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updateLinks="never"/>
  <mc:AlternateContent xmlns:mc="http://schemas.openxmlformats.org/markup-compatibility/2006">
    <mc:Choice Requires="x15">
      <x15ac:absPath xmlns:x15ac="http://schemas.microsoft.com/office/spreadsheetml/2010/11/ac" url="G:\Unidades compartidas\0_REPOSITORIO_DIF\4_GADMIN\1_REGIS\0_Invitaciones\2_MedianaC\VA_044_2021_Fachada_noroccidental_Medicina\Gestion\3_Evaluacion\"/>
    </mc:Choice>
  </mc:AlternateContent>
  <xr:revisionPtr revIDLastSave="0" documentId="13_ncr:1_{06AE4338-77E0-4DE4-9231-A3A982E79290}" xr6:coauthVersionLast="47" xr6:coauthVersionMax="47" xr10:uidLastSave="{00000000-0000-0000-0000-000000000000}"/>
  <bookViews>
    <workbookView xWindow="-20520" yWindow="-2070" windowWidth="20640" windowHeight="11310" tabRatio="906" activeTab="1" xr2:uid="{00000000-000D-0000-FFFF-FFFF00000000}"/>
  </bookViews>
  <sheets>
    <sheet name="1_ENTREGA" sheetId="1" r:id="rId1"/>
    <sheet name="2_APERTURA DE SOBRES" sheetId="2" r:id="rId2"/>
    <sheet name="5,1. REQUISITOS JURÍDICOS" sheetId="3" r:id="rId3"/>
    <sheet name="5.2. EXPERIENCIA GRAL" sheetId="4" r:id="rId4"/>
    <sheet name="5.3 CAP FINANCIERA" sheetId="5" r:id="rId5"/>
    <sheet name="5.6 REQUISITOS COMERCIALES" sheetId="6" r:id="rId6"/>
    <sheet name="PRESUPUESTO" sheetId="13" r:id="rId7"/>
    <sheet name="RESUMEN" sheetId="10" r:id="rId8"/>
    <sheet name="Cálculo Pt2" sheetId="12" r:id="rId9"/>
    <sheet name="10. EVALUACIÓN" sheetId="8" r:id="rId10"/>
  </sheets>
  <externalReferences>
    <externalReference r:id="rId11"/>
    <externalReference r:id="rId12"/>
    <externalReference r:id="rId13"/>
    <externalReference r:id="rId14"/>
  </externalReferences>
  <definedNames>
    <definedName name="_Dist_Bin" hidden="1">[1]MPC3I4!$A$2040:$DD$3161</definedName>
    <definedName name="_Dist_Values" hidden="1">[1]MPC3I4!$A$2552:$IV$3906</definedName>
    <definedName name="_Fill" hidden="1">#REF!</definedName>
    <definedName name="_xlnm._FilterDatabase" localSheetId="6" hidden="1">PRESUPUESTO!$B$9:$VZD$58</definedName>
    <definedName name="ACT_PRESUPUESTO">[2]PRESUPUESTO!$B$18:$E$33</definedName>
    <definedName name="APERTURA">'2_APERTURA DE SOBRES'!$A$8:$I$28</definedName>
    <definedName name="_xlnm.Print_Area" localSheetId="0">'1_ENTREGA'!$A$1:$B$46</definedName>
    <definedName name="AU">PRESUPUESTO!$D$106:$E$126</definedName>
    <definedName name="B" hidden="1">#REF!</definedName>
    <definedName name="BANDERA" localSheetId="6">'[3]5.2. EXPERIENCIA GRAL Y ESP'!$AE$12:$AF$33</definedName>
    <definedName name="BANDERA">'5.2. EXPERIENCIA GRAL'!$AE$12:$AF$33</definedName>
    <definedName name="C_FINANCIERA">'[2]5.3 CAP FINANCIERA'!$M$6:$O$35</definedName>
    <definedName name="CAP_FINANCIERA">'5.3 CAP FINANCIERA'!$M$6:$O$26</definedName>
    <definedName name="CD_1">#REF!</definedName>
    <definedName name="COSTO_D">[4]PRESUPUESTO!$G$116:$H$145</definedName>
    <definedName name="EST_EXP">[2]PRESUPUESTO!$H$41:$CV$42</definedName>
    <definedName name="EST_UNI">PRESUPUESTO!$N$75:$P$96</definedName>
    <definedName name="ESTATUS">RESUMEN!$A$4:$H$25</definedName>
    <definedName name="EVALUACION">'10. EVALUACIÓN'!$B$15:$F$35</definedName>
    <definedName name="EXPERIENCIA" localSheetId="6">'[3]5.2. EXPERIENCIA GRAL Y ESP'!$X$12:$AA$33</definedName>
    <definedName name="EXPERIENCIA">'5.2. EXPERIENCIA GRAL'!$X$12:$AA$33</definedName>
    <definedName name="LISTA_OFERENTES">'1_ENTREGA'!$A$8:$B$28</definedName>
    <definedName name="OFERENTE_1">PRESUPUESTO!$L$12:$AB$60</definedName>
    <definedName name="OFERENTE_10">PRESUPUESTO!$GA$2:$GQ$64</definedName>
    <definedName name="OFERENTE_11">PRESUPUESTO!$GT$2:$HJ$64</definedName>
    <definedName name="OFERENTE_12">PRESUPUESTO!$HM$2:$IC$64</definedName>
    <definedName name="OFERENTE_13">PRESUPUESTO!$IF$2:$IV$64</definedName>
    <definedName name="OFERENTE_14">PRESUPUESTO!$IY$2:$JO$64</definedName>
    <definedName name="OFERENTE_15">PRESUPUESTO!$JR$2:$KH$64</definedName>
    <definedName name="OFERENTE_16">PRESUPUESTO!$KK$2:$LA$64</definedName>
    <definedName name="OFERENTE_17">PRESUPUESTO!$LD$2:$LT$64</definedName>
    <definedName name="OFERENTE_18">PRESUPUESTO!$LW$2:$MM$64</definedName>
    <definedName name="OFERENTE_19">PRESUPUESTO!$MP$2:$NF$64</definedName>
    <definedName name="OFERENTE_2">PRESUPUESTO!$AE$2:$AU$63</definedName>
    <definedName name="OFERENTE_20">PRESUPUESTO!$NI$2:$NY$64</definedName>
    <definedName name="OFERENTE_21">PRESUPUESTO!$OB$2:$OR$64</definedName>
    <definedName name="OFERENTE_3">PRESUPUESTO!$AX$2:$BN$63</definedName>
    <definedName name="OFERENTE_30">#REF!</definedName>
    <definedName name="OFERENTE_4">PRESUPUESTO!$BQ$2:$CG$64</definedName>
    <definedName name="OFERENTE_5">PRESUPUESTO!$CJ$2:$CZ$64</definedName>
    <definedName name="OFERENTE_6">PRESUPUESTO!$DC$2:$DS$64</definedName>
    <definedName name="OFERENTE_7">PRESUPUESTO!$DV$2:$EL$64</definedName>
    <definedName name="OFERENTE_8">PRESUPUESTO!$EO$2:$FE$64</definedName>
    <definedName name="OFERENTE_9">PRESUPUESTO!$FH$2:$FX$68</definedName>
    <definedName name="OFERTA_0" localSheetId="6">PRESUPUESTO!$B$9:$I$58</definedName>
    <definedName name="OFERTA_0">#REF!</definedName>
    <definedName name="ORDEN" localSheetId="9">'10. EVALUACIÓN'!$T$15:$U$35</definedName>
    <definedName name="PRESUPUESTO">[2]PRESUPUESTO!$A$46:$C$52</definedName>
    <definedName name="PT_2">'Cálculo Pt2'!$C$7:$AR$11</definedName>
    <definedName name="R_COMERCIALES" localSheetId="6">'[3]5.5 REQUISITOS COMERCIALES'!$K$4:$M$5</definedName>
    <definedName name="R_COMERCIALES">'5.6 REQUISITOS COMERCIALES'!$K$4:$M$5</definedName>
    <definedName name="R_JURIDICO" localSheetId="6">'[3]5,1. REQUISITOS JURÍDICOS'!#REF!</definedName>
    <definedName name="R_JURIDICO">'5,1. REQUISITOS JURÍDICOS'!#REF!</definedName>
    <definedName name="REP_COMERCIALES">'5.6 REQUISITOS COMERCIALES'!$K$4:$M$24</definedName>
    <definedName name="UNIDADES_3.10" localSheetId="6">PRESUPUESTO!#REF!</definedName>
    <definedName name="UNIDADES_3.10">#REF!</definedName>
    <definedName name="UNIDADES_7.10" localSheetId="6">PRESUPUESTO!#REF!</definedName>
    <definedName name="UNIDADES_7.10">#REF!</definedName>
    <definedName name="UNITARIO_26">'[2]VALORES UNITARIOS'!$IB$11:$IG$71</definedName>
    <definedName name="UNITARIO_27">'[2]VALORES UNITARIOS'!$IK$11:$IP$71</definedName>
    <definedName name="UNITARIO_28">'[2]VALORES UNITARIOS'!$IT$11:$IY$71</definedName>
    <definedName name="UNITARIO_29">'[2]VALORES UNITARIOS'!$JC$11:$JH$71</definedName>
    <definedName name="UNITARIO_30">'[2]VALORES UNITARIOS'!$JL$11:$JQ$71</definedName>
    <definedName name="V_PRESUPUESTOO" localSheetId="6">#REF!</definedName>
    <definedName name="V_PRESUPUESTOO">#REF!</definedName>
    <definedName name="V_UNITARIOS">PRESUPUESTO!$D$76:$F$96</definedName>
    <definedName name="VER_PRE" localSheetId="6">#REF!</definedName>
    <definedName name="VER_PRE">#REF!</definedName>
    <definedName name="VER_UNI" localSheetId="6">PRESUPUESTO!$M$68:$OI$69</definedName>
    <definedName name="wrn.GENERAL." hidden="1">{"TAB1",#N/A,TRUE,"GENERAL";"TAB2",#N/A,TRUE,"GENERAL";"TAB3",#N/A,TRUE,"GENERAL";"TAB4",#N/A,TRUE,"GENERAL";"TAB5",#N/A,TRUE,"GENERAL"}</definedName>
    <definedName name="wrn.items." hidden="1">{#N/A,#N/A,FALSE,"Items"}</definedName>
    <definedName name="wrn.via." hidden="1">{"via1",#N/A,TRUE,"general";"via2",#N/A,TRUE,"general";"via3",#N/A,TRUE,"general"}</definedName>
    <definedName name="wrn1.items" hidden="1">{#N/A,#N/A,FALSE,"Items"}</definedName>
    <definedName name="yuf" hidden="1">{"TAB1",#N/A,TRUE,"GENERAL";"TAB2",#N/A,TRUE,"GENERAL";"TAB3",#N/A,TRUE,"GENERAL";"TAB4",#N/A,TRUE,"GENERAL";"TAB5",#N/A,TRUE,"GENERAL"}</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H36" i="13" l="1"/>
  <c r="BD63" i="13" l="1"/>
  <c r="BD62" i="13"/>
  <c r="BD61" i="13"/>
  <c r="BD60" i="13"/>
  <c r="AK63" i="13"/>
  <c r="AK62" i="13"/>
  <c r="AK61" i="13"/>
  <c r="AK60" i="13"/>
  <c r="AK59" i="13"/>
  <c r="V60" i="13"/>
  <c r="R63" i="13"/>
  <c r="R62" i="13"/>
  <c r="R61" i="13"/>
  <c r="R60" i="13"/>
  <c r="I6" i="5"/>
  <c r="S52" i="4"/>
  <c r="S56" i="4"/>
  <c r="O34" i="8" l="1"/>
  <c r="O29" i="8"/>
  <c r="O23" i="8"/>
  <c r="O17" i="8"/>
  <c r="O16" i="8"/>
  <c r="O15" i="8"/>
  <c r="AT93" i="12" l="1"/>
  <c r="AT94" i="12"/>
  <c r="AT95" i="12"/>
  <c r="AT96" i="12"/>
  <c r="AT97" i="12"/>
  <c r="AT98" i="12"/>
  <c r="AT99" i="12"/>
  <c r="AT100" i="12"/>
  <c r="K204" i="4" l="1"/>
  <c r="T119" i="4" l="1"/>
  <c r="S13" i="4"/>
  <c r="D115" i="12" l="1"/>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AR101" i="12"/>
  <c r="AP101" i="12"/>
  <c r="AN101" i="12"/>
  <c r="AL101" i="12"/>
  <c r="AJ101" i="12"/>
  <c r="AH101" i="12"/>
  <c r="AF101" i="12"/>
  <c r="M17" i="6" l="1"/>
  <c r="M18" i="6"/>
  <c r="M19" i="6"/>
  <c r="M20" i="6"/>
  <c r="M21" i="6"/>
  <c r="M22" i="6"/>
  <c r="M23" i="6"/>
  <c r="M24" i="6"/>
  <c r="X25" i="4"/>
  <c r="Y25" i="4" s="1"/>
  <c r="AE25" i="4" s="1"/>
  <c r="A18" i="10"/>
  <c r="F18" i="10" s="1"/>
  <c r="OH58" i="13"/>
  <c r="OH57" i="13"/>
  <c r="OI55" i="13" s="1"/>
  <c r="OH54" i="13"/>
  <c r="OH53" i="13"/>
  <c r="OI51" i="13" s="1"/>
  <c r="OH50" i="13"/>
  <c r="OH49" i="13"/>
  <c r="OH48" i="13"/>
  <c r="OH45" i="13"/>
  <c r="OH44" i="13"/>
  <c r="OH43" i="13"/>
  <c r="OH41" i="13"/>
  <c r="OH40" i="13"/>
  <c r="OH39" i="13"/>
  <c r="OH37" i="13"/>
  <c r="OH36" i="13"/>
  <c r="OH35" i="13"/>
  <c r="OH34" i="13"/>
  <c r="OH31" i="13"/>
  <c r="OH30" i="13"/>
  <c r="OH27" i="13"/>
  <c r="OH26" i="13"/>
  <c r="OH24" i="13"/>
  <c r="OH23" i="13"/>
  <c r="OH22" i="13"/>
  <c r="OH21" i="13"/>
  <c r="OH18" i="13"/>
  <c r="OH17" i="13"/>
  <c r="OH16" i="13"/>
  <c r="OH15" i="13"/>
  <c r="OH14" i="13"/>
  <c r="OH13" i="13"/>
  <c r="B18" i="10" l="1"/>
  <c r="X26" i="4"/>
  <c r="A19" i="10"/>
  <c r="OI19" i="13"/>
  <c r="OI32" i="13"/>
  <c r="OI11" i="13"/>
  <c r="OI28" i="13"/>
  <c r="OI46" i="13"/>
  <c r="Y26" i="4" l="1"/>
  <c r="X27" i="4"/>
  <c r="A20" i="10"/>
  <c r="F19" i="10"/>
  <c r="B19" i="10"/>
  <c r="NO58" i="13"/>
  <c r="NO57" i="13"/>
  <c r="NO54" i="13"/>
  <c r="NO53" i="13"/>
  <c r="NO50" i="13"/>
  <c r="NO49" i="13"/>
  <c r="NO48" i="13"/>
  <c r="NO45" i="13"/>
  <c r="NO44" i="13"/>
  <c r="NO43" i="13"/>
  <c r="NO41" i="13"/>
  <c r="NO40" i="13"/>
  <c r="NO39" i="13"/>
  <c r="NO37" i="13"/>
  <c r="NO36" i="13"/>
  <c r="NO35" i="13"/>
  <c r="NO34" i="13"/>
  <c r="NO31" i="13"/>
  <c r="NO30" i="13"/>
  <c r="NO27" i="13"/>
  <c r="NO26" i="13"/>
  <c r="NO24" i="13"/>
  <c r="NO23" i="13"/>
  <c r="NO22" i="13"/>
  <c r="NO21" i="13"/>
  <c r="NO18" i="13"/>
  <c r="NO17" i="13"/>
  <c r="NO16" i="13"/>
  <c r="NO15" i="13"/>
  <c r="NO14" i="13"/>
  <c r="NO13" i="13"/>
  <c r="NP55" i="13" l="1"/>
  <c r="NP28" i="13"/>
  <c r="NP46" i="13"/>
  <c r="NP51" i="13"/>
  <c r="AE26" i="4"/>
  <c r="NP11" i="13"/>
  <c r="A21" i="10"/>
  <c r="F20" i="10"/>
  <c r="B20" i="10"/>
  <c r="Y27" i="4"/>
  <c r="X28" i="4"/>
  <c r="NP32" i="13"/>
  <c r="NP19" i="13"/>
  <c r="MC58" i="13"/>
  <c r="MC57" i="13"/>
  <c r="MC54" i="13"/>
  <c r="MC53" i="13"/>
  <c r="MC50" i="13"/>
  <c r="MC49" i="13"/>
  <c r="MC48" i="13"/>
  <c r="MC45" i="13"/>
  <c r="MC44" i="13"/>
  <c r="MC43" i="13"/>
  <c r="MC41" i="13"/>
  <c r="MC40" i="13"/>
  <c r="MC39" i="13"/>
  <c r="MC37" i="13"/>
  <c r="MC36" i="13"/>
  <c r="MC35" i="13"/>
  <c r="MC34" i="13"/>
  <c r="MC31" i="13"/>
  <c r="MC30" i="13"/>
  <c r="MC27" i="13"/>
  <c r="MC26" i="13"/>
  <c r="MC24" i="13"/>
  <c r="MC23" i="13"/>
  <c r="MC22" i="13"/>
  <c r="MC21" i="13"/>
  <c r="MC18" i="13"/>
  <c r="MC17" i="13"/>
  <c r="MC16" i="13"/>
  <c r="MC15" i="13"/>
  <c r="MC14" i="13"/>
  <c r="MC13" i="13"/>
  <c r="MD28" i="13" l="1"/>
  <c r="Y28" i="4"/>
  <c r="X29" i="4"/>
  <c r="A22" i="10"/>
  <c r="F21" i="10"/>
  <c r="B21" i="10"/>
  <c r="AE27" i="4"/>
  <c r="MD32" i="13"/>
  <c r="MD51" i="13"/>
  <c r="MD19" i="13"/>
  <c r="MD11" i="13"/>
  <c r="MD46" i="13"/>
  <c r="MD55" i="13"/>
  <c r="LJ58" i="13"/>
  <c r="LJ57" i="13"/>
  <c r="LJ54" i="13"/>
  <c r="LJ53" i="13"/>
  <c r="LJ50" i="13"/>
  <c r="LJ49" i="13"/>
  <c r="LJ48" i="13"/>
  <c r="LJ45" i="13"/>
  <c r="LJ44" i="13"/>
  <c r="LJ43" i="13"/>
  <c r="LJ41" i="13"/>
  <c r="LJ40" i="13"/>
  <c r="LJ39" i="13"/>
  <c r="LJ37" i="13"/>
  <c r="LJ36" i="13"/>
  <c r="LJ35" i="13"/>
  <c r="LJ34" i="13"/>
  <c r="LJ31" i="13"/>
  <c r="LJ30" i="13"/>
  <c r="LJ27" i="13"/>
  <c r="LJ26" i="13"/>
  <c r="LJ24" i="13"/>
  <c r="LJ23" i="13"/>
  <c r="LJ22" i="13"/>
  <c r="LJ21" i="13"/>
  <c r="LJ18" i="13"/>
  <c r="LJ17" i="13"/>
  <c r="LJ16" i="13"/>
  <c r="LJ15" i="13"/>
  <c r="LJ14" i="13"/>
  <c r="LJ13" i="13"/>
  <c r="F22" i="10" l="1"/>
  <c r="B22" i="10"/>
  <c r="A23" i="10"/>
  <c r="X30" i="4"/>
  <c r="Y29" i="4"/>
  <c r="LK51" i="13"/>
  <c r="AE28" i="4"/>
  <c r="LK19" i="13"/>
  <c r="LK32" i="13"/>
  <c r="LK11" i="13"/>
  <c r="LK28" i="13"/>
  <c r="LK46" i="13"/>
  <c r="LK55" i="13"/>
  <c r="KQ58" i="13"/>
  <c r="KQ57" i="13"/>
  <c r="KR55" i="13" s="1"/>
  <c r="KQ54" i="13"/>
  <c r="KQ53" i="13"/>
  <c r="KQ50" i="13"/>
  <c r="KQ49" i="13"/>
  <c r="KQ48" i="13"/>
  <c r="KQ45" i="13"/>
  <c r="KQ44" i="13"/>
  <c r="KQ43" i="13"/>
  <c r="KQ41" i="13"/>
  <c r="KQ40" i="13"/>
  <c r="KQ39" i="13"/>
  <c r="KQ37" i="13"/>
  <c r="KQ36" i="13"/>
  <c r="KQ35" i="13"/>
  <c r="KQ34" i="13"/>
  <c r="KQ31" i="13"/>
  <c r="KQ30" i="13"/>
  <c r="KQ27" i="13"/>
  <c r="KQ26" i="13"/>
  <c r="KQ24" i="13"/>
  <c r="KQ23" i="13"/>
  <c r="KQ22" i="13"/>
  <c r="KQ21" i="13"/>
  <c r="KQ18" i="13"/>
  <c r="KQ17" i="13"/>
  <c r="KQ16" i="13"/>
  <c r="KQ15" i="13"/>
  <c r="KQ14" i="13"/>
  <c r="KQ13" i="13"/>
  <c r="KR51" i="13" l="1"/>
  <c r="X31" i="4"/>
  <c r="Y30" i="4"/>
  <c r="F23" i="10"/>
  <c r="B23" i="10"/>
  <c r="A24" i="10"/>
  <c r="KR32" i="13"/>
  <c r="AE29" i="4"/>
  <c r="KR19" i="13"/>
  <c r="KR11" i="13"/>
  <c r="KR28" i="13"/>
  <c r="KR46" i="13"/>
  <c r="JX58" i="13"/>
  <c r="JX57" i="13"/>
  <c r="JX54" i="13"/>
  <c r="JX53" i="13"/>
  <c r="JX50" i="13"/>
  <c r="JX49" i="13"/>
  <c r="JX48" i="13"/>
  <c r="JX45" i="13"/>
  <c r="JX44" i="13"/>
  <c r="JX43" i="13"/>
  <c r="JX41" i="13"/>
  <c r="JX40" i="13"/>
  <c r="JX39" i="13"/>
  <c r="JX37" i="13"/>
  <c r="JX36" i="13"/>
  <c r="JX35" i="13"/>
  <c r="JX34" i="13"/>
  <c r="JX31" i="13"/>
  <c r="JX30" i="13"/>
  <c r="JX27" i="13"/>
  <c r="JX26" i="13"/>
  <c r="JX24" i="13"/>
  <c r="JX23" i="13"/>
  <c r="JX22" i="13"/>
  <c r="JX21" i="13"/>
  <c r="JX18" i="13"/>
  <c r="JX17" i="13"/>
  <c r="JX16" i="13"/>
  <c r="JX15" i="13"/>
  <c r="JX14" i="13"/>
  <c r="JX13" i="13"/>
  <c r="A25" i="10" l="1"/>
  <c r="F24" i="10"/>
  <c r="B24" i="10"/>
  <c r="X32" i="4"/>
  <c r="Y32" i="4" s="1"/>
  <c r="Y31" i="4"/>
  <c r="JY11" i="13"/>
  <c r="JY28" i="13"/>
  <c r="JY46" i="13"/>
  <c r="JY55" i="13"/>
  <c r="AE30" i="4"/>
  <c r="JY19" i="13"/>
  <c r="JY32" i="13"/>
  <c r="JY51" i="13"/>
  <c r="JE58" i="13"/>
  <c r="JE57" i="13"/>
  <c r="JE54" i="13"/>
  <c r="JE53" i="13"/>
  <c r="JE50" i="13"/>
  <c r="JE49" i="13"/>
  <c r="JE48" i="13"/>
  <c r="JE45" i="13"/>
  <c r="JE44" i="13"/>
  <c r="JE43" i="13"/>
  <c r="JE41" i="13"/>
  <c r="JE40" i="13"/>
  <c r="JE39" i="13"/>
  <c r="JE37" i="13"/>
  <c r="JE36" i="13"/>
  <c r="JE35" i="13"/>
  <c r="JE34" i="13"/>
  <c r="JE31" i="13"/>
  <c r="JE30" i="13"/>
  <c r="JE27" i="13"/>
  <c r="JE26" i="13"/>
  <c r="JE24" i="13"/>
  <c r="JE23" i="13"/>
  <c r="JE22" i="13"/>
  <c r="JE21" i="13"/>
  <c r="JE18" i="13"/>
  <c r="JE17" i="13"/>
  <c r="JE16" i="13"/>
  <c r="JE15" i="13"/>
  <c r="JE14" i="13"/>
  <c r="JE13" i="13"/>
  <c r="AE31" i="4" l="1"/>
  <c r="F25" i="10"/>
  <c r="B25" i="10"/>
  <c r="JF28" i="13"/>
  <c r="AE32" i="4"/>
  <c r="JF51" i="13"/>
  <c r="JF19" i="13"/>
  <c r="JF32" i="13"/>
  <c r="JF11" i="13"/>
  <c r="JF46" i="13"/>
  <c r="JF55" i="13"/>
  <c r="IL58" i="13"/>
  <c r="IL57" i="13"/>
  <c r="IL54" i="13"/>
  <c r="IL53" i="13"/>
  <c r="IL50" i="13"/>
  <c r="IL49" i="13"/>
  <c r="IL48" i="13"/>
  <c r="IL45" i="13"/>
  <c r="IL44" i="13"/>
  <c r="IL43" i="13"/>
  <c r="IL41" i="13"/>
  <c r="IL40" i="13"/>
  <c r="IL39" i="13"/>
  <c r="IL37" i="13"/>
  <c r="IL36" i="13"/>
  <c r="IL35" i="13"/>
  <c r="IL34" i="13"/>
  <c r="IL31" i="13"/>
  <c r="IL30" i="13"/>
  <c r="IL27" i="13"/>
  <c r="IL26" i="13"/>
  <c r="IL24" i="13"/>
  <c r="IL23" i="13"/>
  <c r="IL22" i="13"/>
  <c r="IL21" i="13"/>
  <c r="IL18" i="13"/>
  <c r="IL17" i="13"/>
  <c r="IL16" i="13"/>
  <c r="IL15" i="13"/>
  <c r="IL14" i="13"/>
  <c r="IL13" i="13"/>
  <c r="IM51" i="13" l="1"/>
  <c r="IM11" i="13"/>
  <c r="IM28" i="13"/>
  <c r="IM46" i="13"/>
  <c r="IM55" i="13"/>
  <c r="IM19" i="13"/>
  <c r="IM32" i="13"/>
  <c r="HS58" i="13"/>
  <c r="HS57" i="13"/>
  <c r="HS54" i="13"/>
  <c r="HS53" i="13"/>
  <c r="HS50" i="13"/>
  <c r="HT46" i="13" s="1"/>
  <c r="HS49" i="13"/>
  <c r="HS48" i="13"/>
  <c r="HS45" i="13"/>
  <c r="HS44" i="13"/>
  <c r="HS43" i="13"/>
  <c r="HS41" i="13"/>
  <c r="HS40" i="13"/>
  <c r="HS39" i="13"/>
  <c r="HS37" i="13"/>
  <c r="HS36" i="13"/>
  <c r="HS35" i="13"/>
  <c r="HS34" i="13"/>
  <c r="HS31" i="13"/>
  <c r="HS30" i="13"/>
  <c r="HT28" i="13" s="1"/>
  <c r="HS27" i="13"/>
  <c r="HS26" i="13"/>
  <c r="HS24" i="13"/>
  <c r="HS23" i="13"/>
  <c r="HS22" i="13"/>
  <c r="HS21" i="13"/>
  <c r="HS18" i="13"/>
  <c r="HS17" i="13"/>
  <c r="HS16" i="13"/>
  <c r="HS15" i="13"/>
  <c r="HS14" i="13"/>
  <c r="HS13" i="13"/>
  <c r="HT55" i="13" l="1"/>
  <c r="HT51" i="13"/>
  <c r="HT19" i="13"/>
  <c r="HT11" i="13"/>
  <c r="HT32" i="13"/>
  <c r="GZ58" i="13"/>
  <c r="GZ57" i="13"/>
  <c r="HA55" i="13" s="1"/>
  <c r="GZ54" i="13"/>
  <c r="HA51" i="13" s="1"/>
  <c r="GZ53" i="13"/>
  <c r="GZ50" i="13"/>
  <c r="GZ49" i="13"/>
  <c r="GZ48" i="13"/>
  <c r="GZ45" i="13"/>
  <c r="GZ44" i="13"/>
  <c r="GZ43" i="13"/>
  <c r="GZ41" i="13"/>
  <c r="GZ40" i="13"/>
  <c r="GZ39" i="13"/>
  <c r="GZ37" i="13"/>
  <c r="GZ36" i="13"/>
  <c r="GZ35" i="13"/>
  <c r="GZ34" i="13"/>
  <c r="GZ31" i="13"/>
  <c r="GZ30" i="13"/>
  <c r="GZ27" i="13"/>
  <c r="GZ26" i="13"/>
  <c r="GZ24" i="13"/>
  <c r="GZ23" i="13"/>
  <c r="GZ22" i="13"/>
  <c r="GZ21" i="13"/>
  <c r="GZ18" i="13"/>
  <c r="GZ17" i="13"/>
  <c r="GZ16" i="13"/>
  <c r="GZ15" i="13"/>
  <c r="GZ14" i="13"/>
  <c r="GZ13" i="13"/>
  <c r="HA28" i="13" l="1"/>
  <c r="HA46" i="13"/>
  <c r="HA11" i="13"/>
  <c r="HA32" i="13"/>
  <c r="HA19" i="13"/>
  <c r="GG58" i="13"/>
  <c r="GG57" i="13"/>
  <c r="GH55" i="13" s="1"/>
  <c r="GG54" i="13"/>
  <c r="GG53" i="13"/>
  <c r="GG50" i="13"/>
  <c r="GG49" i="13"/>
  <c r="GG48" i="13"/>
  <c r="GG45" i="13"/>
  <c r="GG44" i="13"/>
  <c r="GG43" i="13"/>
  <c r="GG41" i="13"/>
  <c r="GG40" i="13"/>
  <c r="GG39" i="13"/>
  <c r="GG37" i="13"/>
  <c r="GG36" i="13"/>
  <c r="GG35" i="13"/>
  <c r="GG34" i="13"/>
  <c r="GG31" i="13"/>
  <c r="GG30" i="13"/>
  <c r="GG27" i="13"/>
  <c r="GG26" i="13"/>
  <c r="GG24" i="13"/>
  <c r="GG23" i="13"/>
  <c r="GG22" i="13"/>
  <c r="GG21" i="13"/>
  <c r="GG18" i="13"/>
  <c r="GG17" i="13"/>
  <c r="GG16" i="13"/>
  <c r="GG15" i="13"/>
  <c r="GG14" i="13"/>
  <c r="GG13" i="13"/>
  <c r="GH51" i="13" l="1"/>
  <c r="GH28" i="13"/>
  <c r="GH11" i="13"/>
  <c r="GH46" i="13"/>
  <c r="GH19" i="13"/>
  <c r="GH32" i="13"/>
  <c r="FN266" i="13"/>
  <c r="FN265" i="13"/>
  <c r="FN264" i="13"/>
  <c r="FN263" i="13"/>
  <c r="FN262" i="13"/>
  <c r="FN261" i="13"/>
  <c r="FN260" i="13"/>
  <c r="FN256" i="13"/>
  <c r="FN255" i="13"/>
  <c r="FN254" i="13"/>
  <c r="FN253" i="13"/>
  <c r="FN251" i="13"/>
  <c r="FN250" i="13"/>
  <c r="FN249" i="13"/>
  <c r="FN248" i="13"/>
  <c r="FN247" i="13"/>
  <c r="FN246" i="13"/>
  <c r="FN243" i="13"/>
  <c r="FN242" i="13"/>
  <c r="FN241" i="13"/>
  <c r="FN240" i="13"/>
  <c r="FN239" i="13"/>
  <c r="FN238" i="13"/>
  <c r="FN237" i="13"/>
  <c r="FN236" i="13"/>
  <c r="FN235" i="13"/>
  <c r="FN234" i="13"/>
  <c r="FN233" i="13"/>
  <c r="FN232" i="13"/>
  <c r="FN231" i="13"/>
  <c r="FN230" i="13"/>
  <c r="FN229" i="13"/>
  <c r="FN228" i="13"/>
  <c r="FN227" i="13"/>
  <c r="FN226" i="13"/>
  <c r="FN225" i="13"/>
  <c r="FN222" i="13"/>
  <c r="FN221" i="13"/>
  <c r="FN220" i="13"/>
  <c r="FN219" i="13"/>
  <c r="FN216" i="13"/>
  <c r="FN215" i="13"/>
  <c r="FN214" i="13"/>
  <c r="FN213" i="13"/>
  <c r="FN212" i="13"/>
  <c r="FN211" i="13"/>
  <c r="FN210" i="13"/>
  <c r="FN209" i="13"/>
  <c r="FN208" i="13"/>
  <c r="FN207" i="13"/>
  <c r="FN206" i="13"/>
  <c r="FN205" i="13"/>
  <c r="FN204" i="13"/>
  <c r="FN203" i="13"/>
  <c r="FN202" i="13"/>
  <c r="FN198" i="13"/>
  <c r="FN197" i="13"/>
  <c r="FN196" i="13"/>
  <c r="FN195" i="13"/>
  <c r="FN194" i="13"/>
  <c r="FN190" i="13"/>
  <c r="FN189" i="13"/>
  <c r="FN188" i="13"/>
  <c r="FN186" i="13"/>
  <c r="FO185" i="13" s="1"/>
  <c r="FN184" i="13"/>
  <c r="FO183" i="13" s="1"/>
  <c r="FN182" i="13"/>
  <c r="FN181" i="13"/>
  <c r="FN180" i="13"/>
  <c r="FN179" i="13"/>
  <c r="FN178" i="13"/>
  <c r="FN177" i="13"/>
  <c r="FN175" i="13"/>
  <c r="FN174" i="13"/>
  <c r="FN173" i="13"/>
  <c r="FN172" i="13"/>
  <c r="FN169" i="13"/>
  <c r="FN168" i="13"/>
  <c r="FN167" i="13"/>
  <c r="FN166" i="13"/>
  <c r="FN165" i="13"/>
  <c r="FN162" i="13"/>
  <c r="FN161" i="13"/>
  <c r="FN160" i="13"/>
  <c r="FN159" i="13"/>
  <c r="FN158" i="13"/>
  <c r="FN156" i="13"/>
  <c r="FN154" i="13"/>
  <c r="FN153" i="13"/>
  <c r="FN152" i="13"/>
  <c r="FN151" i="13"/>
  <c r="FN148" i="13"/>
  <c r="FO147" i="13" s="1"/>
  <c r="FN146" i="13"/>
  <c r="FO145" i="13" s="1"/>
  <c r="FN144" i="13"/>
  <c r="FN143" i="13"/>
  <c r="FN142" i="13"/>
  <c r="FN141" i="13"/>
  <c r="FN139" i="13"/>
  <c r="FN138" i="13"/>
  <c r="FN137" i="13"/>
  <c r="FN136" i="13"/>
  <c r="FN135" i="13"/>
  <c r="FN134" i="13"/>
  <c r="FN132" i="13"/>
  <c r="FN131" i="13"/>
  <c r="FN130" i="13"/>
  <c r="FN129" i="13"/>
  <c r="FN128" i="13"/>
  <c r="FN126" i="13"/>
  <c r="FN125" i="13"/>
  <c r="FN124" i="13"/>
  <c r="FN123" i="13"/>
  <c r="FN122" i="13"/>
  <c r="FN120" i="13"/>
  <c r="FN119" i="13"/>
  <c r="FN118" i="13"/>
  <c r="FN117" i="13"/>
  <c r="FN116" i="13"/>
  <c r="FN113" i="13"/>
  <c r="FO111" i="13" s="1"/>
  <c r="FN110" i="13"/>
  <c r="FN109" i="13"/>
  <c r="FN106" i="13"/>
  <c r="FN105" i="13"/>
  <c r="FN104" i="13"/>
  <c r="FN103" i="13"/>
  <c r="FN102" i="13"/>
  <c r="FN101" i="13"/>
  <c r="FN100" i="13"/>
  <c r="FN99" i="13"/>
  <c r="FN97" i="13"/>
  <c r="FN96" i="13"/>
  <c r="FN95" i="13"/>
  <c r="FN94" i="13"/>
  <c r="FN92" i="13"/>
  <c r="FN91" i="13"/>
  <c r="FN90" i="13"/>
  <c r="FN89" i="13"/>
  <c r="FN88" i="13"/>
  <c r="FN86" i="13"/>
  <c r="FN85" i="13"/>
  <c r="FN84" i="13"/>
  <c r="FN83" i="13"/>
  <c r="FN80" i="13"/>
  <c r="FN79" i="13"/>
  <c r="FN78" i="13"/>
  <c r="FN77" i="13"/>
  <c r="FN76" i="13"/>
  <c r="FN74" i="13"/>
  <c r="FN73" i="13"/>
  <c r="FN72" i="13"/>
  <c r="FN69" i="13"/>
  <c r="FN67" i="13"/>
  <c r="FN65" i="13"/>
  <c r="FN64" i="13"/>
  <c r="FN61" i="13"/>
  <c r="FN60" i="13"/>
  <c r="FN59" i="13"/>
  <c r="FN58" i="13"/>
  <c r="FN55" i="13"/>
  <c r="FN53" i="13"/>
  <c r="FO51" i="13" s="1"/>
  <c r="FN50" i="13"/>
  <c r="FO48" i="13" s="1"/>
  <c r="FN47" i="13"/>
  <c r="FN44" i="13"/>
  <c r="FN42" i="13"/>
  <c r="FN40" i="13"/>
  <c r="FN39" i="13"/>
  <c r="FN35" i="13"/>
  <c r="FN34" i="13"/>
  <c r="FN33" i="13"/>
  <c r="FN32" i="13"/>
  <c r="FN31" i="13"/>
  <c r="FN30" i="13"/>
  <c r="FN29" i="13"/>
  <c r="FN27" i="13"/>
  <c r="FN26" i="13"/>
  <c r="FN25" i="13"/>
  <c r="FN24" i="13"/>
  <c r="FN23" i="13"/>
  <c r="FN22" i="13"/>
  <c r="FN21" i="13"/>
  <c r="FN20" i="13"/>
  <c r="FN17" i="13"/>
  <c r="FN16" i="13"/>
  <c r="FN15" i="13"/>
  <c r="FN14" i="13"/>
  <c r="FN13" i="13"/>
  <c r="FO187" i="13" l="1"/>
  <c r="FO252" i="13"/>
  <c r="FO258" i="13"/>
  <c r="FO18" i="13"/>
  <c r="FO149" i="13"/>
  <c r="FO133" i="13"/>
  <c r="FO107" i="13"/>
  <c r="FO114" i="13"/>
  <c r="FO121" i="13"/>
  <c r="FO191" i="13"/>
  <c r="FO223" i="13"/>
  <c r="FO150" i="13"/>
  <c r="FO199" i="13"/>
  <c r="FO11" i="13"/>
  <c r="FO56" i="13"/>
  <c r="FO171" i="13"/>
  <c r="FO176" i="13"/>
  <c r="FO217" i="13"/>
  <c r="FO244" i="13"/>
  <c r="FO62" i="13"/>
  <c r="FO36" i="13"/>
  <c r="FO140" i="13"/>
  <c r="FO163" i="13"/>
  <c r="FO170" i="13"/>
  <c r="FO70" i="13"/>
  <c r="FO127" i="13"/>
  <c r="FO157" i="13"/>
  <c r="FO192" i="13"/>
  <c r="FO257" i="13"/>
  <c r="FO10" i="13"/>
  <c r="FO115" i="13"/>
  <c r="EU58" i="13" l="1"/>
  <c r="EU57" i="13"/>
  <c r="EU54" i="13"/>
  <c r="EU53" i="13"/>
  <c r="EU50" i="13"/>
  <c r="EU49" i="13"/>
  <c r="EU48" i="13"/>
  <c r="EU45" i="13"/>
  <c r="EU44" i="13"/>
  <c r="EU43" i="13"/>
  <c r="EU41" i="13"/>
  <c r="EU40" i="13"/>
  <c r="EU39" i="13"/>
  <c r="EU37" i="13"/>
  <c r="ET36" i="13"/>
  <c r="EU36" i="13" s="1"/>
  <c r="EU35" i="13"/>
  <c r="EU34" i="13"/>
  <c r="EU31" i="13"/>
  <c r="EU30" i="13"/>
  <c r="EV28" i="13" s="1"/>
  <c r="EU27" i="13"/>
  <c r="EU26" i="13"/>
  <c r="EU24" i="13"/>
  <c r="EU23" i="13"/>
  <c r="EU22" i="13"/>
  <c r="EU21" i="13"/>
  <c r="EU18" i="13"/>
  <c r="EU17" i="13"/>
  <c r="EU16" i="13"/>
  <c r="EU15" i="13"/>
  <c r="EU14" i="13"/>
  <c r="EU13" i="13"/>
  <c r="EV11" i="13" l="1"/>
  <c r="EV19" i="13"/>
  <c r="EV51" i="13"/>
  <c r="EV32" i="13"/>
  <c r="EV46" i="13"/>
  <c r="EV55" i="13"/>
  <c r="EB58" i="13"/>
  <c r="EB57" i="13"/>
  <c r="EC55" i="13" s="1"/>
  <c r="EB54" i="13"/>
  <c r="EB53" i="13"/>
  <c r="EB50" i="13"/>
  <c r="EB49" i="13"/>
  <c r="EB48" i="13"/>
  <c r="EB45" i="13"/>
  <c r="EB44" i="13"/>
  <c r="EB43" i="13"/>
  <c r="EB41" i="13"/>
  <c r="EB40" i="13"/>
  <c r="EB39" i="13"/>
  <c r="EB37" i="13"/>
  <c r="EB36" i="13"/>
  <c r="EB35" i="13"/>
  <c r="EB34" i="13"/>
  <c r="EB31" i="13"/>
  <c r="EC28" i="13" s="1"/>
  <c r="EB30" i="13"/>
  <c r="EB27" i="13"/>
  <c r="EB26" i="13"/>
  <c r="EB24" i="13"/>
  <c r="EB23" i="13"/>
  <c r="EB22" i="13"/>
  <c r="EB21" i="13"/>
  <c r="EB18" i="13"/>
  <c r="EB17" i="13"/>
  <c r="EB16" i="13"/>
  <c r="EB15" i="13"/>
  <c r="EB14" i="13"/>
  <c r="EB13" i="13"/>
  <c r="EB59" i="13" l="1"/>
  <c r="EC19" i="13"/>
  <c r="EC32" i="13"/>
  <c r="EC51" i="13"/>
  <c r="EC11" i="13"/>
  <c r="EC46" i="13"/>
  <c r="DI58" i="13"/>
  <c r="DI57" i="13"/>
  <c r="DJ55" i="13" s="1"/>
  <c r="DI54" i="13"/>
  <c r="DI53" i="13"/>
  <c r="DI50" i="13"/>
  <c r="DI49" i="13"/>
  <c r="DI48" i="13"/>
  <c r="DI45" i="13"/>
  <c r="DI44" i="13"/>
  <c r="DI43" i="13"/>
  <c r="DI41" i="13"/>
  <c r="DI40" i="13"/>
  <c r="DI39" i="13"/>
  <c r="DI37" i="13"/>
  <c r="DI36" i="13"/>
  <c r="DI35" i="13"/>
  <c r="DI34" i="13"/>
  <c r="DI31" i="13"/>
  <c r="DI30" i="13"/>
  <c r="DI27" i="13"/>
  <c r="DI26" i="13"/>
  <c r="DI24" i="13"/>
  <c r="DI23" i="13"/>
  <c r="DI22" i="13"/>
  <c r="DI21" i="13"/>
  <c r="DI18" i="13"/>
  <c r="DI17" i="13"/>
  <c r="DI16" i="13"/>
  <c r="DI15" i="13"/>
  <c r="DI14" i="13"/>
  <c r="DI13" i="13"/>
  <c r="EB60" i="13" l="1"/>
  <c r="EB61" i="13"/>
  <c r="DJ11" i="13"/>
  <c r="DJ28" i="13"/>
  <c r="DJ46" i="13"/>
  <c r="DJ51" i="13"/>
  <c r="DJ19" i="13"/>
  <c r="DJ32" i="13"/>
  <c r="CP58" i="13"/>
  <c r="CP57" i="13"/>
  <c r="CP54" i="13"/>
  <c r="CP53" i="13"/>
  <c r="CP50" i="13"/>
  <c r="CP49" i="13"/>
  <c r="CP48" i="13"/>
  <c r="CP45" i="13"/>
  <c r="CP44" i="13"/>
  <c r="CP43" i="13"/>
  <c r="CP41" i="13"/>
  <c r="CP40" i="13"/>
  <c r="CP39" i="13"/>
  <c r="CP37" i="13"/>
  <c r="CP36" i="13"/>
  <c r="CP35" i="13"/>
  <c r="CP34" i="13"/>
  <c r="CP31" i="13"/>
  <c r="CP30" i="13"/>
  <c r="CP27" i="13"/>
  <c r="CP26" i="13"/>
  <c r="CP24" i="13"/>
  <c r="CP23" i="13"/>
  <c r="CP22" i="13"/>
  <c r="CP21" i="13"/>
  <c r="CP18" i="13"/>
  <c r="CP17" i="13"/>
  <c r="CP16" i="13"/>
  <c r="CP15" i="13"/>
  <c r="CP14" i="13"/>
  <c r="CP13" i="13"/>
  <c r="CQ55" i="13" l="1"/>
  <c r="CQ32" i="13"/>
  <c r="CQ19" i="13"/>
  <c r="CQ11" i="13"/>
  <c r="CQ28" i="13"/>
  <c r="CQ46" i="13"/>
  <c r="CQ51" i="13"/>
  <c r="BW58" i="13"/>
  <c r="BW57" i="13"/>
  <c r="BX55" i="13" s="1"/>
  <c r="BW54" i="13"/>
  <c r="BW53" i="13"/>
  <c r="BW50" i="13"/>
  <c r="BW49" i="13"/>
  <c r="BW48" i="13"/>
  <c r="BW45" i="13"/>
  <c r="BW44" i="13"/>
  <c r="BW43" i="13"/>
  <c r="BW41" i="13"/>
  <c r="BW40" i="13"/>
  <c r="BW39" i="13"/>
  <c r="BW37" i="13"/>
  <c r="BW36" i="13"/>
  <c r="BW35" i="13"/>
  <c r="BW34" i="13"/>
  <c r="BW31" i="13"/>
  <c r="BW30" i="13"/>
  <c r="BW27" i="13"/>
  <c r="BW26" i="13"/>
  <c r="BW24" i="13"/>
  <c r="BW23" i="13"/>
  <c r="BW22" i="13"/>
  <c r="BW21" i="13"/>
  <c r="BW18" i="13"/>
  <c r="BW17" i="13"/>
  <c r="BW16" i="13"/>
  <c r="BW15" i="13"/>
  <c r="BW14" i="13"/>
  <c r="BW13" i="13"/>
  <c r="BX28" i="13" l="1"/>
  <c r="BX46" i="13"/>
  <c r="BX11" i="13"/>
  <c r="BX19" i="13"/>
  <c r="BX32" i="13"/>
  <c r="BX51" i="13"/>
  <c r="BD58" i="13"/>
  <c r="BD57" i="13"/>
  <c r="BE55" i="13" s="1"/>
  <c r="BD54" i="13"/>
  <c r="BD53" i="13"/>
  <c r="BE51" i="13" s="1"/>
  <c r="BD50" i="13"/>
  <c r="BD49" i="13"/>
  <c r="BD48" i="13"/>
  <c r="BD45" i="13"/>
  <c r="BD44" i="13"/>
  <c r="BD43" i="13"/>
  <c r="BD41" i="13"/>
  <c r="BD40" i="13"/>
  <c r="BD39" i="13"/>
  <c r="BD37" i="13"/>
  <c r="BD36" i="13"/>
  <c r="BD35" i="13"/>
  <c r="BD34" i="13"/>
  <c r="BD31" i="13"/>
  <c r="BD30" i="13"/>
  <c r="BD27" i="13"/>
  <c r="BD26" i="13"/>
  <c r="BD24" i="13"/>
  <c r="BD23" i="13"/>
  <c r="BD22" i="13"/>
  <c r="BD21" i="13"/>
  <c r="BD18" i="13"/>
  <c r="BD17" i="13"/>
  <c r="BD16" i="13"/>
  <c r="BD15" i="13"/>
  <c r="BD14" i="13"/>
  <c r="BD13" i="13"/>
  <c r="BE19" i="13" l="1"/>
  <c r="BE32" i="13"/>
  <c r="BE28" i="13"/>
  <c r="BE46" i="13"/>
  <c r="BE11" i="13"/>
  <c r="AK58" i="13"/>
  <c r="AK57" i="13"/>
  <c r="AK54" i="13"/>
  <c r="AK53" i="13"/>
  <c r="AJ50" i="13"/>
  <c r="AK50" i="13" s="1"/>
  <c r="AK49" i="13"/>
  <c r="AK48" i="13"/>
  <c r="AK45" i="13"/>
  <c r="AK44" i="13"/>
  <c r="AK43" i="13"/>
  <c r="AK41" i="13"/>
  <c r="AK40" i="13"/>
  <c r="AK39" i="13"/>
  <c r="AK37" i="13"/>
  <c r="AK36" i="13"/>
  <c r="AK35" i="13"/>
  <c r="AK34" i="13"/>
  <c r="AK31" i="13"/>
  <c r="AK30" i="13"/>
  <c r="AL28" i="13" s="1"/>
  <c r="AJ27" i="13"/>
  <c r="AK27" i="13" s="1"/>
  <c r="AK26" i="13"/>
  <c r="AK24" i="13"/>
  <c r="AK23" i="13"/>
  <c r="AK22" i="13"/>
  <c r="AK21" i="13"/>
  <c r="AK18" i="13"/>
  <c r="AK17" i="13"/>
  <c r="AK16" i="13"/>
  <c r="AK15" i="13"/>
  <c r="AK14" i="13"/>
  <c r="AK13" i="13"/>
  <c r="AL55" i="13" l="1"/>
  <c r="AL51" i="13"/>
  <c r="AL11" i="13"/>
  <c r="AL32" i="13"/>
  <c r="AL19" i="13"/>
  <c r="AL46" i="13"/>
  <c r="OC68" i="13" l="1"/>
  <c r="OG64" i="13"/>
  <c r="OK69" i="13" s="1"/>
  <c r="OH59" i="13"/>
  <c r="OQ58" i="13"/>
  <c r="OR58" i="13" s="1"/>
  <c r="OO58" i="13"/>
  <c r="ON58" i="13"/>
  <c r="OM58" i="13"/>
  <c r="OL58" i="13"/>
  <c r="OK58" i="13"/>
  <c r="OJ58" i="13"/>
  <c r="OQ57" i="13"/>
  <c r="OR57" i="13" s="1"/>
  <c r="OO57" i="13"/>
  <c r="ON57" i="13"/>
  <c r="OM57" i="13"/>
  <c r="OL57" i="13"/>
  <c r="OK57" i="13"/>
  <c r="OJ57" i="13"/>
  <c r="OQ54" i="13"/>
  <c r="OR54" i="13" s="1"/>
  <c r="OO54" i="13"/>
  <c r="ON54" i="13"/>
  <c r="OM54" i="13"/>
  <c r="OL54" i="13"/>
  <c r="OK54" i="13"/>
  <c r="OJ54" i="13"/>
  <c r="OQ53" i="13"/>
  <c r="OR53" i="13" s="1"/>
  <c r="OO53" i="13"/>
  <c r="ON53" i="13"/>
  <c r="OM53" i="13"/>
  <c r="OL53" i="13"/>
  <c r="OK53" i="13"/>
  <c r="OJ53" i="13"/>
  <c r="OQ52" i="13"/>
  <c r="OR52" i="13" s="1"/>
  <c r="OQ50" i="13"/>
  <c r="OR50" i="13" s="1"/>
  <c r="OO50" i="13"/>
  <c r="ON50" i="13"/>
  <c r="OM50" i="13"/>
  <c r="OL50" i="13"/>
  <c r="OK50" i="13"/>
  <c r="OJ50" i="13"/>
  <c r="OQ49" i="13"/>
  <c r="OR49" i="13" s="1"/>
  <c r="OO49" i="13"/>
  <c r="ON49" i="13"/>
  <c r="OM49" i="13"/>
  <c r="OL49" i="13"/>
  <c r="OK49" i="13"/>
  <c r="OJ49" i="13"/>
  <c r="OQ48" i="13"/>
  <c r="OR48" i="13" s="1"/>
  <c r="OO48" i="13"/>
  <c r="ON48" i="13"/>
  <c r="OM48" i="13"/>
  <c r="OL48" i="13"/>
  <c r="OK48" i="13"/>
  <c r="OJ48" i="13"/>
  <c r="OQ45" i="13"/>
  <c r="OR45" i="13" s="1"/>
  <c r="OO45" i="13"/>
  <c r="ON45" i="13"/>
  <c r="OM45" i="13"/>
  <c r="OL45" i="13"/>
  <c r="OK45" i="13"/>
  <c r="OJ45" i="13"/>
  <c r="OQ44" i="13"/>
  <c r="OR44" i="13" s="1"/>
  <c r="OO44" i="13"/>
  <c r="ON44" i="13"/>
  <c r="OM44" i="13"/>
  <c r="OL44" i="13"/>
  <c r="OK44" i="13"/>
  <c r="OJ44" i="13"/>
  <c r="OQ43" i="13"/>
  <c r="OR43" i="13" s="1"/>
  <c r="OO43" i="13"/>
  <c r="ON43" i="13"/>
  <c r="OM43" i="13"/>
  <c r="OL43" i="13"/>
  <c r="OK43" i="13"/>
  <c r="OJ43" i="13"/>
  <c r="OQ41" i="13"/>
  <c r="OR41" i="13" s="1"/>
  <c r="OO41" i="13"/>
  <c r="ON41" i="13"/>
  <c r="OM41" i="13"/>
  <c r="OL41" i="13"/>
  <c r="OK41" i="13"/>
  <c r="OJ41" i="13"/>
  <c r="OQ40" i="13"/>
  <c r="OR40" i="13" s="1"/>
  <c r="OO40" i="13"/>
  <c r="ON40" i="13"/>
  <c r="OM40" i="13"/>
  <c r="OL40" i="13"/>
  <c r="OK40" i="13"/>
  <c r="OJ40" i="13"/>
  <c r="OQ39" i="13"/>
  <c r="OR39" i="13" s="1"/>
  <c r="OO39" i="13"/>
  <c r="ON39" i="13"/>
  <c r="OM39" i="13"/>
  <c r="OL39" i="13"/>
  <c r="OK39" i="13"/>
  <c r="OJ39" i="13"/>
  <c r="OQ37" i="13"/>
  <c r="OR37" i="13" s="1"/>
  <c r="OO37" i="13"/>
  <c r="ON37" i="13"/>
  <c r="OM37" i="13"/>
  <c r="OL37" i="13"/>
  <c r="OK37" i="13"/>
  <c r="OJ37" i="13"/>
  <c r="OQ36" i="13"/>
  <c r="OR36" i="13" s="1"/>
  <c r="OO36" i="13"/>
  <c r="ON36" i="13"/>
  <c r="OM36" i="13"/>
  <c r="OL36" i="13"/>
  <c r="OK36" i="13"/>
  <c r="OJ36" i="13"/>
  <c r="OQ35" i="13"/>
  <c r="OR35" i="13" s="1"/>
  <c r="OO35" i="13"/>
  <c r="ON35" i="13"/>
  <c r="OM35" i="13"/>
  <c r="OL35" i="13"/>
  <c r="OK35" i="13"/>
  <c r="OJ35" i="13"/>
  <c r="OQ34" i="13"/>
  <c r="OR34" i="13" s="1"/>
  <c r="OO34" i="13"/>
  <c r="ON34" i="13"/>
  <c r="OM34" i="13"/>
  <c r="OL34" i="13"/>
  <c r="OK34" i="13"/>
  <c r="OJ34" i="13"/>
  <c r="OQ31" i="13"/>
  <c r="OR31" i="13" s="1"/>
  <c r="OO31" i="13"/>
  <c r="ON31" i="13"/>
  <c r="OM31" i="13"/>
  <c r="OL31" i="13"/>
  <c r="OK31" i="13"/>
  <c r="OJ31" i="13"/>
  <c r="OQ30" i="13"/>
  <c r="OR30" i="13" s="1"/>
  <c r="OO30" i="13"/>
  <c r="ON30" i="13"/>
  <c r="OM30" i="13"/>
  <c r="OL30" i="13"/>
  <c r="OK30" i="13"/>
  <c r="OJ30" i="13"/>
  <c r="OQ27" i="13"/>
  <c r="OR27" i="13" s="1"/>
  <c r="OO27" i="13"/>
  <c r="ON27" i="13"/>
  <c r="OM27" i="13"/>
  <c r="OL27" i="13"/>
  <c r="OK27" i="13"/>
  <c r="OJ27" i="13"/>
  <c r="OQ26" i="13"/>
  <c r="OR26" i="13" s="1"/>
  <c r="OO26" i="13"/>
  <c r="ON26" i="13"/>
  <c r="OM26" i="13"/>
  <c r="OL26" i="13"/>
  <c r="OK26" i="13"/>
  <c r="OJ26" i="13"/>
  <c r="OQ24" i="13"/>
  <c r="OR24" i="13" s="1"/>
  <c r="OO24" i="13"/>
  <c r="ON24" i="13"/>
  <c r="OM24" i="13"/>
  <c r="OL24" i="13"/>
  <c r="OK24" i="13"/>
  <c r="OJ24" i="13"/>
  <c r="OQ23" i="13"/>
  <c r="OR23" i="13" s="1"/>
  <c r="OO23" i="13"/>
  <c r="ON23" i="13"/>
  <c r="OM23" i="13"/>
  <c r="OL23" i="13"/>
  <c r="OK23" i="13"/>
  <c r="OJ23" i="13"/>
  <c r="OQ22" i="13"/>
  <c r="OR22" i="13" s="1"/>
  <c r="OO22" i="13"/>
  <c r="ON22" i="13"/>
  <c r="OM22" i="13"/>
  <c r="OL22" i="13"/>
  <c r="OK22" i="13"/>
  <c r="OJ22" i="13"/>
  <c r="OQ21" i="13"/>
  <c r="OR21" i="13" s="1"/>
  <c r="OO21" i="13"/>
  <c r="ON21" i="13"/>
  <c r="OM21" i="13"/>
  <c r="OL21" i="13"/>
  <c r="OK21" i="13"/>
  <c r="OJ21" i="13"/>
  <c r="OQ18" i="13"/>
  <c r="OR18" i="13" s="1"/>
  <c r="OO18" i="13"/>
  <c r="ON18" i="13"/>
  <c r="OM18" i="13"/>
  <c r="OL18" i="13"/>
  <c r="OK18" i="13"/>
  <c r="OJ18" i="13"/>
  <c r="OQ17" i="13"/>
  <c r="OR17" i="13" s="1"/>
  <c r="OO17" i="13"/>
  <c r="ON17" i="13"/>
  <c r="OM17" i="13"/>
  <c r="OL17" i="13"/>
  <c r="OK17" i="13"/>
  <c r="OJ17" i="13"/>
  <c r="OQ16" i="13"/>
  <c r="OR16" i="13" s="1"/>
  <c r="OO16" i="13"/>
  <c r="ON16" i="13"/>
  <c r="OM16" i="13"/>
  <c r="OL16" i="13"/>
  <c r="OK16" i="13"/>
  <c r="OJ16" i="13"/>
  <c r="OQ15" i="13"/>
  <c r="OR15" i="13" s="1"/>
  <c r="OO15" i="13"/>
  <c r="ON15" i="13"/>
  <c r="OM15" i="13"/>
  <c r="OL15" i="13"/>
  <c r="OK15" i="13"/>
  <c r="OJ15" i="13"/>
  <c r="OQ14" i="13"/>
  <c r="OR14" i="13" s="1"/>
  <c r="OO14" i="13"/>
  <c r="ON14" i="13"/>
  <c r="OM14" i="13"/>
  <c r="OL14" i="13"/>
  <c r="OK14" i="13"/>
  <c r="OJ14" i="13"/>
  <c r="OQ13" i="13"/>
  <c r="OO13" i="13"/>
  <c r="ON13" i="13"/>
  <c r="OM13" i="13"/>
  <c r="OL13" i="13"/>
  <c r="OK13" i="13"/>
  <c r="OJ13" i="13"/>
  <c r="OF7" i="13"/>
  <c r="OF2" i="13"/>
  <c r="OD68" i="13" s="1"/>
  <c r="NJ68" i="13"/>
  <c r="NN64" i="13"/>
  <c r="NR69" i="13" s="1"/>
  <c r="NO59" i="13"/>
  <c r="NX58" i="13"/>
  <c r="NY58" i="13" s="1"/>
  <c r="NV58" i="13"/>
  <c r="NU58" i="13"/>
  <c r="NT58" i="13"/>
  <c r="NS58" i="13"/>
  <c r="NR58" i="13"/>
  <c r="NQ58" i="13"/>
  <c r="NX57" i="13"/>
  <c r="NY57" i="13" s="1"/>
  <c r="NV57" i="13"/>
  <c r="NU57" i="13"/>
  <c r="NT57" i="13"/>
  <c r="NS57" i="13"/>
  <c r="NR57" i="13"/>
  <c r="NQ57" i="13"/>
  <c r="NX54" i="13"/>
  <c r="NY54" i="13" s="1"/>
  <c r="NV54" i="13"/>
  <c r="NU54" i="13"/>
  <c r="NT54" i="13"/>
  <c r="NS54" i="13"/>
  <c r="NR54" i="13"/>
  <c r="NQ54" i="13"/>
  <c r="NX53" i="13"/>
  <c r="NY53" i="13" s="1"/>
  <c r="NV53" i="13"/>
  <c r="NU53" i="13"/>
  <c r="NT53" i="13"/>
  <c r="NS53" i="13"/>
  <c r="NR53" i="13"/>
  <c r="NQ53" i="13"/>
  <c r="NX52" i="13"/>
  <c r="NY52" i="13" s="1"/>
  <c r="NX50" i="13"/>
  <c r="NY50" i="13" s="1"/>
  <c r="NV50" i="13"/>
  <c r="NU50" i="13"/>
  <c r="NT50" i="13"/>
  <c r="NS50" i="13"/>
  <c r="NR50" i="13"/>
  <c r="NQ50" i="13"/>
  <c r="NX49" i="13"/>
  <c r="NY49" i="13" s="1"/>
  <c r="NV49" i="13"/>
  <c r="NU49" i="13"/>
  <c r="NT49" i="13"/>
  <c r="NS49" i="13"/>
  <c r="NR49" i="13"/>
  <c r="NQ49" i="13"/>
  <c r="NX48" i="13"/>
  <c r="NY48" i="13" s="1"/>
  <c r="NV48" i="13"/>
  <c r="NU48" i="13"/>
  <c r="NT48" i="13"/>
  <c r="NS48" i="13"/>
  <c r="NR48" i="13"/>
  <c r="NQ48" i="13"/>
  <c r="NX45" i="13"/>
  <c r="NY45" i="13" s="1"/>
  <c r="NV45" i="13"/>
  <c r="NU45" i="13"/>
  <c r="NT45" i="13"/>
  <c r="NS45" i="13"/>
  <c r="NR45" i="13"/>
  <c r="NQ45" i="13"/>
  <c r="NX44" i="13"/>
  <c r="NY44" i="13" s="1"/>
  <c r="NV44" i="13"/>
  <c r="NU44" i="13"/>
  <c r="NT44" i="13"/>
  <c r="NS44" i="13"/>
  <c r="NR44" i="13"/>
  <c r="NQ44" i="13"/>
  <c r="NX43" i="13"/>
  <c r="NY43" i="13" s="1"/>
  <c r="NV43" i="13"/>
  <c r="NU43" i="13"/>
  <c r="NT43" i="13"/>
  <c r="NS43" i="13"/>
  <c r="NR43" i="13"/>
  <c r="NQ43" i="13"/>
  <c r="NX41" i="13"/>
  <c r="NY41" i="13" s="1"/>
  <c r="NV41" i="13"/>
  <c r="NU41" i="13"/>
  <c r="NT41" i="13"/>
  <c r="NS41" i="13"/>
  <c r="NR41" i="13"/>
  <c r="NQ41" i="13"/>
  <c r="NX40" i="13"/>
  <c r="NY40" i="13" s="1"/>
  <c r="NV40" i="13"/>
  <c r="NU40" i="13"/>
  <c r="NT40" i="13"/>
  <c r="NS40" i="13"/>
  <c r="NR40" i="13"/>
  <c r="NQ40" i="13"/>
  <c r="NX39" i="13"/>
  <c r="NY39" i="13" s="1"/>
  <c r="NV39" i="13"/>
  <c r="NU39" i="13"/>
  <c r="NT39" i="13"/>
  <c r="NS39" i="13"/>
  <c r="NR39" i="13"/>
  <c r="NQ39" i="13"/>
  <c r="NX37" i="13"/>
  <c r="NY37" i="13" s="1"/>
  <c r="NV37" i="13"/>
  <c r="NU37" i="13"/>
  <c r="NT37" i="13"/>
  <c r="NS37" i="13"/>
  <c r="NR37" i="13"/>
  <c r="NQ37" i="13"/>
  <c r="NX36" i="13"/>
  <c r="NY36" i="13" s="1"/>
  <c r="NV36" i="13"/>
  <c r="NU36" i="13"/>
  <c r="NT36" i="13"/>
  <c r="NS36" i="13"/>
  <c r="NR36" i="13"/>
  <c r="NQ36" i="13"/>
  <c r="NX35" i="13"/>
  <c r="NY35" i="13" s="1"/>
  <c r="NV35" i="13"/>
  <c r="NU35" i="13"/>
  <c r="NT35" i="13"/>
  <c r="NS35" i="13"/>
  <c r="NR35" i="13"/>
  <c r="NQ35" i="13"/>
  <c r="NX34" i="13"/>
  <c r="NY34" i="13" s="1"/>
  <c r="NV34" i="13"/>
  <c r="NU34" i="13"/>
  <c r="NT34" i="13"/>
  <c r="NS34" i="13"/>
  <c r="NR34" i="13"/>
  <c r="NQ34" i="13"/>
  <c r="NX31" i="13"/>
  <c r="NY31" i="13" s="1"/>
  <c r="NV31" i="13"/>
  <c r="NU31" i="13"/>
  <c r="NT31" i="13"/>
  <c r="NS31" i="13"/>
  <c r="NR31" i="13"/>
  <c r="NQ31" i="13"/>
  <c r="NX30" i="13"/>
  <c r="NY30" i="13" s="1"/>
  <c r="NV30" i="13"/>
  <c r="NU30" i="13"/>
  <c r="NT30" i="13"/>
  <c r="NS30" i="13"/>
  <c r="NR30" i="13"/>
  <c r="NQ30" i="13"/>
  <c r="NX27" i="13"/>
  <c r="NY27" i="13" s="1"/>
  <c r="NV27" i="13"/>
  <c r="NU27" i="13"/>
  <c r="NT27" i="13"/>
  <c r="NS27" i="13"/>
  <c r="NR27" i="13"/>
  <c r="NQ27" i="13"/>
  <c r="NX26" i="13"/>
  <c r="NY26" i="13" s="1"/>
  <c r="NV26" i="13"/>
  <c r="NU26" i="13"/>
  <c r="NT26" i="13"/>
  <c r="NS26" i="13"/>
  <c r="NR26" i="13"/>
  <c r="NQ26" i="13"/>
  <c r="NX24" i="13"/>
  <c r="NY24" i="13" s="1"/>
  <c r="NV24" i="13"/>
  <c r="NU24" i="13"/>
  <c r="NT24" i="13"/>
  <c r="NS24" i="13"/>
  <c r="NR24" i="13"/>
  <c r="NQ24" i="13"/>
  <c r="NX23" i="13"/>
  <c r="NY23" i="13" s="1"/>
  <c r="NV23" i="13"/>
  <c r="NU23" i="13"/>
  <c r="NT23" i="13"/>
  <c r="NS23" i="13"/>
  <c r="NR23" i="13"/>
  <c r="NQ23" i="13"/>
  <c r="NX22" i="13"/>
  <c r="NY22" i="13" s="1"/>
  <c r="NV22" i="13"/>
  <c r="NU22" i="13"/>
  <c r="NT22" i="13"/>
  <c r="NS22" i="13"/>
  <c r="NR22" i="13"/>
  <c r="NQ22" i="13"/>
  <c r="NX21" i="13"/>
  <c r="NY21" i="13" s="1"/>
  <c r="NV21" i="13"/>
  <c r="NU21" i="13"/>
  <c r="NT21" i="13"/>
  <c r="NS21" i="13"/>
  <c r="NR21" i="13"/>
  <c r="NQ21" i="13"/>
  <c r="NX18" i="13"/>
  <c r="NY18" i="13" s="1"/>
  <c r="NV18" i="13"/>
  <c r="NU18" i="13"/>
  <c r="NT18" i="13"/>
  <c r="NS18" i="13"/>
  <c r="NR18" i="13"/>
  <c r="NQ18" i="13"/>
  <c r="NX17" i="13"/>
  <c r="NY17" i="13" s="1"/>
  <c r="NV17" i="13"/>
  <c r="NU17" i="13"/>
  <c r="NT17" i="13"/>
  <c r="NS17" i="13"/>
  <c r="NR17" i="13"/>
  <c r="NQ17" i="13"/>
  <c r="NX16" i="13"/>
  <c r="NY16" i="13" s="1"/>
  <c r="NV16" i="13"/>
  <c r="NU16" i="13"/>
  <c r="NT16" i="13"/>
  <c r="NS16" i="13"/>
  <c r="NR16" i="13"/>
  <c r="NQ16" i="13"/>
  <c r="NX15" i="13"/>
  <c r="NY15" i="13" s="1"/>
  <c r="NV15" i="13"/>
  <c r="NU15" i="13"/>
  <c r="NT15" i="13"/>
  <c r="NS15" i="13"/>
  <c r="NR15" i="13"/>
  <c r="NQ15" i="13"/>
  <c r="NX14" i="13"/>
  <c r="NY14" i="13" s="1"/>
  <c r="NV14" i="13"/>
  <c r="NU14" i="13"/>
  <c r="NT14" i="13"/>
  <c r="NS14" i="13"/>
  <c r="NR14" i="13"/>
  <c r="NQ14" i="13"/>
  <c r="NX13" i="13"/>
  <c r="NY13" i="13" s="1"/>
  <c r="NV13" i="13"/>
  <c r="NU13" i="13"/>
  <c r="NT13" i="13"/>
  <c r="NS13" i="13"/>
  <c r="NR13" i="13"/>
  <c r="NQ13" i="13"/>
  <c r="NM7" i="13"/>
  <c r="NM2" i="13"/>
  <c r="NK68" i="13" s="1"/>
  <c r="MQ68" i="13"/>
  <c r="MU64" i="13"/>
  <c r="MY69" i="13" s="1"/>
  <c r="MV59" i="13"/>
  <c r="NE58" i="13"/>
  <c r="NF58" i="13" s="1"/>
  <c r="NC58" i="13"/>
  <c r="NB58" i="13"/>
  <c r="NA58" i="13"/>
  <c r="MZ58" i="13"/>
  <c r="MY58" i="13"/>
  <c r="MX58" i="13"/>
  <c r="NE57" i="13"/>
  <c r="NF57" i="13" s="1"/>
  <c r="NC57" i="13"/>
  <c r="NB57" i="13"/>
  <c r="NA57" i="13"/>
  <c r="MZ57" i="13"/>
  <c r="MY57" i="13"/>
  <c r="MX57" i="13"/>
  <c r="NE54" i="13"/>
  <c r="NF54" i="13" s="1"/>
  <c r="NC54" i="13"/>
  <c r="NB54" i="13"/>
  <c r="NA54" i="13"/>
  <c r="MZ54" i="13"/>
  <c r="MY54" i="13"/>
  <c r="MX54" i="13"/>
  <c r="NE53" i="13"/>
  <c r="NF53" i="13" s="1"/>
  <c r="NC53" i="13"/>
  <c r="NB53" i="13"/>
  <c r="NA53" i="13"/>
  <c r="MZ53" i="13"/>
  <c r="MY53" i="13"/>
  <c r="MX53" i="13"/>
  <c r="NE52" i="13"/>
  <c r="NF52" i="13" s="1"/>
  <c r="NE50" i="13"/>
  <c r="NF50" i="13" s="1"/>
  <c r="NC50" i="13"/>
  <c r="NB50" i="13"/>
  <c r="NA50" i="13"/>
  <c r="MZ50" i="13"/>
  <c r="MY50" i="13"/>
  <c r="MX50" i="13"/>
  <c r="NE49" i="13"/>
  <c r="NF49" i="13" s="1"/>
  <c r="NC49" i="13"/>
  <c r="NB49" i="13"/>
  <c r="NA49" i="13"/>
  <c r="MZ49" i="13"/>
  <c r="MY49" i="13"/>
  <c r="MX49" i="13"/>
  <c r="NE48" i="13"/>
  <c r="NF48" i="13" s="1"/>
  <c r="NC48" i="13"/>
  <c r="NB48" i="13"/>
  <c r="NA48" i="13"/>
  <c r="MZ48" i="13"/>
  <c r="MY48" i="13"/>
  <c r="MX48" i="13"/>
  <c r="NE45" i="13"/>
  <c r="NF45" i="13" s="1"/>
  <c r="NC45" i="13"/>
  <c r="NB45" i="13"/>
  <c r="NA45" i="13"/>
  <c r="MZ45" i="13"/>
  <c r="MY45" i="13"/>
  <c r="MX45" i="13"/>
  <c r="NE44" i="13"/>
  <c r="NF44" i="13" s="1"/>
  <c r="NC44" i="13"/>
  <c r="NB44" i="13"/>
  <c r="NA44" i="13"/>
  <c r="MZ44" i="13"/>
  <c r="MY44" i="13"/>
  <c r="MX44" i="13"/>
  <c r="NE43" i="13"/>
  <c r="NF43" i="13" s="1"/>
  <c r="NC43" i="13"/>
  <c r="NB43" i="13"/>
  <c r="NA43" i="13"/>
  <c r="MZ43" i="13"/>
  <c r="MY43" i="13"/>
  <c r="MX43" i="13"/>
  <c r="NE41" i="13"/>
  <c r="NF41" i="13" s="1"/>
  <c r="NC41" i="13"/>
  <c r="NB41" i="13"/>
  <c r="NA41" i="13"/>
  <c r="MZ41" i="13"/>
  <c r="MY41" i="13"/>
  <c r="MX41" i="13"/>
  <c r="NE40" i="13"/>
  <c r="NF40" i="13" s="1"/>
  <c r="NC40" i="13"/>
  <c r="NB40" i="13"/>
  <c r="NA40" i="13"/>
  <c r="MZ40" i="13"/>
  <c r="MY40" i="13"/>
  <c r="MX40" i="13"/>
  <c r="NE39" i="13"/>
  <c r="NF39" i="13" s="1"/>
  <c r="NC39" i="13"/>
  <c r="NB39" i="13"/>
  <c r="NA39" i="13"/>
  <c r="MZ39" i="13"/>
  <c r="MY39" i="13"/>
  <c r="MX39" i="13"/>
  <c r="NE37" i="13"/>
  <c r="NF37" i="13" s="1"/>
  <c r="NC37" i="13"/>
  <c r="NB37" i="13"/>
  <c r="NA37" i="13"/>
  <c r="MZ37" i="13"/>
  <c r="MY37" i="13"/>
  <c r="MX37" i="13"/>
  <c r="NE36" i="13"/>
  <c r="NF36" i="13" s="1"/>
  <c r="NC36" i="13"/>
  <c r="NB36" i="13"/>
  <c r="NA36" i="13"/>
  <c r="MZ36" i="13"/>
  <c r="MY36" i="13"/>
  <c r="MX36" i="13"/>
  <c r="NE35" i="13"/>
  <c r="NF35" i="13" s="1"/>
  <c r="NC35" i="13"/>
  <c r="NB35" i="13"/>
  <c r="NA35" i="13"/>
  <c r="MZ35" i="13"/>
  <c r="MY35" i="13"/>
  <c r="MX35" i="13"/>
  <c r="NE34" i="13"/>
  <c r="NF34" i="13" s="1"/>
  <c r="NC34" i="13"/>
  <c r="NB34" i="13"/>
  <c r="NA34" i="13"/>
  <c r="MZ34" i="13"/>
  <c r="MY34" i="13"/>
  <c r="MX34" i="13"/>
  <c r="NE31" i="13"/>
  <c r="NF31" i="13" s="1"/>
  <c r="NC31" i="13"/>
  <c r="NB31" i="13"/>
  <c r="NA31" i="13"/>
  <c r="MZ31" i="13"/>
  <c r="MY31" i="13"/>
  <c r="MX31" i="13"/>
  <c r="NE30" i="13"/>
  <c r="NF30" i="13" s="1"/>
  <c r="NC30" i="13"/>
  <c r="NB30" i="13"/>
  <c r="NA30" i="13"/>
  <c r="MZ30" i="13"/>
  <c r="MY30" i="13"/>
  <c r="MX30" i="13"/>
  <c r="NE27" i="13"/>
  <c r="NF27" i="13" s="1"/>
  <c r="NC27" i="13"/>
  <c r="NB27" i="13"/>
  <c r="NA27" i="13"/>
  <c r="MZ27" i="13"/>
  <c r="MY27" i="13"/>
  <c r="MX27" i="13"/>
  <c r="NE26" i="13"/>
  <c r="NF26" i="13" s="1"/>
  <c r="NC26" i="13"/>
  <c r="NB26" i="13"/>
  <c r="NA26" i="13"/>
  <c r="MZ26" i="13"/>
  <c r="MY26" i="13"/>
  <c r="MX26" i="13"/>
  <c r="NE24" i="13"/>
  <c r="NF24" i="13" s="1"/>
  <c r="NC24" i="13"/>
  <c r="NB24" i="13"/>
  <c r="NA24" i="13"/>
  <c r="MZ24" i="13"/>
  <c r="MY24" i="13"/>
  <c r="MX24" i="13"/>
  <c r="NE23" i="13"/>
  <c r="NF23" i="13" s="1"/>
  <c r="NC23" i="13"/>
  <c r="NB23" i="13"/>
  <c r="NA23" i="13"/>
  <c r="MZ23" i="13"/>
  <c r="MY23" i="13"/>
  <c r="MX23" i="13"/>
  <c r="NE22" i="13"/>
  <c r="NF22" i="13" s="1"/>
  <c r="NC22" i="13"/>
  <c r="NB22" i="13"/>
  <c r="NA22" i="13"/>
  <c r="MZ22" i="13"/>
  <c r="MY22" i="13"/>
  <c r="MX22" i="13"/>
  <c r="NE21" i="13"/>
  <c r="NF21" i="13" s="1"/>
  <c r="NC21" i="13"/>
  <c r="NB21" i="13"/>
  <c r="NA21" i="13"/>
  <c r="MZ21" i="13"/>
  <c r="MY21" i="13"/>
  <c r="MX21" i="13"/>
  <c r="NE18" i="13"/>
  <c r="NF18" i="13" s="1"/>
  <c r="NC18" i="13"/>
  <c r="NB18" i="13"/>
  <c r="NA18" i="13"/>
  <c r="MZ18" i="13"/>
  <c r="MY18" i="13"/>
  <c r="MX18" i="13"/>
  <c r="NE17" i="13"/>
  <c r="NF17" i="13" s="1"/>
  <c r="NC17" i="13"/>
  <c r="NB17" i="13"/>
  <c r="NA17" i="13"/>
  <c r="MZ17" i="13"/>
  <c r="MY17" i="13"/>
  <c r="MX17" i="13"/>
  <c r="NE16" i="13"/>
  <c r="NF16" i="13" s="1"/>
  <c r="NC16" i="13"/>
  <c r="NB16" i="13"/>
  <c r="NA16" i="13"/>
  <c r="MZ16" i="13"/>
  <c r="MY16" i="13"/>
  <c r="MX16" i="13"/>
  <c r="NE15" i="13"/>
  <c r="NF15" i="13" s="1"/>
  <c r="NC15" i="13"/>
  <c r="NB15" i="13"/>
  <c r="NA15" i="13"/>
  <c r="MZ15" i="13"/>
  <c r="MY15" i="13"/>
  <c r="MX15" i="13"/>
  <c r="NE14" i="13"/>
  <c r="NF14" i="13" s="1"/>
  <c r="NC14" i="13"/>
  <c r="NB14" i="13"/>
  <c r="NA14" i="13"/>
  <c r="MZ14" i="13"/>
  <c r="MY14" i="13"/>
  <c r="MX14" i="13"/>
  <c r="NE13" i="13"/>
  <c r="NC13" i="13"/>
  <c r="NB13" i="13"/>
  <c r="NA13" i="13"/>
  <c r="MZ13" i="13"/>
  <c r="MY13" i="13"/>
  <c r="MX13" i="13"/>
  <c r="MT7" i="13"/>
  <c r="MT2" i="13"/>
  <c r="MR68" i="13" s="1"/>
  <c r="LX68" i="13"/>
  <c r="MB64" i="13"/>
  <c r="MF69" i="13" s="1"/>
  <c r="MC59" i="13"/>
  <c r="ML58" i="13"/>
  <c r="MM58" i="13" s="1"/>
  <c r="MJ58" i="13"/>
  <c r="MI58" i="13"/>
  <c r="MH58" i="13"/>
  <c r="MG58" i="13"/>
  <c r="MF58" i="13"/>
  <c r="ME58" i="13"/>
  <c r="ML57" i="13"/>
  <c r="MM57" i="13" s="1"/>
  <c r="MJ57" i="13"/>
  <c r="MI57" i="13"/>
  <c r="MH57" i="13"/>
  <c r="MG57" i="13"/>
  <c r="MF57" i="13"/>
  <c r="ME57" i="13"/>
  <c r="ML54" i="13"/>
  <c r="MM54" i="13" s="1"/>
  <c r="MJ54" i="13"/>
  <c r="MI54" i="13"/>
  <c r="MH54" i="13"/>
  <c r="MG54" i="13"/>
  <c r="MF54" i="13"/>
  <c r="ME54" i="13"/>
  <c r="ML53" i="13"/>
  <c r="MM53" i="13" s="1"/>
  <c r="MJ53" i="13"/>
  <c r="MI53" i="13"/>
  <c r="MH53" i="13"/>
  <c r="MG53" i="13"/>
  <c r="MF53" i="13"/>
  <c r="ME53" i="13"/>
  <c r="ML52" i="13"/>
  <c r="MM52" i="13" s="1"/>
  <c r="ML50" i="13"/>
  <c r="MM50" i="13" s="1"/>
  <c r="MJ50" i="13"/>
  <c r="MI50" i="13"/>
  <c r="MH50" i="13"/>
  <c r="MG50" i="13"/>
  <c r="MF50" i="13"/>
  <c r="ME50" i="13"/>
  <c r="ML49" i="13"/>
  <c r="MM49" i="13" s="1"/>
  <c r="MJ49" i="13"/>
  <c r="MI49" i="13"/>
  <c r="MH49" i="13"/>
  <c r="MG49" i="13"/>
  <c r="MF49" i="13"/>
  <c r="ME49" i="13"/>
  <c r="ML48" i="13"/>
  <c r="MM48" i="13" s="1"/>
  <c r="MJ48" i="13"/>
  <c r="MI48" i="13"/>
  <c r="MH48" i="13"/>
  <c r="MG48" i="13"/>
  <c r="MF48" i="13"/>
  <c r="ME48" i="13"/>
  <c r="ML45" i="13"/>
  <c r="MM45" i="13" s="1"/>
  <c r="MJ45" i="13"/>
  <c r="MI45" i="13"/>
  <c r="MH45" i="13"/>
  <c r="MG45" i="13"/>
  <c r="MF45" i="13"/>
  <c r="ME45" i="13"/>
  <c r="ML44" i="13"/>
  <c r="MM44" i="13" s="1"/>
  <c r="MJ44" i="13"/>
  <c r="MI44" i="13"/>
  <c r="MH44" i="13"/>
  <c r="MG44" i="13"/>
  <c r="MF44" i="13"/>
  <c r="ME44" i="13"/>
  <c r="ML43" i="13"/>
  <c r="MM43" i="13" s="1"/>
  <c r="MJ43" i="13"/>
  <c r="MI43" i="13"/>
  <c r="MH43" i="13"/>
  <c r="MG43" i="13"/>
  <c r="MF43" i="13"/>
  <c r="ME43" i="13"/>
  <c r="ML41" i="13"/>
  <c r="MM41" i="13" s="1"/>
  <c r="MJ41" i="13"/>
  <c r="MI41" i="13"/>
  <c r="MH41" i="13"/>
  <c r="MG41" i="13"/>
  <c r="MF41" i="13"/>
  <c r="ME41" i="13"/>
  <c r="ML40" i="13"/>
  <c r="MM40" i="13" s="1"/>
  <c r="MJ40" i="13"/>
  <c r="MI40" i="13"/>
  <c r="MH40" i="13"/>
  <c r="MG40" i="13"/>
  <c r="MF40" i="13"/>
  <c r="ME40" i="13"/>
  <c r="ML39" i="13"/>
  <c r="MM39" i="13" s="1"/>
  <c r="MJ39" i="13"/>
  <c r="MI39" i="13"/>
  <c r="MH39" i="13"/>
  <c r="MG39" i="13"/>
  <c r="MF39" i="13"/>
  <c r="ME39" i="13"/>
  <c r="ML37" i="13"/>
  <c r="MM37" i="13" s="1"/>
  <c r="MJ37" i="13"/>
  <c r="MI37" i="13"/>
  <c r="MH37" i="13"/>
  <c r="MG37" i="13"/>
  <c r="MF37" i="13"/>
  <c r="ME37" i="13"/>
  <c r="ML36" i="13"/>
  <c r="MM36" i="13" s="1"/>
  <c r="MJ36" i="13"/>
  <c r="MI36" i="13"/>
  <c r="MH36" i="13"/>
  <c r="MG36" i="13"/>
  <c r="MF36" i="13"/>
  <c r="ME36" i="13"/>
  <c r="ML35" i="13"/>
  <c r="MM35" i="13" s="1"/>
  <c r="MJ35" i="13"/>
  <c r="MI35" i="13"/>
  <c r="MH35" i="13"/>
  <c r="MG35" i="13"/>
  <c r="MF35" i="13"/>
  <c r="ME35" i="13"/>
  <c r="ML34" i="13"/>
  <c r="MM34" i="13" s="1"/>
  <c r="MJ34" i="13"/>
  <c r="MI34" i="13"/>
  <c r="MH34" i="13"/>
  <c r="MG34" i="13"/>
  <c r="MF34" i="13"/>
  <c r="ME34" i="13"/>
  <c r="ML31" i="13"/>
  <c r="MM31" i="13" s="1"/>
  <c r="MJ31" i="13"/>
  <c r="MI31" i="13"/>
  <c r="MH31" i="13"/>
  <c r="MG31" i="13"/>
  <c r="MF31" i="13"/>
  <c r="ME31" i="13"/>
  <c r="ML30" i="13"/>
  <c r="MM30" i="13" s="1"/>
  <c r="MJ30" i="13"/>
  <c r="MI30" i="13"/>
  <c r="MH30" i="13"/>
  <c r="MG30" i="13"/>
  <c r="MF30" i="13"/>
  <c r="ME30" i="13"/>
  <c r="ML27" i="13"/>
  <c r="MM27" i="13" s="1"/>
  <c r="MJ27" i="13"/>
  <c r="MI27" i="13"/>
  <c r="MH27" i="13"/>
  <c r="MG27" i="13"/>
  <c r="MF27" i="13"/>
  <c r="ME27" i="13"/>
  <c r="ML26" i="13"/>
  <c r="MM26" i="13" s="1"/>
  <c r="MJ26" i="13"/>
  <c r="MI26" i="13"/>
  <c r="MH26" i="13"/>
  <c r="MG26" i="13"/>
  <c r="MF26" i="13"/>
  <c r="ME26" i="13"/>
  <c r="ML24" i="13"/>
  <c r="MM24" i="13" s="1"/>
  <c r="MJ24" i="13"/>
  <c r="MI24" i="13"/>
  <c r="MH24" i="13"/>
  <c r="MG24" i="13"/>
  <c r="MF24" i="13"/>
  <c r="ME24" i="13"/>
  <c r="ML23" i="13"/>
  <c r="MM23" i="13" s="1"/>
  <c r="MJ23" i="13"/>
  <c r="MI23" i="13"/>
  <c r="MH23" i="13"/>
  <c r="MG23" i="13"/>
  <c r="MF23" i="13"/>
  <c r="ME23" i="13"/>
  <c r="ML22" i="13"/>
  <c r="MM22" i="13" s="1"/>
  <c r="MJ22" i="13"/>
  <c r="MI22" i="13"/>
  <c r="MH22" i="13"/>
  <c r="MG22" i="13"/>
  <c r="MF22" i="13"/>
  <c r="ME22" i="13"/>
  <c r="ML21" i="13"/>
  <c r="MM21" i="13" s="1"/>
  <c r="MJ21" i="13"/>
  <c r="MI21" i="13"/>
  <c r="MH21" i="13"/>
  <c r="MG21" i="13"/>
  <c r="MF21" i="13"/>
  <c r="ME21" i="13"/>
  <c r="ML18" i="13"/>
  <c r="MM18" i="13" s="1"/>
  <c r="MJ18" i="13"/>
  <c r="MI18" i="13"/>
  <c r="MH18" i="13"/>
  <c r="MG18" i="13"/>
  <c r="MF18" i="13"/>
  <c r="ME18" i="13"/>
  <c r="ML17" i="13"/>
  <c r="MM17" i="13" s="1"/>
  <c r="MJ17" i="13"/>
  <c r="MI17" i="13"/>
  <c r="MH17" i="13"/>
  <c r="MG17" i="13"/>
  <c r="MF17" i="13"/>
  <c r="ME17" i="13"/>
  <c r="ML16" i="13"/>
  <c r="MM16" i="13" s="1"/>
  <c r="MJ16" i="13"/>
  <c r="MI16" i="13"/>
  <c r="MH16" i="13"/>
  <c r="MG16" i="13"/>
  <c r="MF16" i="13"/>
  <c r="ME16" i="13"/>
  <c r="ML15" i="13"/>
  <c r="MM15" i="13" s="1"/>
  <c r="MJ15" i="13"/>
  <c r="MI15" i="13"/>
  <c r="MH15" i="13"/>
  <c r="MG15" i="13"/>
  <c r="MF15" i="13"/>
  <c r="ME15" i="13"/>
  <c r="ML14" i="13"/>
  <c r="MM14" i="13" s="1"/>
  <c r="MJ14" i="13"/>
  <c r="MI14" i="13"/>
  <c r="MH14" i="13"/>
  <c r="MG14" i="13"/>
  <c r="MF14" i="13"/>
  <c r="ME14" i="13"/>
  <c r="ML13" i="13"/>
  <c r="MJ13" i="13"/>
  <c r="MI13" i="13"/>
  <c r="MH13" i="13"/>
  <c r="MG13" i="13"/>
  <c r="MF13" i="13"/>
  <c r="ME13" i="13"/>
  <c r="MA7" i="13"/>
  <c r="MA2" i="13"/>
  <c r="LY68" i="13" s="1"/>
  <c r="LE68" i="13"/>
  <c r="LI64" i="13"/>
  <c r="LM69" i="13" s="1"/>
  <c r="LJ59" i="13"/>
  <c r="LJ61" i="13" s="1"/>
  <c r="LJ62" i="13" s="1"/>
  <c r="LS58" i="13"/>
  <c r="LT58" i="13" s="1"/>
  <c r="LQ58" i="13"/>
  <c r="LP58" i="13"/>
  <c r="LO58" i="13"/>
  <c r="LN58" i="13"/>
  <c r="LM58" i="13"/>
  <c r="LL58" i="13"/>
  <c r="LS57" i="13"/>
  <c r="LT57" i="13" s="1"/>
  <c r="LQ57" i="13"/>
  <c r="LP57" i="13"/>
  <c r="LO57" i="13"/>
  <c r="LN57" i="13"/>
  <c r="LM57" i="13"/>
  <c r="LL57" i="13"/>
  <c r="LS54" i="13"/>
  <c r="LT54" i="13" s="1"/>
  <c r="LQ54" i="13"/>
  <c r="LP54" i="13"/>
  <c r="LO54" i="13"/>
  <c r="LN54" i="13"/>
  <c r="LM54" i="13"/>
  <c r="LL54" i="13"/>
  <c r="LS53" i="13"/>
  <c r="LT53" i="13" s="1"/>
  <c r="LQ53" i="13"/>
  <c r="LP53" i="13"/>
  <c r="LO53" i="13"/>
  <c r="LN53" i="13"/>
  <c r="LM53" i="13"/>
  <c r="LL53" i="13"/>
  <c r="LS52" i="13"/>
  <c r="LT52" i="13" s="1"/>
  <c r="LS50" i="13"/>
  <c r="LT50" i="13" s="1"/>
  <c r="LQ50" i="13"/>
  <c r="LP50" i="13"/>
  <c r="LO50" i="13"/>
  <c r="LN50" i="13"/>
  <c r="LM50" i="13"/>
  <c r="LL50" i="13"/>
  <c r="LS49" i="13"/>
  <c r="LT49" i="13" s="1"/>
  <c r="LQ49" i="13"/>
  <c r="LP49" i="13"/>
  <c r="LO49" i="13"/>
  <c r="LN49" i="13"/>
  <c r="LM49" i="13"/>
  <c r="LL49" i="13"/>
  <c r="LS48" i="13"/>
  <c r="LT48" i="13" s="1"/>
  <c r="LQ48" i="13"/>
  <c r="LP48" i="13"/>
  <c r="LO48" i="13"/>
  <c r="LN48" i="13"/>
  <c r="LM48" i="13"/>
  <c r="LL48" i="13"/>
  <c r="LS45" i="13"/>
  <c r="LT45" i="13" s="1"/>
  <c r="LQ45" i="13"/>
  <c r="LP45" i="13"/>
  <c r="LO45" i="13"/>
  <c r="LN45" i="13"/>
  <c r="LM45" i="13"/>
  <c r="LL45" i="13"/>
  <c r="LS44" i="13"/>
  <c r="LT44" i="13" s="1"/>
  <c r="LQ44" i="13"/>
  <c r="LP44" i="13"/>
  <c r="LO44" i="13"/>
  <c r="LN44" i="13"/>
  <c r="LM44" i="13"/>
  <c r="LL44" i="13"/>
  <c r="LS43" i="13"/>
  <c r="LT43" i="13" s="1"/>
  <c r="LQ43" i="13"/>
  <c r="LP43" i="13"/>
  <c r="LO43" i="13"/>
  <c r="LN43" i="13"/>
  <c r="LM43" i="13"/>
  <c r="LL43" i="13"/>
  <c r="LS41" i="13"/>
  <c r="LT41" i="13" s="1"/>
  <c r="LQ41" i="13"/>
  <c r="LP41" i="13"/>
  <c r="LO41" i="13"/>
  <c r="LN41" i="13"/>
  <c r="LM41" i="13"/>
  <c r="LL41" i="13"/>
  <c r="LS40" i="13"/>
  <c r="LT40" i="13" s="1"/>
  <c r="LQ40" i="13"/>
  <c r="LP40" i="13"/>
  <c r="LO40" i="13"/>
  <c r="LN40" i="13"/>
  <c r="LM40" i="13"/>
  <c r="LL40" i="13"/>
  <c r="LS39" i="13"/>
  <c r="LT39" i="13" s="1"/>
  <c r="LQ39" i="13"/>
  <c r="LP39" i="13"/>
  <c r="LO39" i="13"/>
  <c r="LN39" i="13"/>
  <c r="LM39" i="13"/>
  <c r="LL39" i="13"/>
  <c r="LS37" i="13"/>
  <c r="LT37" i="13" s="1"/>
  <c r="LQ37" i="13"/>
  <c r="LP37" i="13"/>
  <c r="LO37" i="13"/>
  <c r="LN37" i="13"/>
  <c r="LM37" i="13"/>
  <c r="LL37" i="13"/>
  <c r="LS36" i="13"/>
  <c r="LT36" i="13" s="1"/>
  <c r="LQ36" i="13"/>
  <c r="LP36" i="13"/>
  <c r="LO36" i="13"/>
  <c r="LN36" i="13"/>
  <c r="LM36" i="13"/>
  <c r="LL36" i="13"/>
  <c r="LS35" i="13"/>
  <c r="LT35" i="13" s="1"/>
  <c r="LQ35" i="13"/>
  <c r="LP35" i="13"/>
  <c r="LO35" i="13"/>
  <c r="LN35" i="13"/>
  <c r="LM35" i="13"/>
  <c r="LL35" i="13"/>
  <c r="LS34" i="13"/>
  <c r="LT34" i="13" s="1"/>
  <c r="LQ34" i="13"/>
  <c r="LP34" i="13"/>
  <c r="LO34" i="13"/>
  <c r="LN34" i="13"/>
  <c r="LM34" i="13"/>
  <c r="LL34" i="13"/>
  <c r="LS31" i="13"/>
  <c r="LT31" i="13" s="1"/>
  <c r="LQ31" i="13"/>
  <c r="LP31" i="13"/>
  <c r="LO31" i="13"/>
  <c r="LN31" i="13"/>
  <c r="LM31" i="13"/>
  <c r="LL31" i="13"/>
  <c r="LS30" i="13"/>
  <c r="LT30" i="13" s="1"/>
  <c r="LQ30" i="13"/>
  <c r="LP30" i="13"/>
  <c r="LO30" i="13"/>
  <c r="LN30" i="13"/>
  <c r="LM30" i="13"/>
  <c r="LL30" i="13"/>
  <c r="LS27" i="13"/>
  <c r="LT27" i="13" s="1"/>
  <c r="LQ27" i="13"/>
  <c r="LP27" i="13"/>
  <c r="LO27" i="13"/>
  <c r="LN27" i="13"/>
  <c r="LM27" i="13"/>
  <c r="LL27" i="13"/>
  <c r="LS26" i="13"/>
  <c r="LT26" i="13" s="1"/>
  <c r="LQ26" i="13"/>
  <c r="LP26" i="13"/>
  <c r="LO26" i="13"/>
  <c r="LN26" i="13"/>
  <c r="LM26" i="13"/>
  <c r="LL26" i="13"/>
  <c r="LS24" i="13"/>
  <c r="LT24" i="13" s="1"/>
  <c r="LQ24" i="13"/>
  <c r="LP24" i="13"/>
  <c r="LO24" i="13"/>
  <c r="LN24" i="13"/>
  <c r="LM24" i="13"/>
  <c r="LL24" i="13"/>
  <c r="LS23" i="13"/>
  <c r="LT23" i="13" s="1"/>
  <c r="LQ23" i="13"/>
  <c r="LP23" i="13"/>
  <c r="LO23" i="13"/>
  <c r="LN23" i="13"/>
  <c r="LM23" i="13"/>
  <c r="LL23" i="13"/>
  <c r="LS22" i="13"/>
  <c r="LT22" i="13" s="1"/>
  <c r="LQ22" i="13"/>
  <c r="LP22" i="13"/>
  <c r="LO22" i="13"/>
  <c r="LN22" i="13"/>
  <c r="LM22" i="13"/>
  <c r="LL22" i="13"/>
  <c r="LS21" i="13"/>
  <c r="LT21" i="13" s="1"/>
  <c r="LQ21" i="13"/>
  <c r="LP21" i="13"/>
  <c r="LO21" i="13"/>
  <c r="LN21" i="13"/>
  <c r="LM21" i="13"/>
  <c r="LL21" i="13"/>
  <c r="LS18" i="13"/>
  <c r="LT18" i="13" s="1"/>
  <c r="LQ18" i="13"/>
  <c r="LP18" i="13"/>
  <c r="LO18" i="13"/>
  <c r="LN18" i="13"/>
  <c r="LM18" i="13"/>
  <c r="LL18" i="13"/>
  <c r="LS17" i="13"/>
  <c r="LT17" i="13" s="1"/>
  <c r="LQ17" i="13"/>
  <c r="LP17" i="13"/>
  <c r="LO17" i="13"/>
  <c r="LN17" i="13"/>
  <c r="LM17" i="13"/>
  <c r="LL17" i="13"/>
  <c r="LS16" i="13"/>
  <c r="LT16" i="13" s="1"/>
  <c r="LQ16" i="13"/>
  <c r="LP16" i="13"/>
  <c r="LO16" i="13"/>
  <c r="LN16" i="13"/>
  <c r="LM16" i="13"/>
  <c r="LL16" i="13"/>
  <c r="LS15" i="13"/>
  <c r="LT15" i="13" s="1"/>
  <c r="LQ15" i="13"/>
  <c r="LP15" i="13"/>
  <c r="LO15" i="13"/>
  <c r="LN15" i="13"/>
  <c r="LM15" i="13"/>
  <c r="LL15" i="13"/>
  <c r="LS14" i="13"/>
  <c r="LT14" i="13" s="1"/>
  <c r="LQ14" i="13"/>
  <c r="LP14" i="13"/>
  <c r="LO14" i="13"/>
  <c r="LN14" i="13"/>
  <c r="LM14" i="13"/>
  <c r="LL14" i="13"/>
  <c r="LS13" i="13"/>
  <c r="LQ13" i="13"/>
  <c r="LP13" i="13"/>
  <c r="LO13" i="13"/>
  <c r="LN13" i="13"/>
  <c r="LM13" i="13"/>
  <c r="LL13" i="13"/>
  <c r="LH7" i="13"/>
  <c r="LH2" i="13"/>
  <c r="LF68" i="13" s="1"/>
  <c r="KL68" i="13"/>
  <c r="KP64" i="13"/>
  <c r="KT69" i="13" s="1"/>
  <c r="KQ59" i="13"/>
  <c r="KZ58" i="13"/>
  <c r="LA58" i="13" s="1"/>
  <c r="KX58" i="13"/>
  <c r="KW58" i="13"/>
  <c r="KV58" i="13"/>
  <c r="KU58" i="13"/>
  <c r="KT58" i="13"/>
  <c r="KS58" i="13"/>
  <c r="KZ57" i="13"/>
  <c r="LA57" i="13" s="1"/>
  <c r="KX57" i="13"/>
  <c r="KW57" i="13"/>
  <c r="KV57" i="13"/>
  <c r="KU57" i="13"/>
  <c r="KT57" i="13"/>
  <c r="KS57" i="13"/>
  <c r="KZ54" i="13"/>
  <c r="LA54" i="13" s="1"/>
  <c r="KX54" i="13"/>
  <c r="KW54" i="13"/>
  <c r="KV54" i="13"/>
  <c r="KU54" i="13"/>
  <c r="KT54" i="13"/>
  <c r="KS54" i="13"/>
  <c r="KZ53" i="13"/>
  <c r="LA53" i="13" s="1"/>
  <c r="KX53" i="13"/>
  <c r="KW53" i="13"/>
  <c r="KV53" i="13"/>
  <c r="KU53" i="13"/>
  <c r="KT53" i="13"/>
  <c r="KS53" i="13"/>
  <c r="KZ52" i="13"/>
  <c r="LA52" i="13" s="1"/>
  <c r="KZ50" i="13"/>
  <c r="LA50" i="13" s="1"/>
  <c r="KX50" i="13"/>
  <c r="KW50" i="13"/>
  <c r="KV50" i="13"/>
  <c r="KU50" i="13"/>
  <c r="KT50" i="13"/>
  <c r="KS50" i="13"/>
  <c r="KZ49" i="13"/>
  <c r="LA49" i="13" s="1"/>
  <c r="KX49" i="13"/>
  <c r="KW49" i="13"/>
  <c r="KV49" i="13"/>
  <c r="KU49" i="13"/>
  <c r="KT49" i="13"/>
  <c r="KS49" i="13"/>
  <c r="KZ48" i="13"/>
  <c r="LA48" i="13" s="1"/>
  <c r="KX48" i="13"/>
  <c r="KW48" i="13"/>
  <c r="KV48" i="13"/>
  <c r="KU48" i="13"/>
  <c r="KT48" i="13"/>
  <c r="KS48" i="13"/>
  <c r="KZ45" i="13"/>
  <c r="LA45" i="13" s="1"/>
  <c r="KX45" i="13"/>
  <c r="KW45" i="13"/>
  <c r="KV45" i="13"/>
  <c r="KU45" i="13"/>
  <c r="KT45" i="13"/>
  <c r="KS45" i="13"/>
  <c r="KZ44" i="13"/>
  <c r="LA44" i="13" s="1"/>
  <c r="KX44" i="13"/>
  <c r="KW44" i="13"/>
  <c r="KV44" i="13"/>
  <c r="KU44" i="13"/>
  <c r="KT44" i="13"/>
  <c r="KS44" i="13"/>
  <c r="KZ43" i="13"/>
  <c r="LA43" i="13" s="1"/>
  <c r="KX43" i="13"/>
  <c r="KW43" i="13"/>
  <c r="KV43" i="13"/>
  <c r="KU43" i="13"/>
  <c r="KT43" i="13"/>
  <c r="KS43" i="13"/>
  <c r="KZ41" i="13"/>
  <c r="LA41" i="13" s="1"/>
  <c r="KX41" i="13"/>
  <c r="KW41" i="13"/>
  <c r="KV41" i="13"/>
  <c r="KU41" i="13"/>
  <c r="KT41" i="13"/>
  <c r="KS41" i="13"/>
  <c r="KZ40" i="13"/>
  <c r="LA40" i="13" s="1"/>
  <c r="KX40" i="13"/>
  <c r="KW40" i="13"/>
  <c r="KV40" i="13"/>
  <c r="KU40" i="13"/>
  <c r="KT40" i="13"/>
  <c r="KS40" i="13"/>
  <c r="KZ39" i="13"/>
  <c r="LA39" i="13" s="1"/>
  <c r="KX39" i="13"/>
  <c r="KW39" i="13"/>
  <c r="KV39" i="13"/>
  <c r="KU39" i="13"/>
  <c r="KT39" i="13"/>
  <c r="KS39" i="13"/>
  <c r="KZ37" i="13"/>
  <c r="LA37" i="13" s="1"/>
  <c r="KX37" i="13"/>
  <c r="KW37" i="13"/>
  <c r="KV37" i="13"/>
  <c r="KU37" i="13"/>
  <c r="KT37" i="13"/>
  <c r="KS37" i="13"/>
  <c r="KZ36" i="13"/>
  <c r="LA36" i="13" s="1"/>
  <c r="KX36" i="13"/>
  <c r="KW36" i="13"/>
  <c r="KV36" i="13"/>
  <c r="KU36" i="13"/>
  <c r="KT36" i="13"/>
  <c r="KS36" i="13"/>
  <c r="KZ35" i="13"/>
  <c r="LA35" i="13" s="1"/>
  <c r="KX35" i="13"/>
  <c r="KW35" i="13"/>
  <c r="KV35" i="13"/>
  <c r="KU35" i="13"/>
  <c r="KT35" i="13"/>
  <c r="KS35" i="13"/>
  <c r="KZ34" i="13"/>
  <c r="LA34" i="13" s="1"/>
  <c r="KX34" i="13"/>
  <c r="KW34" i="13"/>
  <c r="KV34" i="13"/>
  <c r="KU34" i="13"/>
  <c r="KT34" i="13"/>
  <c r="KS34" i="13"/>
  <c r="KZ31" i="13"/>
  <c r="LA31" i="13" s="1"/>
  <c r="KX31" i="13"/>
  <c r="KW31" i="13"/>
  <c r="KV31" i="13"/>
  <c r="KU31" i="13"/>
  <c r="KT31" i="13"/>
  <c r="KS31" i="13"/>
  <c r="KZ30" i="13"/>
  <c r="LA30" i="13" s="1"/>
  <c r="KX30" i="13"/>
  <c r="KW30" i="13"/>
  <c r="KV30" i="13"/>
  <c r="KU30" i="13"/>
  <c r="KT30" i="13"/>
  <c r="KS30" i="13"/>
  <c r="KZ27" i="13"/>
  <c r="LA27" i="13" s="1"/>
  <c r="KX27" i="13"/>
  <c r="KW27" i="13"/>
  <c r="KV27" i="13"/>
  <c r="KU27" i="13"/>
  <c r="KT27" i="13"/>
  <c r="KS27" i="13"/>
  <c r="KZ26" i="13"/>
  <c r="LA26" i="13" s="1"/>
  <c r="KX26" i="13"/>
  <c r="KW26" i="13"/>
  <c r="KV26" i="13"/>
  <c r="KU26" i="13"/>
  <c r="KT26" i="13"/>
  <c r="KS26" i="13"/>
  <c r="KZ24" i="13"/>
  <c r="LA24" i="13" s="1"/>
  <c r="KX24" i="13"/>
  <c r="KW24" i="13"/>
  <c r="KV24" i="13"/>
  <c r="KU24" i="13"/>
  <c r="KT24" i="13"/>
  <c r="KS24" i="13"/>
  <c r="KZ23" i="13"/>
  <c r="LA23" i="13" s="1"/>
  <c r="KX23" i="13"/>
  <c r="KW23" i="13"/>
  <c r="KV23" i="13"/>
  <c r="KU23" i="13"/>
  <c r="KT23" i="13"/>
  <c r="KS23" i="13"/>
  <c r="KZ22" i="13"/>
  <c r="LA22" i="13" s="1"/>
  <c r="KX22" i="13"/>
  <c r="KW22" i="13"/>
  <c r="KV22" i="13"/>
  <c r="KU22" i="13"/>
  <c r="KT22" i="13"/>
  <c r="KS22" i="13"/>
  <c r="KZ21" i="13"/>
  <c r="LA21" i="13" s="1"/>
  <c r="KX21" i="13"/>
  <c r="KW21" i="13"/>
  <c r="KV21" i="13"/>
  <c r="KU21" i="13"/>
  <c r="KT21" i="13"/>
  <c r="KS21" i="13"/>
  <c r="KZ18" i="13"/>
  <c r="LA18" i="13" s="1"/>
  <c r="KX18" i="13"/>
  <c r="KW18" i="13"/>
  <c r="KV18" i="13"/>
  <c r="KU18" i="13"/>
  <c r="KT18" i="13"/>
  <c r="KS18" i="13"/>
  <c r="KZ17" i="13"/>
  <c r="LA17" i="13" s="1"/>
  <c r="KX17" i="13"/>
  <c r="KW17" i="13"/>
  <c r="KV17" i="13"/>
  <c r="KU17" i="13"/>
  <c r="KT17" i="13"/>
  <c r="KS17" i="13"/>
  <c r="KZ16" i="13"/>
  <c r="LA16" i="13" s="1"/>
  <c r="KX16" i="13"/>
  <c r="KW16" i="13"/>
  <c r="KV16" i="13"/>
  <c r="KU16" i="13"/>
  <c r="KT16" i="13"/>
  <c r="KS16" i="13"/>
  <c r="KZ15" i="13"/>
  <c r="LA15" i="13" s="1"/>
  <c r="KX15" i="13"/>
  <c r="KW15" i="13"/>
  <c r="KV15" i="13"/>
  <c r="KU15" i="13"/>
  <c r="KT15" i="13"/>
  <c r="KS15" i="13"/>
  <c r="KZ14" i="13"/>
  <c r="LA14" i="13" s="1"/>
  <c r="KX14" i="13"/>
  <c r="KW14" i="13"/>
  <c r="KV14" i="13"/>
  <c r="KU14" i="13"/>
  <c r="KT14" i="13"/>
  <c r="KS14" i="13"/>
  <c r="KZ13" i="13"/>
  <c r="KX13" i="13"/>
  <c r="KW13" i="13"/>
  <c r="KV13" i="13"/>
  <c r="KU13" i="13"/>
  <c r="KT13" i="13"/>
  <c r="KS13" i="13"/>
  <c r="KO7" i="13"/>
  <c r="KO2" i="13"/>
  <c r="KM68" i="13" s="1"/>
  <c r="JS68" i="13"/>
  <c r="JW64" i="13"/>
  <c r="KA69" i="13" s="1"/>
  <c r="JX59" i="13"/>
  <c r="KG64" i="13" s="1"/>
  <c r="KG58" i="13"/>
  <c r="KH58" i="13" s="1"/>
  <c r="KE58" i="13"/>
  <c r="KD58" i="13"/>
  <c r="KC58" i="13"/>
  <c r="KB58" i="13"/>
  <c r="KA58" i="13"/>
  <c r="JZ58" i="13"/>
  <c r="KG57" i="13"/>
  <c r="KH57" i="13" s="1"/>
  <c r="KE57" i="13"/>
  <c r="KD57" i="13"/>
  <c r="KC57" i="13"/>
  <c r="KB57" i="13"/>
  <c r="KA57" i="13"/>
  <c r="JZ57" i="13"/>
  <c r="KG54" i="13"/>
  <c r="KH54" i="13" s="1"/>
  <c r="KE54" i="13"/>
  <c r="KD54" i="13"/>
  <c r="KC54" i="13"/>
  <c r="KB54" i="13"/>
  <c r="KA54" i="13"/>
  <c r="JZ54" i="13"/>
  <c r="KG53" i="13"/>
  <c r="KH53" i="13" s="1"/>
  <c r="KE53" i="13"/>
  <c r="KD53" i="13"/>
  <c r="KC53" i="13"/>
  <c r="KB53" i="13"/>
  <c r="KA53" i="13"/>
  <c r="JZ53" i="13"/>
  <c r="KG52" i="13"/>
  <c r="KH52" i="13" s="1"/>
  <c r="KG50" i="13"/>
  <c r="KH50" i="13" s="1"/>
  <c r="KE50" i="13"/>
  <c r="KD50" i="13"/>
  <c r="KC50" i="13"/>
  <c r="KB50" i="13"/>
  <c r="KA50" i="13"/>
  <c r="JZ50" i="13"/>
  <c r="KG49" i="13"/>
  <c r="KH49" i="13" s="1"/>
  <c r="KE49" i="13"/>
  <c r="KD49" i="13"/>
  <c r="KC49" i="13"/>
  <c r="KB49" i="13"/>
  <c r="KA49" i="13"/>
  <c r="JZ49" i="13"/>
  <c r="KG48" i="13"/>
  <c r="KH48" i="13" s="1"/>
  <c r="KE48" i="13"/>
  <c r="KD48" i="13"/>
  <c r="KC48" i="13"/>
  <c r="KB48" i="13"/>
  <c r="KA48" i="13"/>
  <c r="JZ48" i="13"/>
  <c r="KG45" i="13"/>
  <c r="KH45" i="13" s="1"/>
  <c r="KE45" i="13"/>
  <c r="KD45" i="13"/>
  <c r="KC45" i="13"/>
  <c r="KB45" i="13"/>
  <c r="KA45" i="13"/>
  <c r="JZ45" i="13"/>
  <c r="KG44" i="13"/>
  <c r="KH44" i="13" s="1"/>
  <c r="KE44" i="13"/>
  <c r="KD44" i="13"/>
  <c r="KC44" i="13"/>
  <c r="KB44" i="13"/>
  <c r="KA44" i="13"/>
  <c r="JZ44" i="13"/>
  <c r="KG43" i="13"/>
  <c r="KH43" i="13" s="1"/>
  <c r="KE43" i="13"/>
  <c r="KD43" i="13"/>
  <c r="KC43" i="13"/>
  <c r="KB43" i="13"/>
  <c r="KA43" i="13"/>
  <c r="JZ43" i="13"/>
  <c r="KG41" i="13"/>
  <c r="KH41" i="13" s="1"/>
  <c r="KE41" i="13"/>
  <c r="KD41" i="13"/>
  <c r="KC41" i="13"/>
  <c r="KB41" i="13"/>
  <c r="KA41" i="13"/>
  <c r="JZ41" i="13"/>
  <c r="KG40" i="13"/>
  <c r="KH40" i="13" s="1"/>
  <c r="KE40" i="13"/>
  <c r="KD40" i="13"/>
  <c r="KC40" i="13"/>
  <c r="KB40" i="13"/>
  <c r="KA40" i="13"/>
  <c r="JZ40" i="13"/>
  <c r="KG39" i="13"/>
  <c r="KH39" i="13" s="1"/>
  <c r="KE39" i="13"/>
  <c r="KD39" i="13"/>
  <c r="KC39" i="13"/>
  <c r="KB39" i="13"/>
  <c r="KA39" i="13"/>
  <c r="JZ39" i="13"/>
  <c r="KG37" i="13"/>
  <c r="KH37" i="13" s="1"/>
  <c r="KE37" i="13"/>
  <c r="KD37" i="13"/>
  <c r="KC37" i="13"/>
  <c r="KB37" i="13"/>
  <c r="KA37" i="13"/>
  <c r="JZ37" i="13"/>
  <c r="KG36" i="13"/>
  <c r="KH36" i="13" s="1"/>
  <c r="KE36" i="13"/>
  <c r="KD36" i="13"/>
  <c r="KC36" i="13"/>
  <c r="KB36" i="13"/>
  <c r="KA36" i="13"/>
  <c r="JZ36" i="13"/>
  <c r="KG35" i="13"/>
  <c r="KH35" i="13" s="1"/>
  <c r="KE35" i="13"/>
  <c r="KD35" i="13"/>
  <c r="KC35" i="13"/>
  <c r="KB35" i="13"/>
  <c r="KA35" i="13"/>
  <c r="JZ35" i="13"/>
  <c r="KG34" i="13"/>
  <c r="KH34" i="13" s="1"/>
  <c r="KE34" i="13"/>
  <c r="KD34" i="13"/>
  <c r="KC34" i="13"/>
  <c r="KB34" i="13"/>
  <c r="KA34" i="13"/>
  <c r="JZ34" i="13"/>
  <c r="KG31" i="13"/>
  <c r="KH31" i="13" s="1"/>
  <c r="KE31" i="13"/>
  <c r="KD31" i="13"/>
  <c r="KC31" i="13"/>
  <c r="KB31" i="13"/>
  <c r="KA31" i="13"/>
  <c r="JZ31" i="13"/>
  <c r="KG30" i="13"/>
  <c r="KH30" i="13" s="1"/>
  <c r="KE30" i="13"/>
  <c r="KD30" i="13"/>
  <c r="KC30" i="13"/>
  <c r="KB30" i="13"/>
  <c r="KA30" i="13"/>
  <c r="JZ30" i="13"/>
  <c r="KG27" i="13"/>
  <c r="KH27" i="13" s="1"/>
  <c r="KE27" i="13"/>
  <c r="KD27" i="13"/>
  <c r="KC27" i="13"/>
  <c r="KB27" i="13"/>
  <c r="KA27" i="13"/>
  <c r="JZ27" i="13"/>
  <c r="KG26" i="13"/>
  <c r="KH26" i="13" s="1"/>
  <c r="KE26" i="13"/>
  <c r="KD26" i="13"/>
  <c r="KC26" i="13"/>
  <c r="KB26" i="13"/>
  <c r="KA26" i="13"/>
  <c r="JZ26" i="13"/>
  <c r="KG24" i="13"/>
  <c r="KH24" i="13" s="1"/>
  <c r="KE24" i="13"/>
  <c r="KD24" i="13"/>
  <c r="KC24" i="13"/>
  <c r="KB24" i="13"/>
  <c r="KA24" i="13"/>
  <c r="JZ24" i="13"/>
  <c r="KG23" i="13"/>
  <c r="KH23" i="13" s="1"/>
  <c r="KE23" i="13"/>
  <c r="KD23" i="13"/>
  <c r="KC23" i="13"/>
  <c r="KB23" i="13"/>
  <c r="KA23" i="13"/>
  <c r="JZ23" i="13"/>
  <c r="KG22" i="13"/>
  <c r="KH22" i="13" s="1"/>
  <c r="KE22" i="13"/>
  <c r="KD22" i="13"/>
  <c r="KC22" i="13"/>
  <c r="KB22" i="13"/>
  <c r="KA22" i="13"/>
  <c r="JZ22" i="13"/>
  <c r="KG21" i="13"/>
  <c r="KH21" i="13" s="1"/>
  <c r="KE21" i="13"/>
  <c r="KD21" i="13"/>
  <c r="KC21" i="13"/>
  <c r="KB21" i="13"/>
  <c r="KA21" i="13"/>
  <c r="JZ21" i="13"/>
  <c r="KG18" i="13"/>
  <c r="KH18" i="13" s="1"/>
  <c r="KE18" i="13"/>
  <c r="KD18" i="13"/>
  <c r="KC18" i="13"/>
  <c r="KB18" i="13"/>
  <c r="KA18" i="13"/>
  <c r="JZ18" i="13"/>
  <c r="KG17" i="13"/>
  <c r="KH17" i="13" s="1"/>
  <c r="KE17" i="13"/>
  <c r="KD17" i="13"/>
  <c r="KC17" i="13"/>
  <c r="KB17" i="13"/>
  <c r="KA17" i="13"/>
  <c r="JZ17" i="13"/>
  <c r="KG16" i="13"/>
  <c r="KH16" i="13" s="1"/>
  <c r="KE16" i="13"/>
  <c r="KD16" i="13"/>
  <c r="KC16" i="13"/>
  <c r="KB16" i="13"/>
  <c r="KA16" i="13"/>
  <c r="JZ16" i="13"/>
  <c r="KG15" i="13"/>
  <c r="KH15" i="13" s="1"/>
  <c r="KE15" i="13"/>
  <c r="KD15" i="13"/>
  <c r="KC15" i="13"/>
  <c r="KB15" i="13"/>
  <c r="KA15" i="13"/>
  <c r="JZ15" i="13"/>
  <c r="KG14" i="13"/>
  <c r="KH14" i="13" s="1"/>
  <c r="KE14" i="13"/>
  <c r="KD14" i="13"/>
  <c r="KC14" i="13"/>
  <c r="KB14" i="13"/>
  <c r="KA14" i="13"/>
  <c r="JZ14" i="13"/>
  <c r="KG13" i="13"/>
  <c r="KE13" i="13"/>
  <c r="KD13" i="13"/>
  <c r="KC13" i="13"/>
  <c r="KB13" i="13"/>
  <c r="KA13" i="13"/>
  <c r="JZ13" i="13"/>
  <c r="JV7" i="13"/>
  <c r="JV2" i="13"/>
  <c r="JT68" i="13" s="1"/>
  <c r="IZ68" i="13"/>
  <c r="JD64" i="13"/>
  <c r="JH69" i="13" s="1"/>
  <c r="JE59" i="13"/>
  <c r="JN58" i="13"/>
  <c r="JO58" i="13" s="1"/>
  <c r="JL58" i="13"/>
  <c r="JK58" i="13"/>
  <c r="JJ58" i="13"/>
  <c r="JI58" i="13"/>
  <c r="JH58" i="13"/>
  <c r="JG58" i="13"/>
  <c r="JN57" i="13"/>
  <c r="JO57" i="13" s="1"/>
  <c r="JL57" i="13"/>
  <c r="JK57" i="13"/>
  <c r="JJ57" i="13"/>
  <c r="JI57" i="13"/>
  <c r="JH57" i="13"/>
  <c r="JG57" i="13"/>
  <c r="JN54" i="13"/>
  <c r="JO54" i="13" s="1"/>
  <c r="JL54" i="13"/>
  <c r="JK54" i="13"/>
  <c r="JJ54" i="13"/>
  <c r="JI54" i="13"/>
  <c r="JH54" i="13"/>
  <c r="JG54" i="13"/>
  <c r="JN53" i="13"/>
  <c r="JO53" i="13" s="1"/>
  <c r="JL53" i="13"/>
  <c r="JK53" i="13"/>
  <c r="JJ53" i="13"/>
  <c r="JI53" i="13"/>
  <c r="JH53" i="13"/>
  <c r="JG53" i="13"/>
  <c r="JN52" i="13"/>
  <c r="JO52" i="13" s="1"/>
  <c r="JN50" i="13"/>
  <c r="JO50" i="13" s="1"/>
  <c r="JL50" i="13"/>
  <c r="JK50" i="13"/>
  <c r="JJ50" i="13"/>
  <c r="JI50" i="13"/>
  <c r="JH50" i="13"/>
  <c r="JG50" i="13"/>
  <c r="JN49" i="13"/>
  <c r="JO49" i="13" s="1"/>
  <c r="JL49" i="13"/>
  <c r="JK49" i="13"/>
  <c r="JJ49" i="13"/>
  <c r="JI49" i="13"/>
  <c r="JH49" i="13"/>
  <c r="JG49" i="13"/>
  <c r="JN48" i="13"/>
  <c r="JO48" i="13" s="1"/>
  <c r="JL48" i="13"/>
  <c r="JK48" i="13"/>
  <c r="JJ48" i="13"/>
  <c r="JI48" i="13"/>
  <c r="JH48" i="13"/>
  <c r="JG48" i="13"/>
  <c r="JN45" i="13"/>
  <c r="JO45" i="13" s="1"/>
  <c r="JL45" i="13"/>
  <c r="JK45" i="13"/>
  <c r="JJ45" i="13"/>
  <c r="JI45" i="13"/>
  <c r="JH45" i="13"/>
  <c r="JG45" i="13"/>
  <c r="JN44" i="13"/>
  <c r="JO44" i="13" s="1"/>
  <c r="JL44" i="13"/>
  <c r="JK44" i="13"/>
  <c r="JJ44" i="13"/>
  <c r="JI44" i="13"/>
  <c r="JH44" i="13"/>
  <c r="JG44" i="13"/>
  <c r="JN43" i="13"/>
  <c r="JO43" i="13" s="1"/>
  <c r="JL43" i="13"/>
  <c r="JK43" i="13"/>
  <c r="JJ43" i="13"/>
  <c r="JI43" i="13"/>
  <c r="JH43" i="13"/>
  <c r="JG43" i="13"/>
  <c r="JN41" i="13"/>
  <c r="JO41" i="13" s="1"/>
  <c r="JL41" i="13"/>
  <c r="JK41" i="13"/>
  <c r="JJ41" i="13"/>
  <c r="JI41" i="13"/>
  <c r="JH41" i="13"/>
  <c r="JG41" i="13"/>
  <c r="JN40" i="13"/>
  <c r="JO40" i="13" s="1"/>
  <c r="JL40" i="13"/>
  <c r="JK40" i="13"/>
  <c r="JJ40" i="13"/>
  <c r="JI40" i="13"/>
  <c r="JH40" i="13"/>
  <c r="JG40" i="13"/>
  <c r="JN39" i="13"/>
  <c r="JO39" i="13" s="1"/>
  <c r="JL39" i="13"/>
  <c r="JK39" i="13"/>
  <c r="JJ39" i="13"/>
  <c r="JI39" i="13"/>
  <c r="JH39" i="13"/>
  <c r="JG39" i="13"/>
  <c r="JN37" i="13"/>
  <c r="JO37" i="13" s="1"/>
  <c r="JL37" i="13"/>
  <c r="JK37" i="13"/>
  <c r="JJ37" i="13"/>
  <c r="JI37" i="13"/>
  <c r="JH37" i="13"/>
  <c r="JG37" i="13"/>
  <c r="JN36" i="13"/>
  <c r="JO36" i="13" s="1"/>
  <c r="JL36" i="13"/>
  <c r="JK36" i="13"/>
  <c r="JJ36" i="13"/>
  <c r="JI36" i="13"/>
  <c r="JH36" i="13"/>
  <c r="JG36" i="13"/>
  <c r="JN35" i="13"/>
  <c r="JO35" i="13" s="1"/>
  <c r="JL35" i="13"/>
  <c r="JK35" i="13"/>
  <c r="JJ35" i="13"/>
  <c r="JI35" i="13"/>
  <c r="JH35" i="13"/>
  <c r="JG35" i="13"/>
  <c r="JN34" i="13"/>
  <c r="JO34" i="13" s="1"/>
  <c r="JL34" i="13"/>
  <c r="JK34" i="13"/>
  <c r="JJ34" i="13"/>
  <c r="JI34" i="13"/>
  <c r="JH34" i="13"/>
  <c r="JG34" i="13"/>
  <c r="JN31" i="13"/>
  <c r="JO31" i="13" s="1"/>
  <c r="JL31" i="13"/>
  <c r="JK31" i="13"/>
  <c r="JJ31" i="13"/>
  <c r="JI31" i="13"/>
  <c r="JH31" i="13"/>
  <c r="JG31" i="13"/>
  <c r="JN30" i="13"/>
  <c r="JO30" i="13" s="1"/>
  <c r="JL30" i="13"/>
  <c r="JK30" i="13"/>
  <c r="JJ30" i="13"/>
  <c r="JI30" i="13"/>
  <c r="JH30" i="13"/>
  <c r="JG30" i="13"/>
  <c r="JN27" i="13"/>
  <c r="JO27" i="13" s="1"/>
  <c r="JL27" i="13"/>
  <c r="JK27" i="13"/>
  <c r="JJ27" i="13"/>
  <c r="JI27" i="13"/>
  <c r="JH27" i="13"/>
  <c r="JG27" i="13"/>
  <c r="JN26" i="13"/>
  <c r="JO26" i="13" s="1"/>
  <c r="JL26" i="13"/>
  <c r="JK26" i="13"/>
  <c r="JJ26" i="13"/>
  <c r="JI26" i="13"/>
  <c r="JH26" i="13"/>
  <c r="JG26" i="13"/>
  <c r="JN24" i="13"/>
  <c r="JO24" i="13" s="1"/>
  <c r="JL24" i="13"/>
  <c r="JK24" i="13"/>
  <c r="JJ24" i="13"/>
  <c r="JI24" i="13"/>
  <c r="JH24" i="13"/>
  <c r="JG24" i="13"/>
  <c r="JN23" i="13"/>
  <c r="JO23" i="13" s="1"/>
  <c r="JL23" i="13"/>
  <c r="JK23" i="13"/>
  <c r="JJ23" i="13"/>
  <c r="JI23" i="13"/>
  <c r="JH23" i="13"/>
  <c r="JG23" i="13"/>
  <c r="JN22" i="13"/>
  <c r="JO22" i="13" s="1"/>
  <c r="JL22" i="13"/>
  <c r="JK22" i="13"/>
  <c r="JJ22" i="13"/>
  <c r="JI22" i="13"/>
  <c r="JH22" i="13"/>
  <c r="JG22" i="13"/>
  <c r="JN21" i="13"/>
  <c r="JO21" i="13" s="1"/>
  <c r="JL21" i="13"/>
  <c r="JK21" i="13"/>
  <c r="JJ21" i="13"/>
  <c r="JI21" i="13"/>
  <c r="JH21" i="13"/>
  <c r="JG21" i="13"/>
  <c r="JN18" i="13"/>
  <c r="JO18" i="13" s="1"/>
  <c r="JL18" i="13"/>
  <c r="JK18" i="13"/>
  <c r="JJ18" i="13"/>
  <c r="JI18" i="13"/>
  <c r="JH18" i="13"/>
  <c r="JG18" i="13"/>
  <c r="JN17" i="13"/>
  <c r="JO17" i="13" s="1"/>
  <c r="JL17" i="13"/>
  <c r="JK17" i="13"/>
  <c r="JJ17" i="13"/>
  <c r="JI17" i="13"/>
  <c r="JH17" i="13"/>
  <c r="JG17" i="13"/>
  <c r="JN16" i="13"/>
  <c r="JO16" i="13" s="1"/>
  <c r="JL16" i="13"/>
  <c r="JK16" i="13"/>
  <c r="JJ16" i="13"/>
  <c r="JI16" i="13"/>
  <c r="JH16" i="13"/>
  <c r="JG16" i="13"/>
  <c r="JN15" i="13"/>
  <c r="JO15" i="13" s="1"/>
  <c r="JL15" i="13"/>
  <c r="JK15" i="13"/>
  <c r="JJ15" i="13"/>
  <c r="JI15" i="13"/>
  <c r="JH15" i="13"/>
  <c r="JG15" i="13"/>
  <c r="JN14" i="13"/>
  <c r="JO14" i="13" s="1"/>
  <c r="JL14" i="13"/>
  <c r="JK14" i="13"/>
  <c r="JJ14" i="13"/>
  <c r="JI14" i="13"/>
  <c r="JH14" i="13"/>
  <c r="JG14" i="13"/>
  <c r="JN13" i="13"/>
  <c r="JL13" i="13"/>
  <c r="JK13" i="13"/>
  <c r="JJ13" i="13"/>
  <c r="JI13" i="13"/>
  <c r="JH13" i="13"/>
  <c r="JG13" i="13"/>
  <c r="JC7" i="13"/>
  <c r="JC2" i="13"/>
  <c r="JA68" i="13" s="1"/>
  <c r="IG68" i="13"/>
  <c r="IK64" i="13"/>
  <c r="IO69" i="13" s="1"/>
  <c r="IL59" i="13"/>
  <c r="IU58" i="13"/>
  <c r="IV58" i="13" s="1"/>
  <c r="IS58" i="13"/>
  <c r="IR58" i="13"/>
  <c r="IQ58" i="13"/>
  <c r="IP58" i="13"/>
  <c r="IO58" i="13"/>
  <c r="IN58" i="13"/>
  <c r="IU57" i="13"/>
  <c r="IV57" i="13" s="1"/>
  <c r="IS57" i="13"/>
  <c r="IR57" i="13"/>
  <c r="IQ57" i="13"/>
  <c r="IP57" i="13"/>
  <c r="IO57" i="13"/>
  <c r="IN57" i="13"/>
  <c r="IU54" i="13"/>
  <c r="IV54" i="13" s="1"/>
  <c r="IS54" i="13"/>
  <c r="IR54" i="13"/>
  <c r="IQ54" i="13"/>
  <c r="IP54" i="13"/>
  <c r="IO54" i="13"/>
  <c r="IN54" i="13"/>
  <c r="IU53" i="13"/>
  <c r="IV53" i="13" s="1"/>
  <c r="IS53" i="13"/>
  <c r="IR53" i="13"/>
  <c r="IQ53" i="13"/>
  <c r="IP53" i="13"/>
  <c r="IO53" i="13"/>
  <c r="IN53" i="13"/>
  <c r="IU52" i="13"/>
  <c r="IV52" i="13" s="1"/>
  <c r="IU50" i="13"/>
  <c r="IV50" i="13" s="1"/>
  <c r="IS50" i="13"/>
  <c r="IR50" i="13"/>
  <c r="IQ50" i="13"/>
  <c r="IP50" i="13"/>
  <c r="IO50" i="13"/>
  <c r="IN50" i="13"/>
  <c r="IU49" i="13"/>
  <c r="IV49" i="13" s="1"/>
  <c r="IS49" i="13"/>
  <c r="IR49" i="13"/>
  <c r="IQ49" i="13"/>
  <c r="IP49" i="13"/>
  <c r="IO49" i="13"/>
  <c r="IN49" i="13"/>
  <c r="IU48" i="13"/>
  <c r="IV48" i="13" s="1"/>
  <c r="IS48" i="13"/>
  <c r="IR48" i="13"/>
  <c r="IQ48" i="13"/>
  <c r="IP48" i="13"/>
  <c r="IO48" i="13"/>
  <c r="IN48" i="13"/>
  <c r="IU45" i="13"/>
  <c r="IV45" i="13" s="1"/>
  <c r="IS45" i="13"/>
  <c r="IR45" i="13"/>
  <c r="IQ45" i="13"/>
  <c r="IP45" i="13"/>
  <c r="IO45" i="13"/>
  <c r="IN45" i="13"/>
  <c r="IU44" i="13"/>
  <c r="IV44" i="13" s="1"/>
  <c r="IS44" i="13"/>
  <c r="IR44" i="13"/>
  <c r="IQ44" i="13"/>
  <c r="IP44" i="13"/>
  <c r="IO44" i="13"/>
  <c r="IN44" i="13"/>
  <c r="IU43" i="13"/>
  <c r="IV43" i="13" s="1"/>
  <c r="IS43" i="13"/>
  <c r="IR43" i="13"/>
  <c r="IQ43" i="13"/>
  <c r="IP43" i="13"/>
  <c r="IO43" i="13"/>
  <c r="IN43" i="13"/>
  <c r="IU41" i="13"/>
  <c r="IV41" i="13" s="1"/>
  <c r="IS41" i="13"/>
  <c r="IR41" i="13"/>
  <c r="IQ41" i="13"/>
  <c r="IP41" i="13"/>
  <c r="IO41" i="13"/>
  <c r="IN41" i="13"/>
  <c r="IU40" i="13"/>
  <c r="IV40" i="13" s="1"/>
  <c r="IS40" i="13"/>
  <c r="IR40" i="13"/>
  <c r="IQ40" i="13"/>
  <c r="IP40" i="13"/>
  <c r="IO40" i="13"/>
  <c r="IN40" i="13"/>
  <c r="IU39" i="13"/>
  <c r="IV39" i="13" s="1"/>
  <c r="IS39" i="13"/>
  <c r="IR39" i="13"/>
  <c r="IQ39" i="13"/>
  <c r="IP39" i="13"/>
  <c r="IO39" i="13"/>
  <c r="IN39" i="13"/>
  <c r="IU37" i="13"/>
  <c r="IV37" i="13" s="1"/>
  <c r="IS37" i="13"/>
  <c r="IR37" i="13"/>
  <c r="IQ37" i="13"/>
  <c r="IP37" i="13"/>
  <c r="IO37" i="13"/>
  <c r="IN37" i="13"/>
  <c r="IU36" i="13"/>
  <c r="IV36" i="13" s="1"/>
  <c r="IS36" i="13"/>
  <c r="IR36" i="13"/>
  <c r="IQ36" i="13"/>
  <c r="IP36" i="13"/>
  <c r="IO36" i="13"/>
  <c r="IN36" i="13"/>
  <c r="IU35" i="13"/>
  <c r="IV35" i="13" s="1"/>
  <c r="IS35" i="13"/>
  <c r="IR35" i="13"/>
  <c r="IQ35" i="13"/>
  <c r="IP35" i="13"/>
  <c r="IO35" i="13"/>
  <c r="IN35" i="13"/>
  <c r="IU34" i="13"/>
  <c r="IV34" i="13" s="1"/>
  <c r="IS34" i="13"/>
  <c r="IR34" i="13"/>
  <c r="IQ34" i="13"/>
  <c r="IP34" i="13"/>
  <c r="IO34" i="13"/>
  <c r="IN34" i="13"/>
  <c r="IU31" i="13"/>
  <c r="IV31" i="13" s="1"/>
  <c r="IS31" i="13"/>
  <c r="IR31" i="13"/>
  <c r="IQ31" i="13"/>
  <c r="IP31" i="13"/>
  <c r="IO31" i="13"/>
  <c r="IN31" i="13"/>
  <c r="IU30" i="13"/>
  <c r="IV30" i="13" s="1"/>
  <c r="IS30" i="13"/>
  <c r="IR30" i="13"/>
  <c r="IQ30" i="13"/>
  <c r="IP30" i="13"/>
  <c r="IO30" i="13"/>
  <c r="IN30" i="13"/>
  <c r="IU27" i="13"/>
  <c r="IV27" i="13" s="1"/>
  <c r="IS27" i="13"/>
  <c r="IR27" i="13"/>
  <c r="IQ27" i="13"/>
  <c r="IP27" i="13"/>
  <c r="IO27" i="13"/>
  <c r="IN27" i="13"/>
  <c r="IU26" i="13"/>
  <c r="IV26" i="13" s="1"/>
  <c r="IS26" i="13"/>
  <c r="IR26" i="13"/>
  <c r="IQ26" i="13"/>
  <c r="IP26" i="13"/>
  <c r="IO26" i="13"/>
  <c r="IN26" i="13"/>
  <c r="IU24" i="13"/>
  <c r="IV24" i="13" s="1"/>
  <c r="IS24" i="13"/>
  <c r="IR24" i="13"/>
  <c r="IQ24" i="13"/>
  <c r="IP24" i="13"/>
  <c r="IO24" i="13"/>
  <c r="IN24" i="13"/>
  <c r="IU23" i="13"/>
  <c r="IV23" i="13" s="1"/>
  <c r="IS23" i="13"/>
  <c r="IR23" i="13"/>
  <c r="IQ23" i="13"/>
  <c r="IP23" i="13"/>
  <c r="IO23" i="13"/>
  <c r="IN23" i="13"/>
  <c r="IU22" i="13"/>
  <c r="IV22" i="13" s="1"/>
  <c r="IS22" i="13"/>
  <c r="IR22" i="13"/>
  <c r="IQ22" i="13"/>
  <c r="IP22" i="13"/>
  <c r="IO22" i="13"/>
  <c r="IN22" i="13"/>
  <c r="IU21" i="13"/>
  <c r="IV21" i="13" s="1"/>
  <c r="IS21" i="13"/>
  <c r="IR21" i="13"/>
  <c r="IQ21" i="13"/>
  <c r="IP21" i="13"/>
  <c r="IO21" i="13"/>
  <c r="IN21" i="13"/>
  <c r="IU18" i="13"/>
  <c r="IV18" i="13" s="1"/>
  <c r="IS18" i="13"/>
  <c r="IR18" i="13"/>
  <c r="IQ18" i="13"/>
  <c r="IP18" i="13"/>
  <c r="IO18" i="13"/>
  <c r="IN18" i="13"/>
  <c r="IU17" i="13"/>
  <c r="IV17" i="13" s="1"/>
  <c r="IS17" i="13"/>
  <c r="IR17" i="13"/>
  <c r="IQ17" i="13"/>
  <c r="IP17" i="13"/>
  <c r="IO17" i="13"/>
  <c r="IN17" i="13"/>
  <c r="IU16" i="13"/>
  <c r="IV16" i="13" s="1"/>
  <c r="IS16" i="13"/>
  <c r="IR16" i="13"/>
  <c r="IQ16" i="13"/>
  <c r="IP16" i="13"/>
  <c r="IO16" i="13"/>
  <c r="IN16" i="13"/>
  <c r="IU15" i="13"/>
  <c r="IV15" i="13" s="1"/>
  <c r="IS15" i="13"/>
  <c r="IR15" i="13"/>
  <c r="IQ15" i="13"/>
  <c r="IP15" i="13"/>
  <c r="IO15" i="13"/>
  <c r="IN15" i="13"/>
  <c r="IU14" i="13"/>
  <c r="IV14" i="13" s="1"/>
  <c r="IS14" i="13"/>
  <c r="IR14" i="13"/>
  <c r="IQ14" i="13"/>
  <c r="IP14" i="13"/>
  <c r="IO14" i="13"/>
  <c r="IN14" i="13"/>
  <c r="IU13" i="13"/>
  <c r="IV13" i="13" s="1"/>
  <c r="IS13" i="13"/>
  <c r="IR13" i="13"/>
  <c r="IQ13" i="13"/>
  <c r="IP13" i="13"/>
  <c r="IO13" i="13"/>
  <c r="IN13" i="13"/>
  <c r="IJ7" i="13"/>
  <c r="IJ2" i="13"/>
  <c r="IH68" i="13" s="1"/>
  <c r="HN68" i="13"/>
  <c r="HR64" i="13"/>
  <c r="HV69" i="13" s="1"/>
  <c r="HS59" i="13"/>
  <c r="IB58" i="13"/>
  <c r="IC58" i="13" s="1"/>
  <c r="HZ58" i="13"/>
  <c r="HY58" i="13"/>
  <c r="HX58" i="13"/>
  <c r="HW58" i="13"/>
  <c r="HV58" i="13"/>
  <c r="HU58" i="13"/>
  <c r="IB57" i="13"/>
  <c r="IC57" i="13" s="1"/>
  <c r="HZ57" i="13"/>
  <c r="HY57" i="13"/>
  <c r="HX57" i="13"/>
  <c r="HW57" i="13"/>
  <c r="HV57" i="13"/>
  <c r="HU57" i="13"/>
  <c r="IB54" i="13"/>
  <c r="IC54" i="13" s="1"/>
  <c r="HZ54" i="13"/>
  <c r="HY54" i="13"/>
  <c r="HX54" i="13"/>
  <c r="HW54" i="13"/>
  <c r="HV54" i="13"/>
  <c r="HU54" i="13"/>
  <c r="IB53" i="13"/>
  <c r="IC53" i="13" s="1"/>
  <c r="HZ53" i="13"/>
  <c r="HY53" i="13"/>
  <c r="HX53" i="13"/>
  <c r="HW53" i="13"/>
  <c r="HV53" i="13"/>
  <c r="HU53" i="13"/>
  <c r="IB52" i="13"/>
  <c r="IC52" i="13" s="1"/>
  <c r="IB50" i="13"/>
  <c r="IC50" i="13" s="1"/>
  <c r="HZ50" i="13"/>
  <c r="HY50" i="13"/>
  <c r="HX50" i="13"/>
  <c r="HW50" i="13"/>
  <c r="HV50" i="13"/>
  <c r="HU50" i="13"/>
  <c r="IB49" i="13"/>
  <c r="IC49" i="13" s="1"/>
  <c r="HZ49" i="13"/>
  <c r="HY49" i="13"/>
  <c r="HX49" i="13"/>
  <c r="HW49" i="13"/>
  <c r="HV49" i="13"/>
  <c r="HU49" i="13"/>
  <c r="IB48" i="13"/>
  <c r="IC48" i="13" s="1"/>
  <c r="HZ48" i="13"/>
  <c r="HY48" i="13"/>
  <c r="HX48" i="13"/>
  <c r="HW48" i="13"/>
  <c r="HV48" i="13"/>
  <c r="HU48" i="13"/>
  <c r="IB45" i="13"/>
  <c r="IC45" i="13" s="1"/>
  <c r="HZ45" i="13"/>
  <c r="HY45" i="13"/>
  <c r="HX45" i="13"/>
  <c r="HW45" i="13"/>
  <c r="HV45" i="13"/>
  <c r="HU45" i="13"/>
  <c r="IB44" i="13"/>
  <c r="IC44" i="13" s="1"/>
  <c r="HZ44" i="13"/>
  <c r="HY44" i="13"/>
  <c r="HX44" i="13"/>
  <c r="HW44" i="13"/>
  <c r="HV44" i="13"/>
  <c r="HU44" i="13"/>
  <c r="IB43" i="13"/>
  <c r="IC43" i="13" s="1"/>
  <c r="HZ43" i="13"/>
  <c r="HY43" i="13"/>
  <c r="HX43" i="13"/>
  <c r="HW43" i="13"/>
  <c r="HV43" i="13"/>
  <c r="HU43" i="13"/>
  <c r="IB41" i="13"/>
  <c r="IC41" i="13" s="1"/>
  <c r="HZ41" i="13"/>
  <c r="HY41" i="13"/>
  <c r="HX41" i="13"/>
  <c r="HW41" i="13"/>
  <c r="HV41" i="13"/>
  <c r="HU41" i="13"/>
  <c r="IB40" i="13"/>
  <c r="IC40" i="13" s="1"/>
  <c r="HZ40" i="13"/>
  <c r="HY40" i="13"/>
  <c r="HX40" i="13"/>
  <c r="HW40" i="13"/>
  <c r="HV40" i="13"/>
  <c r="HU40" i="13"/>
  <c r="IB39" i="13"/>
  <c r="IC39" i="13" s="1"/>
  <c r="HZ39" i="13"/>
  <c r="HY39" i="13"/>
  <c r="HX39" i="13"/>
  <c r="HW39" i="13"/>
  <c r="HV39" i="13"/>
  <c r="HU39" i="13"/>
  <c r="IB37" i="13"/>
  <c r="IC37" i="13" s="1"/>
  <c r="HZ37" i="13"/>
  <c r="HY37" i="13"/>
  <c r="HX37" i="13"/>
  <c r="HW37" i="13"/>
  <c r="HV37" i="13"/>
  <c r="HU37" i="13"/>
  <c r="IB36" i="13"/>
  <c r="IC36" i="13" s="1"/>
  <c r="HZ36" i="13"/>
  <c r="HY36" i="13"/>
  <c r="HX36" i="13"/>
  <c r="HW36" i="13"/>
  <c r="HV36" i="13"/>
  <c r="HU36" i="13"/>
  <c r="IB35" i="13"/>
  <c r="IC35" i="13" s="1"/>
  <c r="HZ35" i="13"/>
  <c r="HY35" i="13"/>
  <c r="HX35" i="13"/>
  <c r="HW35" i="13"/>
  <c r="HV35" i="13"/>
  <c r="HU35" i="13"/>
  <c r="IB34" i="13"/>
  <c r="IC34" i="13" s="1"/>
  <c r="HZ34" i="13"/>
  <c r="HY34" i="13"/>
  <c r="HX34" i="13"/>
  <c r="HW34" i="13"/>
  <c r="HV34" i="13"/>
  <c r="HU34" i="13"/>
  <c r="IB31" i="13"/>
  <c r="IC31" i="13" s="1"/>
  <c r="HZ31" i="13"/>
  <c r="HY31" i="13"/>
  <c r="HX31" i="13"/>
  <c r="HW31" i="13"/>
  <c r="HV31" i="13"/>
  <c r="HU31" i="13"/>
  <c r="IB30" i="13"/>
  <c r="IC30" i="13" s="1"/>
  <c r="HZ30" i="13"/>
  <c r="HY30" i="13"/>
  <c r="HX30" i="13"/>
  <c r="HW30" i="13"/>
  <c r="HV30" i="13"/>
  <c r="HU30" i="13"/>
  <c r="IB27" i="13"/>
  <c r="IC27" i="13" s="1"/>
  <c r="HZ27" i="13"/>
  <c r="HY27" i="13"/>
  <c r="HX27" i="13"/>
  <c r="HW27" i="13"/>
  <c r="HV27" i="13"/>
  <c r="HU27" i="13"/>
  <c r="IB26" i="13"/>
  <c r="IC26" i="13" s="1"/>
  <c r="HZ26" i="13"/>
  <c r="HY26" i="13"/>
  <c r="HX26" i="13"/>
  <c r="HW26" i="13"/>
  <c r="HV26" i="13"/>
  <c r="HU26" i="13"/>
  <c r="IB24" i="13"/>
  <c r="IC24" i="13" s="1"/>
  <c r="HZ24" i="13"/>
  <c r="HY24" i="13"/>
  <c r="HX24" i="13"/>
  <c r="HW24" i="13"/>
  <c r="HV24" i="13"/>
  <c r="HU24" i="13"/>
  <c r="IB23" i="13"/>
  <c r="IC23" i="13" s="1"/>
  <c r="HZ23" i="13"/>
  <c r="HY23" i="13"/>
  <c r="HX23" i="13"/>
  <c r="HW23" i="13"/>
  <c r="HV23" i="13"/>
  <c r="HU23" i="13"/>
  <c r="IB22" i="13"/>
  <c r="IC22" i="13" s="1"/>
  <c r="HZ22" i="13"/>
  <c r="HY22" i="13"/>
  <c r="HX22" i="13"/>
  <c r="HW22" i="13"/>
  <c r="HV22" i="13"/>
  <c r="HU22" i="13"/>
  <c r="IB21" i="13"/>
  <c r="IC21" i="13" s="1"/>
  <c r="HZ21" i="13"/>
  <c r="HY21" i="13"/>
  <c r="HX21" i="13"/>
  <c r="HW21" i="13"/>
  <c r="HV21" i="13"/>
  <c r="HU21" i="13"/>
  <c r="IB18" i="13"/>
  <c r="IC18" i="13" s="1"/>
  <c r="HZ18" i="13"/>
  <c r="HY18" i="13"/>
  <c r="HX18" i="13"/>
  <c r="HW18" i="13"/>
  <c r="HV18" i="13"/>
  <c r="HU18" i="13"/>
  <c r="IB17" i="13"/>
  <c r="IC17" i="13" s="1"/>
  <c r="HZ17" i="13"/>
  <c r="HY17" i="13"/>
  <c r="HX17" i="13"/>
  <c r="HW17" i="13"/>
  <c r="HV17" i="13"/>
  <c r="HU17" i="13"/>
  <c r="IB16" i="13"/>
  <c r="IC16" i="13" s="1"/>
  <c r="HZ16" i="13"/>
  <c r="HY16" i="13"/>
  <c r="HX16" i="13"/>
  <c r="HW16" i="13"/>
  <c r="HV16" i="13"/>
  <c r="HU16" i="13"/>
  <c r="IB15" i="13"/>
  <c r="IC15" i="13" s="1"/>
  <c r="HZ15" i="13"/>
  <c r="HY15" i="13"/>
  <c r="HX15" i="13"/>
  <c r="HW15" i="13"/>
  <c r="HV15" i="13"/>
  <c r="HU15" i="13"/>
  <c r="IB14" i="13"/>
  <c r="IC14" i="13" s="1"/>
  <c r="HZ14" i="13"/>
  <c r="HY14" i="13"/>
  <c r="HX14" i="13"/>
  <c r="HW14" i="13"/>
  <c r="HV14" i="13"/>
  <c r="HU14" i="13"/>
  <c r="IB13" i="13"/>
  <c r="HZ13" i="13"/>
  <c r="HY13" i="13"/>
  <c r="HX13" i="13"/>
  <c r="HW13" i="13"/>
  <c r="HV13" i="13"/>
  <c r="HU13" i="13"/>
  <c r="HQ7" i="13"/>
  <c r="HQ2" i="13"/>
  <c r="HO68" i="13" s="1"/>
  <c r="GU68" i="13"/>
  <c r="GY64" i="13"/>
  <c r="HC69" i="13" s="1"/>
  <c r="GZ59" i="13"/>
  <c r="HI58" i="13"/>
  <c r="HJ58" i="13" s="1"/>
  <c r="HG58" i="13"/>
  <c r="HF58" i="13"/>
  <c r="HE58" i="13"/>
  <c r="HD58" i="13"/>
  <c r="HC58" i="13"/>
  <c r="HB58" i="13"/>
  <c r="HI57" i="13"/>
  <c r="HJ57" i="13" s="1"/>
  <c r="HG57" i="13"/>
  <c r="HF57" i="13"/>
  <c r="HE57" i="13"/>
  <c r="HD57" i="13"/>
  <c r="HC57" i="13"/>
  <c r="HB57" i="13"/>
  <c r="HI54" i="13"/>
  <c r="HJ54" i="13" s="1"/>
  <c r="HG54" i="13"/>
  <c r="HF54" i="13"/>
  <c r="HE54" i="13"/>
  <c r="HD54" i="13"/>
  <c r="HC54" i="13"/>
  <c r="HB54" i="13"/>
  <c r="HI53" i="13"/>
  <c r="HJ53" i="13" s="1"/>
  <c r="HG53" i="13"/>
  <c r="HF53" i="13"/>
  <c r="HE53" i="13"/>
  <c r="HD53" i="13"/>
  <c r="HC53" i="13"/>
  <c r="HB53" i="13"/>
  <c r="HI52" i="13"/>
  <c r="HJ52" i="13" s="1"/>
  <c r="HI50" i="13"/>
  <c r="HJ50" i="13" s="1"/>
  <c r="HG50" i="13"/>
  <c r="HF50" i="13"/>
  <c r="HE50" i="13"/>
  <c r="HD50" i="13"/>
  <c r="HC50" i="13"/>
  <c r="HB50" i="13"/>
  <c r="HI49" i="13"/>
  <c r="HJ49" i="13" s="1"/>
  <c r="HG49" i="13"/>
  <c r="HF49" i="13"/>
  <c r="HE49" i="13"/>
  <c r="HD49" i="13"/>
  <c r="HC49" i="13"/>
  <c r="HB49" i="13"/>
  <c r="HI48" i="13"/>
  <c r="HJ48" i="13" s="1"/>
  <c r="HG48" i="13"/>
  <c r="HF48" i="13"/>
  <c r="HE48" i="13"/>
  <c r="HD48" i="13"/>
  <c r="HC48" i="13"/>
  <c r="HB48" i="13"/>
  <c r="HI45" i="13"/>
  <c r="HJ45" i="13" s="1"/>
  <c r="HG45" i="13"/>
  <c r="HF45" i="13"/>
  <c r="HE45" i="13"/>
  <c r="HD45" i="13"/>
  <c r="HC45" i="13"/>
  <c r="HB45" i="13"/>
  <c r="HI44" i="13"/>
  <c r="HJ44" i="13" s="1"/>
  <c r="HG44" i="13"/>
  <c r="HF44" i="13"/>
  <c r="HE44" i="13"/>
  <c r="HD44" i="13"/>
  <c r="HC44" i="13"/>
  <c r="HB44" i="13"/>
  <c r="HI43" i="13"/>
  <c r="HJ43" i="13" s="1"/>
  <c r="HG43" i="13"/>
  <c r="HF43" i="13"/>
  <c r="HE43" i="13"/>
  <c r="HD43" i="13"/>
  <c r="HC43" i="13"/>
  <c r="HB43" i="13"/>
  <c r="HI41" i="13"/>
  <c r="HJ41" i="13" s="1"/>
  <c r="HG41" i="13"/>
  <c r="HF41" i="13"/>
  <c r="HE41" i="13"/>
  <c r="HD41" i="13"/>
  <c r="HC41" i="13"/>
  <c r="HB41" i="13"/>
  <c r="HI40" i="13"/>
  <c r="HJ40" i="13" s="1"/>
  <c r="HG40" i="13"/>
  <c r="HF40" i="13"/>
  <c r="HE40" i="13"/>
  <c r="HD40" i="13"/>
  <c r="HC40" i="13"/>
  <c r="HB40" i="13"/>
  <c r="HI39" i="13"/>
  <c r="HJ39" i="13" s="1"/>
  <c r="HG39" i="13"/>
  <c r="HF39" i="13"/>
  <c r="HE39" i="13"/>
  <c r="HD39" i="13"/>
  <c r="HC39" i="13"/>
  <c r="HB39" i="13"/>
  <c r="HI37" i="13"/>
  <c r="HJ37" i="13" s="1"/>
  <c r="HG37" i="13"/>
  <c r="HF37" i="13"/>
  <c r="HE37" i="13"/>
  <c r="HD37" i="13"/>
  <c r="HC37" i="13"/>
  <c r="HB37" i="13"/>
  <c r="HI36" i="13"/>
  <c r="HJ36" i="13" s="1"/>
  <c r="HG36" i="13"/>
  <c r="HF36" i="13"/>
  <c r="HE36" i="13"/>
  <c r="HD36" i="13"/>
  <c r="HC36" i="13"/>
  <c r="HB36" i="13"/>
  <c r="HI35" i="13"/>
  <c r="HJ35" i="13" s="1"/>
  <c r="HG35" i="13"/>
  <c r="HF35" i="13"/>
  <c r="HE35" i="13"/>
  <c r="HD35" i="13"/>
  <c r="HC35" i="13"/>
  <c r="HB35" i="13"/>
  <c r="HI34" i="13"/>
  <c r="HJ34" i="13" s="1"/>
  <c r="HG34" i="13"/>
  <c r="HF34" i="13"/>
  <c r="HE34" i="13"/>
  <c r="HD34" i="13"/>
  <c r="HC34" i="13"/>
  <c r="HB34" i="13"/>
  <c r="HI31" i="13"/>
  <c r="HJ31" i="13" s="1"/>
  <c r="HG31" i="13"/>
  <c r="HF31" i="13"/>
  <c r="HE31" i="13"/>
  <c r="HD31" i="13"/>
  <c r="HC31" i="13"/>
  <c r="HB31" i="13"/>
  <c r="HI30" i="13"/>
  <c r="HJ30" i="13" s="1"/>
  <c r="HG30" i="13"/>
  <c r="HF30" i="13"/>
  <c r="HE30" i="13"/>
  <c r="HD30" i="13"/>
  <c r="HC30" i="13"/>
  <c r="HB30" i="13"/>
  <c r="HI27" i="13"/>
  <c r="HJ27" i="13" s="1"/>
  <c r="HG27" i="13"/>
  <c r="HF27" i="13"/>
  <c r="HE27" i="13"/>
  <c r="HD27" i="13"/>
  <c r="HC27" i="13"/>
  <c r="HB27" i="13"/>
  <c r="HI26" i="13"/>
  <c r="HJ26" i="13" s="1"/>
  <c r="HG26" i="13"/>
  <c r="HF26" i="13"/>
  <c r="HE26" i="13"/>
  <c r="HD26" i="13"/>
  <c r="HC26" i="13"/>
  <c r="HB26" i="13"/>
  <c r="HI24" i="13"/>
  <c r="HJ24" i="13" s="1"/>
  <c r="HG24" i="13"/>
  <c r="HF24" i="13"/>
  <c r="HE24" i="13"/>
  <c r="HD24" i="13"/>
  <c r="HC24" i="13"/>
  <c r="HB24" i="13"/>
  <c r="HI23" i="13"/>
  <c r="HJ23" i="13" s="1"/>
  <c r="HG23" i="13"/>
  <c r="HF23" i="13"/>
  <c r="HE23" i="13"/>
  <c r="HD23" i="13"/>
  <c r="HC23" i="13"/>
  <c r="HB23" i="13"/>
  <c r="HI22" i="13"/>
  <c r="HJ22" i="13" s="1"/>
  <c r="HG22" i="13"/>
  <c r="HF22" i="13"/>
  <c r="HE22" i="13"/>
  <c r="HD22" i="13"/>
  <c r="HC22" i="13"/>
  <c r="HB22" i="13"/>
  <c r="HI21" i="13"/>
  <c r="HJ21" i="13" s="1"/>
  <c r="HG21" i="13"/>
  <c r="HF21" i="13"/>
  <c r="HE21" i="13"/>
  <c r="HD21" i="13"/>
  <c r="HC21" i="13"/>
  <c r="HB21" i="13"/>
  <c r="HI18" i="13"/>
  <c r="HJ18" i="13" s="1"/>
  <c r="HG18" i="13"/>
  <c r="HF18" i="13"/>
  <c r="HE18" i="13"/>
  <c r="HD18" i="13"/>
  <c r="HC18" i="13"/>
  <c r="HB18" i="13"/>
  <c r="HI17" i="13"/>
  <c r="HJ17" i="13" s="1"/>
  <c r="HG17" i="13"/>
  <c r="HF17" i="13"/>
  <c r="HE17" i="13"/>
  <c r="HD17" i="13"/>
  <c r="HC17" i="13"/>
  <c r="HB17" i="13"/>
  <c r="HI16" i="13"/>
  <c r="HJ16" i="13" s="1"/>
  <c r="HG16" i="13"/>
  <c r="HF16" i="13"/>
  <c r="HE16" i="13"/>
  <c r="HD16" i="13"/>
  <c r="HC16" i="13"/>
  <c r="HB16" i="13"/>
  <c r="HI15" i="13"/>
  <c r="HJ15" i="13" s="1"/>
  <c r="HG15" i="13"/>
  <c r="HF15" i="13"/>
  <c r="HE15" i="13"/>
  <c r="HD15" i="13"/>
  <c r="HC15" i="13"/>
  <c r="HB15" i="13"/>
  <c r="HI14" i="13"/>
  <c r="HJ14" i="13" s="1"/>
  <c r="HG14" i="13"/>
  <c r="HF14" i="13"/>
  <c r="HE14" i="13"/>
  <c r="HD14" i="13"/>
  <c r="HC14" i="13"/>
  <c r="HB14" i="13"/>
  <c r="HI13" i="13"/>
  <c r="HG13" i="13"/>
  <c r="HF13" i="13"/>
  <c r="HE13" i="13"/>
  <c r="HD13" i="13"/>
  <c r="HC13" i="13"/>
  <c r="HB13" i="13"/>
  <c r="GX7" i="13"/>
  <c r="GX2" i="13"/>
  <c r="GV68" i="13" s="1"/>
  <c r="GB68" i="13"/>
  <c r="GF64" i="13"/>
  <c r="GJ69" i="13" s="1"/>
  <c r="GG59" i="13"/>
  <c r="GP58" i="13"/>
  <c r="GQ58" i="13" s="1"/>
  <c r="GN58" i="13"/>
  <c r="GM58" i="13"/>
  <c r="GL58" i="13"/>
  <c r="GK58" i="13"/>
  <c r="GJ58" i="13"/>
  <c r="GI58" i="13"/>
  <c r="GP57" i="13"/>
  <c r="GQ57" i="13" s="1"/>
  <c r="GN57" i="13"/>
  <c r="GM57" i="13"/>
  <c r="GL57" i="13"/>
  <c r="GK57" i="13"/>
  <c r="GJ57" i="13"/>
  <c r="GI57" i="13"/>
  <c r="GP54" i="13"/>
  <c r="GQ54" i="13" s="1"/>
  <c r="GN54" i="13"/>
  <c r="GM54" i="13"/>
  <c r="GL54" i="13"/>
  <c r="GK54" i="13"/>
  <c r="GJ54" i="13"/>
  <c r="GI54" i="13"/>
  <c r="GP53" i="13"/>
  <c r="GQ53" i="13" s="1"/>
  <c r="GN53" i="13"/>
  <c r="GM53" i="13"/>
  <c r="GL53" i="13"/>
  <c r="GK53" i="13"/>
  <c r="GJ53" i="13"/>
  <c r="GI53" i="13"/>
  <c r="GP52" i="13"/>
  <c r="GQ52" i="13" s="1"/>
  <c r="GP50" i="13"/>
  <c r="GQ50" i="13" s="1"/>
  <c r="GN50" i="13"/>
  <c r="GM50" i="13"/>
  <c r="GL50" i="13"/>
  <c r="GK50" i="13"/>
  <c r="GJ50" i="13"/>
  <c r="GI50" i="13"/>
  <c r="GP49" i="13"/>
  <c r="GQ49" i="13" s="1"/>
  <c r="GN49" i="13"/>
  <c r="GM49" i="13"/>
  <c r="GL49" i="13"/>
  <c r="GK49" i="13"/>
  <c r="GJ49" i="13"/>
  <c r="GI49" i="13"/>
  <c r="GP48" i="13"/>
  <c r="GQ48" i="13" s="1"/>
  <c r="GN48" i="13"/>
  <c r="GM48" i="13"/>
  <c r="GL48" i="13"/>
  <c r="GK48" i="13"/>
  <c r="GJ48" i="13"/>
  <c r="GI48" i="13"/>
  <c r="GP45" i="13"/>
  <c r="GQ45" i="13" s="1"/>
  <c r="GN45" i="13"/>
  <c r="GM45" i="13"/>
  <c r="GL45" i="13"/>
  <c r="GK45" i="13"/>
  <c r="GJ45" i="13"/>
  <c r="GI45" i="13"/>
  <c r="GP44" i="13"/>
  <c r="GQ44" i="13" s="1"/>
  <c r="GN44" i="13"/>
  <c r="GM44" i="13"/>
  <c r="GL44" i="13"/>
  <c r="GK44" i="13"/>
  <c r="GJ44" i="13"/>
  <c r="GI44" i="13"/>
  <c r="GP43" i="13"/>
  <c r="GQ43" i="13" s="1"/>
  <c r="GN43" i="13"/>
  <c r="GM43" i="13"/>
  <c r="GL43" i="13"/>
  <c r="GK43" i="13"/>
  <c r="GJ43" i="13"/>
  <c r="GI43" i="13"/>
  <c r="GP41" i="13"/>
  <c r="GQ41" i="13" s="1"/>
  <c r="GN41" i="13"/>
  <c r="GM41" i="13"/>
  <c r="GL41" i="13"/>
  <c r="GK41" i="13"/>
  <c r="GJ41" i="13"/>
  <c r="GI41" i="13"/>
  <c r="GP40" i="13"/>
  <c r="GQ40" i="13" s="1"/>
  <c r="GN40" i="13"/>
  <c r="GM40" i="13"/>
  <c r="GL40" i="13"/>
  <c r="GK40" i="13"/>
  <c r="GJ40" i="13"/>
  <c r="GI40" i="13"/>
  <c r="GP39" i="13"/>
  <c r="GQ39" i="13" s="1"/>
  <c r="GN39" i="13"/>
  <c r="GM39" i="13"/>
  <c r="GL39" i="13"/>
  <c r="GK39" i="13"/>
  <c r="GJ39" i="13"/>
  <c r="GI39" i="13"/>
  <c r="GP37" i="13"/>
  <c r="GQ37" i="13" s="1"/>
  <c r="GN37" i="13"/>
  <c r="GM37" i="13"/>
  <c r="GL37" i="13"/>
  <c r="GK37" i="13"/>
  <c r="GJ37" i="13"/>
  <c r="GI37" i="13"/>
  <c r="GP36" i="13"/>
  <c r="GQ36" i="13" s="1"/>
  <c r="GN36" i="13"/>
  <c r="GM36" i="13"/>
  <c r="GL36" i="13"/>
  <c r="GK36" i="13"/>
  <c r="GJ36" i="13"/>
  <c r="GI36" i="13"/>
  <c r="GP35" i="13"/>
  <c r="GQ35" i="13" s="1"/>
  <c r="GN35" i="13"/>
  <c r="GM35" i="13"/>
  <c r="GL35" i="13"/>
  <c r="GK35" i="13"/>
  <c r="GJ35" i="13"/>
  <c r="GI35" i="13"/>
  <c r="GP34" i="13"/>
  <c r="GQ34" i="13" s="1"/>
  <c r="GN34" i="13"/>
  <c r="GM34" i="13"/>
  <c r="GL34" i="13"/>
  <c r="GK34" i="13"/>
  <c r="GJ34" i="13"/>
  <c r="GI34" i="13"/>
  <c r="GP31" i="13"/>
  <c r="GQ31" i="13" s="1"/>
  <c r="GN31" i="13"/>
  <c r="GM31" i="13"/>
  <c r="GL31" i="13"/>
  <c r="GK31" i="13"/>
  <c r="GJ31" i="13"/>
  <c r="GI31" i="13"/>
  <c r="GP30" i="13"/>
  <c r="GQ30" i="13" s="1"/>
  <c r="GN30" i="13"/>
  <c r="GM30" i="13"/>
  <c r="GL30" i="13"/>
  <c r="GK30" i="13"/>
  <c r="GJ30" i="13"/>
  <c r="GI30" i="13"/>
  <c r="GP27" i="13"/>
  <c r="GQ27" i="13" s="1"/>
  <c r="GN27" i="13"/>
  <c r="GM27" i="13"/>
  <c r="GL27" i="13"/>
  <c r="GK27" i="13"/>
  <c r="GJ27" i="13"/>
  <c r="GI27" i="13"/>
  <c r="GP26" i="13"/>
  <c r="GQ26" i="13" s="1"/>
  <c r="GN26" i="13"/>
  <c r="GM26" i="13"/>
  <c r="GL26" i="13"/>
  <c r="GK26" i="13"/>
  <c r="GJ26" i="13"/>
  <c r="GI26" i="13"/>
  <c r="GP24" i="13"/>
  <c r="GQ24" i="13" s="1"/>
  <c r="GN24" i="13"/>
  <c r="GM24" i="13"/>
  <c r="GL24" i="13"/>
  <c r="GK24" i="13"/>
  <c r="GJ24" i="13"/>
  <c r="GI24" i="13"/>
  <c r="GP23" i="13"/>
  <c r="GQ23" i="13" s="1"/>
  <c r="GN23" i="13"/>
  <c r="GM23" i="13"/>
  <c r="GL23" i="13"/>
  <c r="GK23" i="13"/>
  <c r="GJ23" i="13"/>
  <c r="GI23" i="13"/>
  <c r="GP22" i="13"/>
  <c r="GQ22" i="13" s="1"/>
  <c r="GN22" i="13"/>
  <c r="GM22" i="13"/>
  <c r="GL22" i="13"/>
  <c r="GK22" i="13"/>
  <c r="GJ22" i="13"/>
  <c r="GI22" i="13"/>
  <c r="GP21" i="13"/>
  <c r="GQ21" i="13" s="1"/>
  <c r="GN21" i="13"/>
  <c r="GM21" i="13"/>
  <c r="GL21" i="13"/>
  <c r="GK21" i="13"/>
  <c r="GJ21" i="13"/>
  <c r="GI21" i="13"/>
  <c r="GP18" i="13"/>
  <c r="GQ18" i="13" s="1"/>
  <c r="GN18" i="13"/>
  <c r="GM18" i="13"/>
  <c r="GL18" i="13"/>
  <c r="GK18" i="13"/>
  <c r="GJ18" i="13"/>
  <c r="GI18" i="13"/>
  <c r="GP17" i="13"/>
  <c r="GQ17" i="13" s="1"/>
  <c r="GN17" i="13"/>
  <c r="GM17" i="13"/>
  <c r="GL17" i="13"/>
  <c r="GK17" i="13"/>
  <c r="GJ17" i="13"/>
  <c r="GI17" i="13"/>
  <c r="GP16" i="13"/>
  <c r="GQ16" i="13" s="1"/>
  <c r="GN16" i="13"/>
  <c r="GM16" i="13"/>
  <c r="GL16" i="13"/>
  <c r="GK16" i="13"/>
  <c r="GJ16" i="13"/>
  <c r="GI16" i="13"/>
  <c r="GP15" i="13"/>
  <c r="GQ15" i="13" s="1"/>
  <c r="GN15" i="13"/>
  <c r="GM15" i="13"/>
  <c r="GL15" i="13"/>
  <c r="GK15" i="13"/>
  <c r="GJ15" i="13"/>
  <c r="GI15" i="13"/>
  <c r="GP14" i="13"/>
  <c r="GQ14" i="13" s="1"/>
  <c r="GN14" i="13"/>
  <c r="GM14" i="13"/>
  <c r="GL14" i="13"/>
  <c r="GK14" i="13"/>
  <c r="GJ14" i="13"/>
  <c r="GI14" i="13"/>
  <c r="GP13" i="13"/>
  <c r="GN13" i="13"/>
  <c r="GM13" i="13"/>
  <c r="GL13" i="13"/>
  <c r="GK13" i="13"/>
  <c r="GJ13" i="13"/>
  <c r="GI13" i="13"/>
  <c r="GE7" i="13"/>
  <c r="GE2" i="13"/>
  <c r="GC68" i="13" s="1"/>
  <c r="FQ69" i="13"/>
  <c r="FW58" i="13"/>
  <c r="FX58" i="13" s="1"/>
  <c r="FU58" i="13"/>
  <c r="FT58" i="13"/>
  <c r="FS58" i="13"/>
  <c r="FR58" i="13"/>
  <c r="FQ58" i="13"/>
  <c r="FP58" i="13"/>
  <c r="FW57" i="13"/>
  <c r="FX57" i="13" s="1"/>
  <c r="FU57" i="13"/>
  <c r="FT57" i="13"/>
  <c r="FS57" i="13"/>
  <c r="FR57" i="13"/>
  <c r="FQ57" i="13"/>
  <c r="FP57" i="13"/>
  <c r="FW54" i="13"/>
  <c r="FX54" i="13" s="1"/>
  <c r="FU54" i="13"/>
  <c r="FT54" i="13"/>
  <c r="FS54" i="13"/>
  <c r="FR54" i="13"/>
  <c r="FQ54" i="13"/>
  <c r="FP54" i="13"/>
  <c r="FW53" i="13"/>
  <c r="FX53" i="13" s="1"/>
  <c r="FU53" i="13"/>
  <c r="FT53" i="13"/>
  <c r="FS53" i="13"/>
  <c r="FR53" i="13"/>
  <c r="FQ53" i="13"/>
  <c r="FP53" i="13"/>
  <c r="FW52" i="13"/>
  <c r="FX52" i="13" s="1"/>
  <c r="FW50" i="13"/>
  <c r="FX50" i="13" s="1"/>
  <c r="FU50" i="13"/>
  <c r="FT50" i="13"/>
  <c r="FS50" i="13"/>
  <c r="FR50" i="13"/>
  <c r="FQ50" i="13"/>
  <c r="FP50" i="13"/>
  <c r="FW49" i="13"/>
  <c r="FX49" i="13" s="1"/>
  <c r="FU49" i="13"/>
  <c r="FT49" i="13"/>
  <c r="FS49" i="13"/>
  <c r="FR49" i="13"/>
  <c r="FQ49" i="13"/>
  <c r="FP49" i="13"/>
  <c r="FW48" i="13"/>
  <c r="FX48" i="13" s="1"/>
  <c r="FU48" i="13"/>
  <c r="FT48" i="13"/>
  <c r="FS48" i="13"/>
  <c r="FR48" i="13"/>
  <c r="FQ48" i="13"/>
  <c r="FP48" i="13"/>
  <c r="FW45" i="13"/>
  <c r="FX45" i="13" s="1"/>
  <c r="FU45" i="13"/>
  <c r="FT45" i="13"/>
  <c r="FS45" i="13"/>
  <c r="FR45" i="13"/>
  <c r="FQ45" i="13"/>
  <c r="FP45" i="13"/>
  <c r="FW44" i="13"/>
  <c r="FX44" i="13" s="1"/>
  <c r="FU44" i="13"/>
  <c r="FT44" i="13"/>
  <c r="FS44" i="13"/>
  <c r="FR44" i="13"/>
  <c r="FQ44" i="13"/>
  <c r="FP44" i="13"/>
  <c r="FW43" i="13"/>
  <c r="FX43" i="13" s="1"/>
  <c r="FU43" i="13"/>
  <c r="FT43" i="13"/>
  <c r="FS43" i="13"/>
  <c r="FR43" i="13"/>
  <c r="FQ43" i="13"/>
  <c r="FP43" i="13"/>
  <c r="FW41" i="13"/>
  <c r="FX41" i="13" s="1"/>
  <c r="FU41" i="13"/>
  <c r="FT41" i="13"/>
  <c r="FS41" i="13"/>
  <c r="FR41" i="13"/>
  <c r="FQ41" i="13"/>
  <c r="FP41" i="13"/>
  <c r="FW40" i="13"/>
  <c r="FX40" i="13" s="1"/>
  <c r="FU40" i="13"/>
  <c r="FT40" i="13"/>
  <c r="FS40" i="13"/>
  <c r="FR40" i="13"/>
  <c r="FQ40" i="13"/>
  <c r="FP40" i="13"/>
  <c r="FW39" i="13"/>
  <c r="FX39" i="13" s="1"/>
  <c r="FU39" i="13"/>
  <c r="FT39" i="13"/>
  <c r="FS39" i="13"/>
  <c r="FR39" i="13"/>
  <c r="FQ39" i="13"/>
  <c r="FP39" i="13"/>
  <c r="FW37" i="13"/>
  <c r="FX37" i="13" s="1"/>
  <c r="FU37" i="13"/>
  <c r="FT37" i="13"/>
  <c r="FS37" i="13"/>
  <c r="FR37" i="13"/>
  <c r="FQ37" i="13"/>
  <c r="FP37" i="13"/>
  <c r="FW36" i="13"/>
  <c r="FX36" i="13" s="1"/>
  <c r="FU36" i="13"/>
  <c r="FT36" i="13"/>
  <c r="FS36" i="13"/>
  <c r="FR36" i="13"/>
  <c r="FQ36" i="13"/>
  <c r="FP36" i="13"/>
  <c r="FW35" i="13"/>
  <c r="FX35" i="13" s="1"/>
  <c r="FU35" i="13"/>
  <c r="FT35" i="13"/>
  <c r="FS35" i="13"/>
  <c r="FR35" i="13"/>
  <c r="FQ35" i="13"/>
  <c r="FP35" i="13"/>
  <c r="FW34" i="13"/>
  <c r="FX34" i="13" s="1"/>
  <c r="FU34" i="13"/>
  <c r="FT34" i="13"/>
  <c r="FS34" i="13"/>
  <c r="FR34" i="13"/>
  <c r="FQ34" i="13"/>
  <c r="FP34" i="13"/>
  <c r="FW31" i="13"/>
  <c r="FX31" i="13" s="1"/>
  <c r="FU31" i="13"/>
  <c r="FT31" i="13"/>
  <c r="FS31" i="13"/>
  <c r="FR31" i="13"/>
  <c r="FQ31" i="13"/>
  <c r="FP31" i="13"/>
  <c r="FW30" i="13"/>
  <c r="FX30" i="13" s="1"/>
  <c r="FU30" i="13"/>
  <c r="FT30" i="13"/>
  <c r="FS30" i="13"/>
  <c r="FR30" i="13"/>
  <c r="FQ30" i="13"/>
  <c r="FP30" i="13"/>
  <c r="FW27" i="13"/>
  <c r="FX27" i="13" s="1"/>
  <c r="FU27" i="13"/>
  <c r="FT27" i="13"/>
  <c r="FS27" i="13"/>
  <c r="FR27" i="13"/>
  <c r="FQ27" i="13"/>
  <c r="FP27" i="13"/>
  <c r="FW26" i="13"/>
  <c r="FX26" i="13" s="1"/>
  <c r="FU26" i="13"/>
  <c r="FT26" i="13"/>
  <c r="FS26" i="13"/>
  <c r="FR26" i="13"/>
  <c r="FQ26" i="13"/>
  <c r="FP26" i="13"/>
  <c r="FW24" i="13"/>
  <c r="FX24" i="13" s="1"/>
  <c r="FU24" i="13"/>
  <c r="FT24" i="13"/>
  <c r="FS24" i="13"/>
  <c r="FR24" i="13"/>
  <c r="FQ24" i="13"/>
  <c r="FP24" i="13"/>
  <c r="FW23" i="13"/>
  <c r="FX23" i="13" s="1"/>
  <c r="FU23" i="13"/>
  <c r="FT23" i="13"/>
  <c r="FS23" i="13"/>
  <c r="FR23" i="13"/>
  <c r="FQ23" i="13"/>
  <c r="FP23" i="13"/>
  <c r="FW22" i="13"/>
  <c r="FX22" i="13" s="1"/>
  <c r="FU22" i="13"/>
  <c r="FT22" i="13"/>
  <c r="FS22" i="13"/>
  <c r="FR22" i="13"/>
  <c r="FQ22" i="13"/>
  <c r="FP22" i="13"/>
  <c r="FW21" i="13"/>
  <c r="FX21" i="13" s="1"/>
  <c r="FU21" i="13"/>
  <c r="FT21" i="13"/>
  <c r="FS21" i="13"/>
  <c r="FR21" i="13"/>
  <c r="FQ21" i="13"/>
  <c r="FP21" i="13"/>
  <c r="FW18" i="13"/>
  <c r="FX18" i="13" s="1"/>
  <c r="FU18" i="13"/>
  <c r="FT18" i="13"/>
  <c r="FS18" i="13"/>
  <c r="FR18" i="13"/>
  <c r="FQ18" i="13"/>
  <c r="FP18" i="13"/>
  <c r="FW17" i="13"/>
  <c r="FX17" i="13" s="1"/>
  <c r="FU17" i="13"/>
  <c r="FT17" i="13"/>
  <c r="FS17" i="13"/>
  <c r="FR17" i="13"/>
  <c r="FQ17" i="13"/>
  <c r="FP17" i="13"/>
  <c r="FW16" i="13"/>
  <c r="FX16" i="13" s="1"/>
  <c r="FU16" i="13"/>
  <c r="FT16" i="13"/>
  <c r="FS16" i="13"/>
  <c r="FR16" i="13"/>
  <c r="FQ16" i="13"/>
  <c r="FP16" i="13"/>
  <c r="FW15" i="13"/>
  <c r="FX15" i="13" s="1"/>
  <c r="FU15" i="13"/>
  <c r="FT15" i="13"/>
  <c r="FS15" i="13"/>
  <c r="FR15" i="13"/>
  <c r="FQ15" i="13"/>
  <c r="FP15" i="13"/>
  <c r="FW14" i="13"/>
  <c r="FX14" i="13" s="1"/>
  <c r="FU14" i="13"/>
  <c r="FT14" i="13"/>
  <c r="FS14" i="13"/>
  <c r="FR14" i="13"/>
  <c r="FQ14" i="13"/>
  <c r="FP14" i="13"/>
  <c r="FW13" i="13"/>
  <c r="FU13" i="13"/>
  <c r="FT13" i="13"/>
  <c r="FS13" i="13"/>
  <c r="FR13" i="13"/>
  <c r="FQ13" i="13"/>
  <c r="FP13" i="13"/>
  <c r="FL7" i="13"/>
  <c r="FL2" i="13"/>
  <c r="EP68" i="13"/>
  <c r="ET64" i="13"/>
  <c r="EX69" i="13" s="1"/>
  <c r="EU59" i="13"/>
  <c r="FD58" i="13"/>
  <c r="FE58" i="13" s="1"/>
  <c r="FB58" i="13"/>
  <c r="FA58" i="13"/>
  <c r="EZ58" i="13"/>
  <c r="EY58" i="13"/>
  <c r="EX58" i="13"/>
  <c r="EW58" i="13"/>
  <c r="FD57" i="13"/>
  <c r="FE57" i="13" s="1"/>
  <c r="FB57" i="13"/>
  <c r="FA57" i="13"/>
  <c r="EZ57" i="13"/>
  <c r="EY57" i="13"/>
  <c r="EX57" i="13"/>
  <c r="EW57" i="13"/>
  <c r="FD54" i="13"/>
  <c r="FE54" i="13" s="1"/>
  <c r="FB54" i="13"/>
  <c r="FA54" i="13"/>
  <c r="EZ54" i="13"/>
  <c r="EY54" i="13"/>
  <c r="EX54" i="13"/>
  <c r="EW54" i="13"/>
  <c r="FD53" i="13"/>
  <c r="FE53" i="13" s="1"/>
  <c r="FB53" i="13"/>
  <c r="FA53" i="13"/>
  <c r="EZ53" i="13"/>
  <c r="EY53" i="13"/>
  <c r="EX53" i="13"/>
  <c r="EW53" i="13"/>
  <c r="FD52" i="13"/>
  <c r="FE52" i="13" s="1"/>
  <c r="FD50" i="13"/>
  <c r="FE50" i="13" s="1"/>
  <c r="FB50" i="13"/>
  <c r="FA50" i="13"/>
  <c r="EZ50" i="13"/>
  <c r="EY50" i="13"/>
  <c r="EX50" i="13"/>
  <c r="EW50" i="13"/>
  <c r="FD49" i="13"/>
  <c r="FE49" i="13" s="1"/>
  <c r="FB49" i="13"/>
  <c r="FA49" i="13"/>
  <c r="EZ49" i="13"/>
  <c r="EY49" i="13"/>
  <c r="EX49" i="13"/>
  <c r="EW49" i="13"/>
  <c r="FD48" i="13"/>
  <c r="FE48" i="13" s="1"/>
  <c r="FB48" i="13"/>
  <c r="FA48" i="13"/>
  <c r="EZ48" i="13"/>
  <c r="EY48" i="13"/>
  <c r="EX48" i="13"/>
  <c r="EW48" i="13"/>
  <c r="FD45" i="13"/>
  <c r="FE45" i="13" s="1"/>
  <c r="FB45" i="13"/>
  <c r="FA45" i="13"/>
  <c r="EZ45" i="13"/>
  <c r="EY45" i="13"/>
  <c r="EX45" i="13"/>
  <c r="EW45" i="13"/>
  <c r="FD44" i="13"/>
  <c r="FE44" i="13" s="1"/>
  <c r="FB44" i="13"/>
  <c r="FA44" i="13"/>
  <c r="EZ44" i="13"/>
  <c r="EY44" i="13"/>
  <c r="EX44" i="13"/>
  <c r="EW44" i="13"/>
  <c r="FD43" i="13"/>
  <c r="FE43" i="13" s="1"/>
  <c r="FB43" i="13"/>
  <c r="FA43" i="13"/>
  <c r="EZ43" i="13"/>
  <c r="EY43" i="13"/>
  <c r="EW43" i="13"/>
  <c r="FD41" i="13"/>
  <c r="FE41" i="13" s="1"/>
  <c r="FB41" i="13"/>
  <c r="FA41" i="13"/>
  <c r="EZ41" i="13"/>
  <c r="EY41" i="13"/>
  <c r="EX41" i="13"/>
  <c r="EW41" i="13"/>
  <c r="FD40" i="13"/>
  <c r="FE40" i="13" s="1"/>
  <c r="FB40" i="13"/>
  <c r="FA40" i="13"/>
  <c r="EZ40" i="13"/>
  <c r="EY40" i="13"/>
  <c r="EX40" i="13"/>
  <c r="EW40" i="13"/>
  <c r="FD39" i="13"/>
  <c r="FE39" i="13" s="1"/>
  <c r="FB39" i="13"/>
  <c r="FA39" i="13"/>
  <c r="EZ39" i="13"/>
  <c r="EY39" i="13"/>
  <c r="EX39" i="13"/>
  <c r="EW39" i="13"/>
  <c r="FD37" i="13"/>
  <c r="FE37" i="13" s="1"/>
  <c r="FB37" i="13"/>
  <c r="FA37" i="13"/>
  <c r="EZ37" i="13"/>
  <c r="EY37" i="13"/>
  <c r="EX37" i="13"/>
  <c r="EW37" i="13"/>
  <c r="FD36" i="13"/>
  <c r="FE36" i="13" s="1"/>
  <c r="FB36" i="13"/>
  <c r="FA36" i="13"/>
  <c r="EZ36" i="13"/>
  <c r="EY36" i="13"/>
  <c r="EX36" i="13"/>
  <c r="EW36" i="13"/>
  <c r="FD35" i="13"/>
  <c r="FE35" i="13" s="1"/>
  <c r="FB35" i="13"/>
  <c r="FA35" i="13"/>
  <c r="EZ35" i="13"/>
  <c r="EY35" i="13"/>
  <c r="EX35" i="13"/>
  <c r="EW35" i="13"/>
  <c r="FD34" i="13"/>
  <c r="FE34" i="13" s="1"/>
  <c r="FB34" i="13"/>
  <c r="FA34" i="13"/>
  <c r="EZ34" i="13"/>
  <c r="EY34" i="13"/>
  <c r="EX34" i="13"/>
  <c r="EW34" i="13"/>
  <c r="FD31" i="13"/>
  <c r="FE31" i="13" s="1"/>
  <c r="FB31" i="13"/>
  <c r="FA31" i="13"/>
  <c r="EZ31" i="13"/>
  <c r="EY31" i="13"/>
  <c r="EX31" i="13"/>
  <c r="EW31" i="13"/>
  <c r="FD30" i="13"/>
  <c r="FE30" i="13" s="1"/>
  <c r="FB30" i="13"/>
  <c r="FA30" i="13"/>
  <c r="EZ30" i="13"/>
  <c r="EY30" i="13"/>
  <c r="EX30" i="13"/>
  <c r="EW30" i="13"/>
  <c r="FD27" i="13"/>
  <c r="FE27" i="13" s="1"/>
  <c r="FB27" i="13"/>
  <c r="FA27" i="13"/>
  <c r="EZ27" i="13"/>
  <c r="EY27" i="13"/>
  <c r="EX27" i="13"/>
  <c r="EW27" i="13"/>
  <c r="FD26" i="13"/>
  <c r="FE26" i="13" s="1"/>
  <c r="FB26" i="13"/>
  <c r="FA26" i="13"/>
  <c r="EZ26" i="13"/>
  <c r="EY26" i="13"/>
  <c r="EX26" i="13"/>
  <c r="EW26" i="13"/>
  <c r="FD24" i="13"/>
  <c r="FE24" i="13" s="1"/>
  <c r="FB24" i="13"/>
  <c r="FA24" i="13"/>
  <c r="EZ24" i="13"/>
  <c r="EY24" i="13"/>
  <c r="EX24" i="13"/>
  <c r="EW24" i="13"/>
  <c r="FD23" i="13"/>
  <c r="FE23" i="13" s="1"/>
  <c r="FB23" i="13"/>
  <c r="FA23" i="13"/>
  <c r="EZ23" i="13"/>
  <c r="EY23" i="13"/>
  <c r="EX23" i="13"/>
  <c r="EW23" i="13"/>
  <c r="FD22" i="13"/>
  <c r="FE22" i="13" s="1"/>
  <c r="FB22" i="13"/>
  <c r="FA22" i="13"/>
  <c r="EZ22" i="13"/>
  <c r="EY22" i="13"/>
  <c r="EX22" i="13"/>
  <c r="EW22" i="13"/>
  <c r="FD21" i="13"/>
  <c r="FE21" i="13" s="1"/>
  <c r="FB21" i="13"/>
  <c r="FA21" i="13"/>
  <c r="EZ21" i="13"/>
  <c r="EY21" i="13"/>
  <c r="EX21" i="13"/>
  <c r="EW21" i="13"/>
  <c r="FD18" i="13"/>
  <c r="FE18" i="13" s="1"/>
  <c r="FB18" i="13"/>
  <c r="FA18" i="13"/>
  <c r="EZ18" i="13"/>
  <c r="EY18" i="13"/>
  <c r="EX18" i="13"/>
  <c r="EW18" i="13"/>
  <c r="FD17" i="13"/>
  <c r="FE17" i="13" s="1"/>
  <c r="FB17" i="13"/>
  <c r="FA17" i="13"/>
  <c r="EZ17" i="13"/>
  <c r="EY17" i="13"/>
  <c r="EX17" i="13"/>
  <c r="EW17" i="13"/>
  <c r="FD16" i="13"/>
  <c r="FE16" i="13" s="1"/>
  <c r="FB16" i="13"/>
  <c r="FA16" i="13"/>
  <c r="EZ16" i="13"/>
  <c r="EY16" i="13"/>
  <c r="EX16" i="13"/>
  <c r="EW16" i="13"/>
  <c r="FD15" i="13"/>
  <c r="FE15" i="13" s="1"/>
  <c r="FB15" i="13"/>
  <c r="FA15" i="13"/>
  <c r="EZ15" i="13"/>
  <c r="EY15" i="13"/>
  <c r="EX15" i="13"/>
  <c r="EW15" i="13"/>
  <c r="FD14" i="13"/>
  <c r="FE14" i="13" s="1"/>
  <c r="FB14" i="13"/>
  <c r="FA14" i="13"/>
  <c r="EZ14" i="13"/>
  <c r="EY14" i="13"/>
  <c r="EX14" i="13"/>
  <c r="EW14" i="13"/>
  <c r="FD13" i="13"/>
  <c r="FB13" i="13"/>
  <c r="FA13" i="13"/>
  <c r="EZ13" i="13"/>
  <c r="EY13" i="13"/>
  <c r="EX13" i="13"/>
  <c r="EW13" i="13"/>
  <c r="ES7" i="13"/>
  <c r="ES2" i="13"/>
  <c r="EQ68" i="13" s="1"/>
  <c r="DW68" i="13"/>
  <c r="EA64" i="13"/>
  <c r="EE69" i="13" s="1"/>
  <c r="EK58" i="13"/>
  <c r="EL58" i="13" s="1"/>
  <c r="EI58" i="13"/>
  <c r="EH58" i="13"/>
  <c r="EG58" i="13"/>
  <c r="EF58" i="13"/>
  <c r="EE58" i="13"/>
  <c r="ED58" i="13"/>
  <c r="EK57" i="13"/>
  <c r="EL57" i="13" s="1"/>
  <c r="EI57" i="13"/>
  <c r="EH57" i="13"/>
  <c r="EG57" i="13"/>
  <c r="EF57" i="13"/>
  <c r="EE57" i="13"/>
  <c r="ED57" i="13"/>
  <c r="EK54" i="13"/>
  <c r="EL54" i="13" s="1"/>
  <c r="EI54" i="13"/>
  <c r="EH54" i="13"/>
  <c r="EG54" i="13"/>
  <c r="EF54" i="13"/>
  <c r="EE54" i="13"/>
  <c r="ED54" i="13"/>
  <c r="EK53" i="13"/>
  <c r="EL53" i="13" s="1"/>
  <c r="EI53" i="13"/>
  <c r="EH53" i="13"/>
  <c r="EG53" i="13"/>
  <c r="EF53" i="13"/>
  <c r="EE53" i="13"/>
  <c r="ED53" i="13"/>
  <c r="EK52" i="13"/>
  <c r="EL52" i="13" s="1"/>
  <c r="EK50" i="13"/>
  <c r="EL50" i="13" s="1"/>
  <c r="EI50" i="13"/>
  <c r="EH50" i="13"/>
  <c r="EG50" i="13"/>
  <c r="EF50" i="13"/>
  <c r="EE50" i="13"/>
  <c r="ED50" i="13"/>
  <c r="EK49" i="13"/>
  <c r="EL49" i="13" s="1"/>
  <c r="EI49" i="13"/>
  <c r="EH49" i="13"/>
  <c r="EG49" i="13"/>
  <c r="EF49" i="13"/>
  <c r="EE49" i="13"/>
  <c r="ED49" i="13"/>
  <c r="EK48" i="13"/>
  <c r="EL48" i="13" s="1"/>
  <c r="EI48" i="13"/>
  <c r="EH48" i="13"/>
  <c r="EG48" i="13"/>
  <c r="EF48" i="13"/>
  <c r="EE48" i="13"/>
  <c r="ED48" i="13"/>
  <c r="EK45" i="13"/>
  <c r="EL45" i="13" s="1"/>
  <c r="EI45" i="13"/>
  <c r="EH45" i="13"/>
  <c r="EG45" i="13"/>
  <c r="EF45" i="13"/>
  <c r="EE45" i="13"/>
  <c r="ED45" i="13"/>
  <c r="EK44" i="13"/>
  <c r="EL44" i="13" s="1"/>
  <c r="EI44" i="13"/>
  <c r="EH44" i="13"/>
  <c r="EG44" i="13"/>
  <c r="EF44" i="13"/>
  <c r="EE44" i="13"/>
  <c r="ED44" i="13"/>
  <c r="EK43" i="13"/>
  <c r="EL43" i="13" s="1"/>
  <c r="EI43" i="13"/>
  <c r="EH43" i="13"/>
  <c r="EG43" i="13"/>
  <c r="EF43" i="13"/>
  <c r="ED43" i="13"/>
  <c r="EK41" i="13"/>
  <c r="EL41" i="13" s="1"/>
  <c r="EI41" i="13"/>
  <c r="EH41" i="13"/>
  <c r="EG41" i="13"/>
  <c r="EF41" i="13"/>
  <c r="EE41" i="13"/>
  <c r="ED41" i="13"/>
  <c r="EK40" i="13"/>
  <c r="EL40" i="13" s="1"/>
  <c r="EI40" i="13"/>
  <c r="EH40" i="13"/>
  <c r="EG40" i="13"/>
  <c r="EF40" i="13"/>
  <c r="EE40" i="13"/>
  <c r="ED40" i="13"/>
  <c r="EK39" i="13"/>
  <c r="EL39" i="13" s="1"/>
  <c r="EI39" i="13"/>
  <c r="EH39" i="13"/>
  <c r="EG39" i="13"/>
  <c r="EF39" i="13"/>
  <c r="EE39" i="13"/>
  <c r="ED39" i="13"/>
  <c r="EK37" i="13"/>
  <c r="EL37" i="13" s="1"/>
  <c r="EI37" i="13"/>
  <c r="EH37" i="13"/>
  <c r="EG37" i="13"/>
  <c r="EF37" i="13"/>
  <c r="EE37" i="13"/>
  <c r="ED37" i="13"/>
  <c r="EK36" i="13"/>
  <c r="EL36" i="13" s="1"/>
  <c r="EI36" i="13"/>
  <c r="EH36" i="13"/>
  <c r="EG36" i="13"/>
  <c r="EF36" i="13"/>
  <c r="EE36" i="13"/>
  <c r="ED36" i="13"/>
  <c r="EK35" i="13"/>
  <c r="EL35" i="13" s="1"/>
  <c r="EI35" i="13"/>
  <c r="EH35" i="13"/>
  <c r="EG35" i="13"/>
  <c r="EF35" i="13"/>
  <c r="EE35" i="13"/>
  <c r="ED35" i="13"/>
  <c r="EK34" i="13"/>
  <c r="EL34" i="13" s="1"/>
  <c r="EI34" i="13"/>
  <c r="EH34" i="13"/>
  <c r="EG34" i="13"/>
  <c r="EF34" i="13"/>
  <c r="EE34" i="13"/>
  <c r="ED34" i="13"/>
  <c r="EK31" i="13"/>
  <c r="EL31" i="13" s="1"/>
  <c r="EI31" i="13"/>
  <c r="EH31" i="13"/>
  <c r="EG31" i="13"/>
  <c r="EF31" i="13"/>
  <c r="EE31" i="13"/>
  <c r="ED31" i="13"/>
  <c r="EK30" i="13"/>
  <c r="EL30" i="13" s="1"/>
  <c r="EI30" i="13"/>
  <c r="EH30" i="13"/>
  <c r="EG30" i="13"/>
  <c r="EF30" i="13"/>
  <c r="EE30" i="13"/>
  <c r="ED30" i="13"/>
  <c r="EK27" i="13"/>
  <c r="EL27" i="13" s="1"/>
  <c r="EI27" i="13"/>
  <c r="EH27" i="13"/>
  <c r="EG27" i="13"/>
  <c r="EF27" i="13"/>
  <c r="EE27" i="13"/>
  <c r="ED27" i="13"/>
  <c r="EK26" i="13"/>
  <c r="EL26" i="13" s="1"/>
  <c r="EI26" i="13"/>
  <c r="EH26" i="13"/>
  <c r="EG26" i="13"/>
  <c r="EF26" i="13"/>
  <c r="EE26" i="13"/>
  <c r="ED26" i="13"/>
  <c r="EK24" i="13"/>
  <c r="EL24" i="13" s="1"/>
  <c r="EI24" i="13"/>
  <c r="EH24" i="13"/>
  <c r="EG24" i="13"/>
  <c r="EF24" i="13"/>
  <c r="EE24" i="13"/>
  <c r="ED24" i="13"/>
  <c r="EK23" i="13"/>
  <c r="EL23" i="13" s="1"/>
  <c r="EI23" i="13"/>
  <c r="EH23" i="13"/>
  <c r="EG23" i="13"/>
  <c r="EF23" i="13"/>
  <c r="EE23" i="13"/>
  <c r="ED23" i="13"/>
  <c r="EK22" i="13"/>
  <c r="EL22" i="13" s="1"/>
  <c r="EI22" i="13"/>
  <c r="EH22" i="13"/>
  <c r="EG22" i="13"/>
  <c r="EF22" i="13"/>
  <c r="EE22" i="13"/>
  <c r="ED22" i="13"/>
  <c r="EK21" i="13"/>
  <c r="EL21" i="13" s="1"/>
  <c r="EI21" i="13"/>
  <c r="EH21" i="13"/>
  <c r="EG21" i="13"/>
  <c r="EF21" i="13"/>
  <c r="EE21" i="13"/>
  <c r="ED21" i="13"/>
  <c r="EK18" i="13"/>
  <c r="EL18" i="13" s="1"/>
  <c r="EI18" i="13"/>
  <c r="EH18" i="13"/>
  <c r="EG18" i="13"/>
  <c r="EF18" i="13"/>
  <c r="EE18" i="13"/>
  <c r="ED18" i="13"/>
  <c r="EK17" i="13"/>
  <c r="EL17" i="13" s="1"/>
  <c r="EI17" i="13"/>
  <c r="EH17" i="13"/>
  <c r="EG17" i="13"/>
  <c r="EF17" i="13"/>
  <c r="EE17" i="13"/>
  <c r="ED17" i="13"/>
  <c r="EK16" i="13"/>
  <c r="EL16" i="13" s="1"/>
  <c r="EI16" i="13"/>
  <c r="EH16" i="13"/>
  <c r="EG16" i="13"/>
  <c r="EF16" i="13"/>
  <c r="EE16" i="13"/>
  <c r="ED16" i="13"/>
  <c r="EK15" i="13"/>
  <c r="EL15" i="13" s="1"/>
  <c r="EI15" i="13"/>
  <c r="EH15" i="13"/>
  <c r="EG15" i="13"/>
  <c r="EF15" i="13"/>
  <c r="EE15" i="13"/>
  <c r="ED15" i="13"/>
  <c r="EK14" i="13"/>
  <c r="EL14" i="13" s="1"/>
  <c r="EI14" i="13"/>
  <c r="EH14" i="13"/>
  <c r="EG14" i="13"/>
  <c r="EF14" i="13"/>
  <c r="EE14" i="13"/>
  <c r="ED14" i="13"/>
  <c r="EK13" i="13"/>
  <c r="EI13" i="13"/>
  <c r="EH13" i="13"/>
  <c r="EG13" i="13"/>
  <c r="EF13" i="13"/>
  <c r="ED13" i="13"/>
  <c r="DZ7" i="13"/>
  <c r="DZ2" i="13"/>
  <c r="DX68" i="13" s="1"/>
  <c r="DD68" i="13"/>
  <c r="DH64" i="13"/>
  <c r="DL69" i="13" s="1"/>
  <c r="DI59" i="13"/>
  <c r="DR58" i="13"/>
  <c r="DS58" i="13" s="1"/>
  <c r="DP58" i="13"/>
  <c r="DO58" i="13"/>
  <c r="DN58" i="13"/>
  <c r="DM58" i="13"/>
  <c r="DL58" i="13"/>
  <c r="DK58" i="13"/>
  <c r="DR57" i="13"/>
  <c r="DS57" i="13" s="1"/>
  <c r="DP57" i="13"/>
  <c r="DO57" i="13"/>
  <c r="DN57" i="13"/>
  <c r="DM57" i="13"/>
  <c r="DL57" i="13"/>
  <c r="DK57" i="13"/>
  <c r="DR54" i="13"/>
  <c r="DS54" i="13" s="1"/>
  <c r="DP54" i="13"/>
  <c r="DO54" i="13"/>
  <c r="DN54" i="13"/>
  <c r="DM54" i="13"/>
  <c r="DL54" i="13"/>
  <c r="DK54" i="13"/>
  <c r="DR53" i="13"/>
  <c r="DS53" i="13" s="1"/>
  <c r="DP53" i="13"/>
  <c r="DO53" i="13"/>
  <c r="DN53" i="13"/>
  <c r="DM53" i="13"/>
  <c r="DL53" i="13"/>
  <c r="DK53" i="13"/>
  <c r="DR52" i="13"/>
  <c r="DS52" i="13" s="1"/>
  <c r="DR50" i="13"/>
  <c r="DS50" i="13" s="1"/>
  <c r="DP50" i="13"/>
  <c r="DO50" i="13"/>
  <c r="DN50" i="13"/>
  <c r="DM50" i="13"/>
  <c r="DL50" i="13"/>
  <c r="DK50" i="13"/>
  <c r="DR49" i="13"/>
  <c r="DS49" i="13" s="1"/>
  <c r="DP49" i="13"/>
  <c r="DO49" i="13"/>
  <c r="DN49" i="13"/>
  <c r="DM49" i="13"/>
  <c r="DL49" i="13"/>
  <c r="DK49" i="13"/>
  <c r="DR48" i="13"/>
  <c r="DS48" i="13" s="1"/>
  <c r="DP48" i="13"/>
  <c r="DO48" i="13"/>
  <c r="DN48" i="13"/>
  <c r="DM48" i="13"/>
  <c r="DL48" i="13"/>
  <c r="DK48" i="13"/>
  <c r="DR45" i="13"/>
  <c r="DS45" i="13" s="1"/>
  <c r="DP45" i="13"/>
  <c r="DO45" i="13"/>
  <c r="DN45" i="13"/>
  <c r="DM45" i="13"/>
  <c r="DL45" i="13"/>
  <c r="DK45" i="13"/>
  <c r="DR44" i="13"/>
  <c r="DS44" i="13" s="1"/>
  <c r="DP44" i="13"/>
  <c r="DO44" i="13"/>
  <c r="DN44" i="13"/>
  <c r="DM44" i="13"/>
  <c r="DL44" i="13"/>
  <c r="DK44" i="13"/>
  <c r="DR43" i="13"/>
  <c r="DS43" i="13" s="1"/>
  <c r="DP43" i="13"/>
  <c r="DO43" i="13"/>
  <c r="DN43" i="13"/>
  <c r="DM43" i="13"/>
  <c r="DL43" i="13"/>
  <c r="DK43" i="13"/>
  <c r="DR41" i="13"/>
  <c r="DS41" i="13" s="1"/>
  <c r="DP41" i="13"/>
  <c r="DO41" i="13"/>
  <c r="DN41" i="13"/>
  <c r="DM41" i="13"/>
  <c r="DL41" i="13"/>
  <c r="DK41" i="13"/>
  <c r="DR40" i="13"/>
  <c r="DS40" i="13" s="1"/>
  <c r="DP40" i="13"/>
  <c r="DO40" i="13"/>
  <c r="DN40" i="13"/>
  <c r="DM40" i="13"/>
  <c r="DL40" i="13"/>
  <c r="DK40" i="13"/>
  <c r="DR39" i="13"/>
  <c r="DS39" i="13" s="1"/>
  <c r="DP39" i="13"/>
  <c r="DO39" i="13"/>
  <c r="DN39" i="13"/>
  <c r="DM39" i="13"/>
  <c r="DL39" i="13"/>
  <c r="DK39" i="13"/>
  <c r="DR37" i="13"/>
  <c r="DS37" i="13" s="1"/>
  <c r="DP37" i="13"/>
  <c r="DO37" i="13"/>
  <c r="DN37" i="13"/>
  <c r="DM37" i="13"/>
  <c r="DL37" i="13"/>
  <c r="DK37" i="13"/>
  <c r="DR36" i="13"/>
  <c r="DS36" i="13" s="1"/>
  <c r="DP36" i="13"/>
  <c r="DO36" i="13"/>
  <c r="DN36" i="13"/>
  <c r="DM36" i="13"/>
  <c r="DL36" i="13"/>
  <c r="DK36" i="13"/>
  <c r="DR35" i="13"/>
  <c r="DS35" i="13" s="1"/>
  <c r="DP35" i="13"/>
  <c r="DO35" i="13"/>
  <c r="DN35" i="13"/>
  <c r="DM35" i="13"/>
  <c r="DL35" i="13"/>
  <c r="DK35" i="13"/>
  <c r="DR34" i="13"/>
  <c r="DS34" i="13" s="1"/>
  <c r="DP34" i="13"/>
  <c r="DO34" i="13"/>
  <c r="DN34" i="13"/>
  <c r="DM34" i="13"/>
  <c r="DL34" i="13"/>
  <c r="DK34" i="13"/>
  <c r="DR31" i="13"/>
  <c r="DS31" i="13" s="1"/>
  <c r="DP31" i="13"/>
  <c r="DO31" i="13"/>
  <c r="DN31" i="13"/>
  <c r="DM31" i="13"/>
  <c r="DL31" i="13"/>
  <c r="DK31" i="13"/>
  <c r="DR30" i="13"/>
  <c r="DS30" i="13" s="1"/>
  <c r="DP30" i="13"/>
  <c r="DO30" i="13"/>
  <c r="DN30" i="13"/>
  <c r="DM30" i="13"/>
  <c r="DL30" i="13"/>
  <c r="DK30" i="13"/>
  <c r="DR27" i="13"/>
  <c r="DS27" i="13" s="1"/>
  <c r="DP27" i="13"/>
  <c r="DO27" i="13"/>
  <c r="DN27" i="13"/>
  <c r="DM27" i="13"/>
  <c r="DL27" i="13"/>
  <c r="DK27" i="13"/>
  <c r="DR26" i="13"/>
  <c r="DS26" i="13" s="1"/>
  <c r="DP26" i="13"/>
  <c r="DO26" i="13"/>
  <c r="DN26" i="13"/>
  <c r="DM26" i="13"/>
  <c r="DL26" i="13"/>
  <c r="DK26" i="13"/>
  <c r="DR24" i="13"/>
  <c r="DS24" i="13" s="1"/>
  <c r="DP24" i="13"/>
  <c r="DO24" i="13"/>
  <c r="DN24" i="13"/>
  <c r="DM24" i="13"/>
  <c r="DL24" i="13"/>
  <c r="DK24" i="13"/>
  <c r="DR23" i="13"/>
  <c r="DS23" i="13" s="1"/>
  <c r="DP23" i="13"/>
  <c r="DO23" i="13"/>
  <c r="DN23" i="13"/>
  <c r="DM23" i="13"/>
  <c r="DL23" i="13"/>
  <c r="DK23" i="13"/>
  <c r="DR22" i="13"/>
  <c r="DS22" i="13" s="1"/>
  <c r="DP22" i="13"/>
  <c r="DO22" i="13"/>
  <c r="DN22" i="13"/>
  <c r="DM22" i="13"/>
  <c r="DL22" i="13"/>
  <c r="DK22" i="13"/>
  <c r="DR21" i="13"/>
  <c r="DS21" i="13" s="1"/>
  <c r="DP21" i="13"/>
  <c r="DO21" i="13"/>
  <c r="DN21" i="13"/>
  <c r="DM21" i="13"/>
  <c r="DL21" i="13"/>
  <c r="DK21" i="13"/>
  <c r="DR18" i="13"/>
  <c r="DS18" i="13" s="1"/>
  <c r="DP18" i="13"/>
  <c r="DO18" i="13"/>
  <c r="DN18" i="13"/>
  <c r="DM18" i="13"/>
  <c r="DL18" i="13"/>
  <c r="DK18" i="13"/>
  <c r="DR17" i="13"/>
  <c r="DS17" i="13" s="1"/>
  <c r="DP17" i="13"/>
  <c r="DO17" i="13"/>
  <c r="DN17" i="13"/>
  <c r="DM17" i="13"/>
  <c r="DL17" i="13"/>
  <c r="DK17" i="13"/>
  <c r="DR16" i="13"/>
  <c r="DS16" i="13" s="1"/>
  <c r="DP16" i="13"/>
  <c r="DO16" i="13"/>
  <c r="DN16" i="13"/>
  <c r="DM16" i="13"/>
  <c r="DL16" i="13"/>
  <c r="DK16" i="13"/>
  <c r="DR15" i="13"/>
  <c r="DS15" i="13" s="1"/>
  <c r="DP15" i="13"/>
  <c r="DO15" i="13"/>
  <c r="DN15" i="13"/>
  <c r="DM15" i="13"/>
  <c r="DL15" i="13"/>
  <c r="DK15" i="13"/>
  <c r="DR14" i="13"/>
  <c r="DS14" i="13" s="1"/>
  <c r="DP14" i="13"/>
  <c r="DO14" i="13"/>
  <c r="DN14" i="13"/>
  <c r="DM14" i="13"/>
  <c r="DL14" i="13"/>
  <c r="DK14" i="13"/>
  <c r="DR13" i="13"/>
  <c r="DP13" i="13"/>
  <c r="DO13" i="13"/>
  <c r="DN13" i="13"/>
  <c r="DM13" i="13"/>
  <c r="DL13" i="13"/>
  <c r="DK13" i="13"/>
  <c r="DG7" i="13"/>
  <c r="DG2" i="13"/>
  <c r="DE68" i="13" s="1"/>
  <c r="CK68" i="13"/>
  <c r="CO64" i="13"/>
  <c r="CS69" i="13" s="1"/>
  <c r="CP59" i="13"/>
  <c r="CY58" i="13"/>
  <c r="CZ58" i="13" s="1"/>
  <c r="CW58" i="13"/>
  <c r="CV58" i="13"/>
  <c r="CU58" i="13"/>
  <c r="CT58" i="13"/>
  <c r="CS58" i="13"/>
  <c r="CR58" i="13"/>
  <c r="CY57" i="13"/>
  <c r="CZ57" i="13" s="1"/>
  <c r="CW57" i="13"/>
  <c r="CV57" i="13"/>
  <c r="CU57" i="13"/>
  <c r="CT57" i="13"/>
  <c r="CS57" i="13"/>
  <c r="CR57" i="13"/>
  <c r="CY54" i="13"/>
  <c r="CZ54" i="13" s="1"/>
  <c r="CW54" i="13"/>
  <c r="CV54" i="13"/>
  <c r="CU54" i="13"/>
  <c r="CT54" i="13"/>
  <c r="CS54" i="13"/>
  <c r="CR54" i="13"/>
  <c r="CY53" i="13"/>
  <c r="CZ53" i="13" s="1"/>
  <c r="CW53" i="13"/>
  <c r="CV53" i="13"/>
  <c r="CU53" i="13"/>
  <c r="CT53" i="13"/>
  <c r="CS53" i="13"/>
  <c r="CR53" i="13"/>
  <c r="CY52" i="13"/>
  <c r="CZ52" i="13" s="1"/>
  <c r="CY50" i="13"/>
  <c r="CZ50" i="13" s="1"/>
  <c r="CW50" i="13"/>
  <c r="CV50" i="13"/>
  <c r="CU50" i="13"/>
  <c r="CT50" i="13"/>
  <c r="CS50" i="13"/>
  <c r="CR50" i="13"/>
  <c r="CY49" i="13"/>
  <c r="CZ49" i="13" s="1"/>
  <c r="CW49" i="13"/>
  <c r="CV49" i="13"/>
  <c r="CU49" i="13"/>
  <c r="CT49" i="13"/>
  <c r="CS49" i="13"/>
  <c r="CR49" i="13"/>
  <c r="CY48" i="13"/>
  <c r="CZ48" i="13" s="1"/>
  <c r="CW48" i="13"/>
  <c r="CV48" i="13"/>
  <c r="CU48" i="13"/>
  <c r="CT48" i="13"/>
  <c r="CS48" i="13"/>
  <c r="CR48" i="13"/>
  <c r="CY45" i="13"/>
  <c r="CZ45" i="13" s="1"/>
  <c r="CW45" i="13"/>
  <c r="CV45" i="13"/>
  <c r="CU45" i="13"/>
  <c r="CT45" i="13"/>
  <c r="CS45" i="13"/>
  <c r="CR45" i="13"/>
  <c r="CY44" i="13"/>
  <c r="CZ44" i="13" s="1"/>
  <c r="CW44" i="13"/>
  <c r="CV44" i="13"/>
  <c r="CU44" i="13"/>
  <c r="CT44" i="13"/>
  <c r="CS44" i="13"/>
  <c r="CR44" i="13"/>
  <c r="CY43" i="13"/>
  <c r="CZ43" i="13" s="1"/>
  <c r="CW43" i="13"/>
  <c r="CV43" i="13"/>
  <c r="CU43" i="13"/>
  <c r="CT43" i="13"/>
  <c r="CS43" i="13"/>
  <c r="CR43" i="13"/>
  <c r="CY41" i="13"/>
  <c r="CZ41" i="13" s="1"/>
  <c r="CW41" i="13"/>
  <c r="CV41" i="13"/>
  <c r="CU41" i="13"/>
  <c r="CT41" i="13"/>
  <c r="CS41" i="13"/>
  <c r="CR41" i="13"/>
  <c r="CY40" i="13"/>
  <c r="CZ40" i="13" s="1"/>
  <c r="CW40" i="13"/>
  <c r="CV40" i="13"/>
  <c r="CU40" i="13"/>
  <c r="CT40" i="13"/>
  <c r="CS40" i="13"/>
  <c r="CR40" i="13"/>
  <c r="CY39" i="13"/>
  <c r="CZ39" i="13" s="1"/>
  <c r="CW39" i="13"/>
  <c r="CV39" i="13"/>
  <c r="CU39" i="13"/>
  <c r="CT39" i="13"/>
  <c r="CS39" i="13"/>
  <c r="CR39" i="13"/>
  <c r="CY37" i="13"/>
  <c r="CZ37" i="13" s="1"/>
  <c r="CW37" i="13"/>
  <c r="CV37" i="13"/>
  <c r="CU37" i="13"/>
  <c r="CT37" i="13"/>
  <c r="CS37" i="13"/>
  <c r="CR37" i="13"/>
  <c r="CY36" i="13"/>
  <c r="CZ36" i="13" s="1"/>
  <c r="CW36" i="13"/>
  <c r="CV36" i="13"/>
  <c r="CU36" i="13"/>
  <c r="CT36" i="13"/>
  <c r="CS36" i="13"/>
  <c r="CR36" i="13"/>
  <c r="CY35" i="13"/>
  <c r="CZ35" i="13" s="1"/>
  <c r="CW35" i="13"/>
  <c r="CV35" i="13"/>
  <c r="CU35" i="13"/>
  <c r="CT35" i="13"/>
  <c r="CS35" i="13"/>
  <c r="CR35" i="13"/>
  <c r="CY34" i="13"/>
  <c r="CZ34" i="13" s="1"/>
  <c r="CW34" i="13"/>
  <c r="CV34" i="13"/>
  <c r="CU34" i="13"/>
  <c r="CT34" i="13"/>
  <c r="CS34" i="13"/>
  <c r="CR34" i="13"/>
  <c r="CY31" i="13"/>
  <c r="CZ31" i="13" s="1"/>
  <c r="CW31" i="13"/>
  <c r="CV31" i="13"/>
  <c r="CU31" i="13"/>
  <c r="CT31" i="13"/>
  <c r="CS31" i="13"/>
  <c r="CR31" i="13"/>
  <c r="CY30" i="13"/>
  <c r="CZ30" i="13" s="1"/>
  <c r="CW30" i="13"/>
  <c r="CV30" i="13"/>
  <c r="CU30" i="13"/>
  <c r="CT30" i="13"/>
  <c r="CS30" i="13"/>
  <c r="CR30" i="13"/>
  <c r="CY27" i="13"/>
  <c r="CZ27" i="13" s="1"/>
  <c r="CW27" i="13"/>
  <c r="CV27" i="13"/>
  <c r="CU27" i="13"/>
  <c r="CT27" i="13"/>
  <c r="CS27" i="13"/>
  <c r="CR27" i="13"/>
  <c r="CY26" i="13"/>
  <c r="CZ26" i="13" s="1"/>
  <c r="CW26" i="13"/>
  <c r="CV26" i="13"/>
  <c r="CU26" i="13"/>
  <c r="CT26" i="13"/>
  <c r="CS26" i="13"/>
  <c r="CR26" i="13"/>
  <c r="CY24" i="13"/>
  <c r="CZ24" i="13" s="1"/>
  <c r="CW24" i="13"/>
  <c r="CV24" i="13"/>
  <c r="CU24" i="13"/>
  <c r="CT24" i="13"/>
  <c r="CS24" i="13"/>
  <c r="CR24" i="13"/>
  <c r="CY23" i="13"/>
  <c r="CZ23" i="13" s="1"/>
  <c r="CW23" i="13"/>
  <c r="CV23" i="13"/>
  <c r="CU23" i="13"/>
  <c r="CT23" i="13"/>
  <c r="CS23" i="13"/>
  <c r="CR23" i="13"/>
  <c r="CY22" i="13"/>
  <c r="CZ22" i="13" s="1"/>
  <c r="CW22" i="13"/>
  <c r="CV22" i="13"/>
  <c r="CU22" i="13"/>
  <c r="CT22" i="13"/>
  <c r="CS22" i="13"/>
  <c r="CR22" i="13"/>
  <c r="CY21" i="13"/>
  <c r="CZ21" i="13" s="1"/>
  <c r="CW21" i="13"/>
  <c r="CV21" i="13"/>
  <c r="CU21" i="13"/>
  <c r="CT21" i="13"/>
  <c r="CS21" i="13"/>
  <c r="CR21" i="13"/>
  <c r="CY18" i="13"/>
  <c r="CZ18" i="13" s="1"/>
  <c r="CW18" i="13"/>
  <c r="CV18" i="13"/>
  <c r="CU18" i="13"/>
  <c r="CT18" i="13"/>
  <c r="CS18" i="13"/>
  <c r="CR18" i="13"/>
  <c r="CY17" i="13"/>
  <c r="CZ17" i="13" s="1"/>
  <c r="CW17" i="13"/>
  <c r="CV17" i="13"/>
  <c r="CU17" i="13"/>
  <c r="CT17" i="13"/>
  <c r="CS17" i="13"/>
  <c r="CR17" i="13"/>
  <c r="CY16" i="13"/>
  <c r="CZ16" i="13" s="1"/>
  <c r="CW16" i="13"/>
  <c r="CV16" i="13"/>
  <c r="CU16" i="13"/>
  <c r="CT16" i="13"/>
  <c r="CS16" i="13"/>
  <c r="CR16" i="13"/>
  <c r="CY15" i="13"/>
  <c r="CZ15" i="13" s="1"/>
  <c r="CW15" i="13"/>
  <c r="CV15" i="13"/>
  <c r="CU15" i="13"/>
  <c r="CT15" i="13"/>
  <c r="CS15" i="13"/>
  <c r="CR15" i="13"/>
  <c r="CY14" i="13"/>
  <c r="CZ14" i="13" s="1"/>
  <c r="CW14" i="13"/>
  <c r="CV14" i="13"/>
  <c r="CU14" i="13"/>
  <c r="CT14" i="13"/>
  <c r="CS14" i="13"/>
  <c r="CR14" i="13"/>
  <c r="CY13" i="13"/>
  <c r="CW13" i="13"/>
  <c r="CV13" i="13"/>
  <c r="CU13" i="13"/>
  <c r="CT13" i="13"/>
  <c r="CS13" i="13"/>
  <c r="CR13" i="13"/>
  <c r="CN7" i="13"/>
  <c r="CN2" i="13"/>
  <c r="CL68" i="13" s="1"/>
  <c r="BR68" i="13"/>
  <c r="BV64" i="13"/>
  <c r="BZ69" i="13" s="1"/>
  <c r="BW59" i="13"/>
  <c r="CF58" i="13"/>
  <c r="CG58" i="13" s="1"/>
  <c r="CD58" i="13"/>
  <c r="CC58" i="13"/>
  <c r="CB58" i="13"/>
  <c r="CA58" i="13"/>
  <c r="BZ58" i="13"/>
  <c r="BY58" i="13"/>
  <c r="CF57" i="13"/>
  <c r="CG57" i="13" s="1"/>
  <c r="CD57" i="13"/>
  <c r="CC57" i="13"/>
  <c r="CB57" i="13"/>
  <c r="CA57" i="13"/>
  <c r="BZ57" i="13"/>
  <c r="BY57" i="13"/>
  <c r="CF54" i="13"/>
  <c r="CG54" i="13" s="1"/>
  <c r="CD54" i="13"/>
  <c r="CC54" i="13"/>
  <c r="CB54" i="13"/>
  <c r="CA54" i="13"/>
  <c r="BZ54" i="13"/>
  <c r="BY54" i="13"/>
  <c r="CF53" i="13"/>
  <c r="CG53" i="13" s="1"/>
  <c r="CD53" i="13"/>
  <c r="CC53" i="13"/>
  <c r="CB53" i="13"/>
  <c r="CA53" i="13"/>
  <c r="BZ53" i="13"/>
  <c r="BY53" i="13"/>
  <c r="CF52" i="13"/>
  <c r="CG52" i="13" s="1"/>
  <c r="CF50" i="13"/>
  <c r="CG50" i="13" s="1"/>
  <c r="CD50" i="13"/>
  <c r="CC50" i="13"/>
  <c r="CB50" i="13"/>
  <c r="CA50" i="13"/>
  <c r="BZ50" i="13"/>
  <c r="BY50" i="13"/>
  <c r="CF49" i="13"/>
  <c r="CG49" i="13" s="1"/>
  <c r="CD49" i="13"/>
  <c r="CC49" i="13"/>
  <c r="CB49" i="13"/>
  <c r="CA49" i="13"/>
  <c r="BZ49" i="13"/>
  <c r="BY49" i="13"/>
  <c r="CF48" i="13"/>
  <c r="CG48" i="13" s="1"/>
  <c r="CD48" i="13"/>
  <c r="CC48" i="13"/>
  <c r="CB48" i="13"/>
  <c r="CA48" i="13"/>
  <c r="BZ48" i="13"/>
  <c r="BY48" i="13"/>
  <c r="CF45" i="13"/>
  <c r="CG45" i="13" s="1"/>
  <c r="CD45" i="13"/>
  <c r="CC45" i="13"/>
  <c r="CB45" i="13"/>
  <c r="CA45" i="13"/>
  <c r="BZ45" i="13"/>
  <c r="BY45" i="13"/>
  <c r="CF44" i="13"/>
  <c r="CG44" i="13" s="1"/>
  <c r="CD44" i="13"/>
  <c r="CC44" i="13"/>
  <c r="CB44" i="13"/>
  <c r="CA44" i="13"/>
  <c r="BZ44" i="13"/>
  <c r="BY44" i="13"/>
  <c r="CF43" i="13"/>
  <c r="CG43" i="13" s="1"/>
  <c r="CD43" i="13"/>
  <c r="CC43" i="13"/>
  <c r="CB43" i="13"/>
  <c r="CA43" i="13"/>
  <c r="BZ43" i="13"/>
  <c r="BY43" i="13"/>
  <c r="CF41" i="13"/>
  <c r="CG41" i="13" s="1"/>
  <c r="CD41" i="13"/>
  <c r="CC41" i="13"/>
  <c r="CB41" i="13"/>
  <c r="CA41" i="13"/>
  <c r="BZ41" i="13"/>
  <c r="BY41" i="13"/>
  <c r="CF40" i="13"/>
  <c r="CG40" i="13" s="1"/>
  <c r="CD40" i="13"/>
  <c r="CC40" i="13"/>
  <c r="CB40" i="13"/>
  <c r="CA40" i="13"/>
  <c r="BZ40" i="13"/>
  <c r="BY40" i="13"/>
  <c r="CF39" i="13"/>
  <c r="CG39" i="13" s="1"/>
  <c r="CD39" i="13"/>
  <c r="CC39" i="13"/>
  <c r="CB39" i="13"/>
  <c r="CA39" i="13"/>
  <c r="BZ39" i="13"/>
  <c r="BY39" i="13"/>
  <c r="CF37" i="13"/>
  <c r="CG37" i="13" s="1"/>
  <c r="CD37" i="13"/>
  <c r="CC37" i="13"/>
  <c r="CB37" i="13"/>
  <c r="CA37" i="13"/>
  <c r="BZ37" i="13"/>
  <c r="BY37" i="13"/>
  <c r="CF36" i="13"/>
  <c r="CG36" i="13" s="1"/>
  <c r="CD36" i="13"/>
  <c r="CC36" i="13"/>
  <c r="CB36" i="13"/>
  <c r="CA36" i="13"/>
  <c r="BZ36" i="13"/>
  <c r="BY36" i="13"/>
  <c r="CF35" i="13"/>
  <c r="CG35" i="13" s="1"/>
  <c r="CD35" i="13"/>
  <c r="CC35" i="13"/>
  <c r="CB35" i="13"/>
  <c r="CA35" i="13"/>
  <c r="BZ35" i="13"/>
  <c r="BY35" i="13"/>
  <c r="CF34" i="13"/>
  <c r="CG34" i="13" s="1"/>
  <c r="CD34" i="13"/>
  <c r="CC34" i="13"/>
  <c r="CB34" i="13"/>
  <c r="CA34" i="13"/>
  <c r="BZ34" i="13"/>
  <c r="BY34" i="13"/>
  <c r="CF31" i="13"/>
  <c r="CG31" i="13" s="1"/>
  <c r="CD31" i="13"/>
  <c r="CC31" i="13"/>
  <c r="CB31" i="13"/>
  <c r="CA31" i="13"/>
  <c r="BZ31" i="13"/>
  <c r="BY31" i="13"/>
  <c r="CF30" i="13"/>
  <c r="CG30" i="13" s="1"/>
  <c r="CD30" i="13"/>
  <c r="CC30" i="13"/>
  <c r="CB30" i="13"/>
  <c r="CA30" i="13"/>
  <c r="BZ30" i="13"/>
  <c r="BY30" i="13"/>
  <c r="CF27" i="13"/>
  <c r="CG27" i="13" s="1"/>
  <c r="CD27" i="13"/>
  <c r="CC27" i="13"/>
  <c r="CB27" i="13"/>
  <c r="CA27" i="13"/>
  <c r="BZ27" i="13"/>
  <c r="BY27" i="13"/>
  <c r="CF26" i="13"/>
  <c r="CG26" i="13" s="1"/>
  <c r="CD26" i="13"/>
  <c r="CC26" i="13"/>
  <c r="CB26" i="13"/>
  <c r="CA26" i="13"/>
  <c r="BZ26" i="13"/>
  <c r="BY26" i="13"/>
  <c r="CF24" i="13"/>
  <c r="CG24" i="13" s="1"/>
  <c r="CD24" i="13"/>
  <c r="CC24" i="13"/>
  <c r="CB24" i="13"/>
  <c r="CA24" i="13"/>
  <c r="BZ24" i="13"/>
  <c r="BY24" i="13"/>
  <c r="CF23" i="13"/>
  <c r="CG23" i="13" s="1"/>
  <c r="CD23" i="13"/>
  <c r="CC23" i="13"/>
  <c r="CB23" i="13"/>
  <c r="CA23" i="13"/>
  <c r="BZ23" i="13"/>
  <c r="BY23" i="13"/>
  <c r="CF22" i="13"/>
  <c r="CG22" i="13" s="1"/>
  <c r="CD22" i="13"/>
  <c r="CC22" i="13"/>
  <c r="CB22" i="13"/>
  <c r="CA22" i="13"/>
  <c r="BZ22" i="13"/>
  <c r="BY22" i="13"/>
  <c r="CF21" i="13"/>
  <c r="CG21" i="13" s="1"/>
  <c r="CD21" i="13"/>
  <c r="CC21" i="13"/>
  <c r="CB21" i="13"/>
  <c r="CA21" i="13"/>
  <c r="BZ21" i="13"/>
  <c r="BY21" i="13"/>
  <c r="CF18" i="13"/>
  <c r="CG18" i="13" s="1"/>
  <c r="CD18" i="13"/>
  <c r="CC18" i="13"/>
  <c r="CB18" i="13"/>
  <c r="CA18" i="13"/>
  <c r="BZ18" i="13"/>
  <c r="BY18" i="13"/>
  <c r="CF17" i="13"/>
  <c r="CG17" i="13" s="1"/>
  <c r="CD17" i="13"/>
  <c r="CC17" i="13"/>
  <c r="CB17" i="13"/>
  <c r="CA17" i="13"/>
  <c r="BZ17" i="13"/>
  <c r="BY17" i="13"/>
  <c r="CF16" i="13"/>
  <c r="CG16" i="13" s="1"/>
  <c r="CD16" i="13"/>
  <c r="CC16" i="13"/>
  <c r="CB16" i="13"/>
  <c r="CA16" i="13"/>
  <c r="BZ16" i="13"/>
  <c r="BY16" i="13"/>
  <c r="CF15" i="13"/>
  <c r="CG15" i="13" s="1"/>
  <c r="CD15" i="13"/>
  <c r="CC15" i="13"/>
  <c r="CB15" i="13"/>
  <c r="CA15" i="13"/>
  <c r="BZ15" i="13"/>
  <c r="BY15" i="13"/>
  <c r="CF14" i="13"/>
  <c r="CG14" i="13" s="1"/>
  <c r="CD14" i="13"/>
  <c r="CC14" i="13"/>
  <c r="CB14" i="13"/>
  <c r="CA14" i="13"/>
  <c r="BZ14" i="13"/>
  <c r="BY14" i="13"/>
  <c r="CF13" i="13"/>
  <c r="CD13" i="13"/>
  <c r="CC13" i="13"/>
  <c r="CB13" i="13"/>
  <c r="CA13" i="13"/>
  <c r="BZ13" i="13"/>
  <c r="BY13" i="13"/>
  <c r="BU7" i="13"/>
  <c r="BU2" i="13"/>
  <c r="BS68" i="13" s="1"/>
  <c r="AY68" i="13"/>
  <c r="BC64" i="13"/>
  <c r="BG69" i="13" s="1"/>
  <c r="BD59" i="13"/>
  <c r="BM58" i="13"/>
  <c r="BN58" i="13" s="1"/>
  <c r="BK58" i="13"/>
  <c r="BJ58" i="13"/>
  <c r="BI58" i="13"/>
  <c r="BH58" i="13"/>
  <c r="BG58" i="13"/>
  <c r="BF58" i="13"/>
  <c r="BM57" i="13"/>
  <c r="BN57" i="13" s="1"/>
  <c r="BK57" i="13"/>
  <c r="BJ57" i="13"/>
  <c r="BI57" i="13"/>
  <c r="BH57" i="13"/>
  <c r="BG57" i="13"/>
  <c r="BF57" i="13"/>
  <c r="BM54" i="13"/>
  <c r="BN54" i="13" s="1"/>
  <c r="BK54" i="13"/>
  <c r="BJ54" i="13"/>
  <c r="BI54" i="13"/>
  <c r="BH54" i="13"/>
  <c r="BG54" i="13"/>
  <c r="BF54" i="13"/>
  <c r="BM53" i="13"/>
  <c r="BN53" i="13" s="1"/>
  <c r="BK53" i="13"/>
  <c r="BJ53" i="13"/>
  <c r="BI53" i="13"/>
  <c r="BH53" i="13"/>
  <c r="BG53" i="13"/>
  <c r="BF53" i="13"/>
  <c r="BM52" i="13"/>
  <c r="BN52" i="13" s="1"/>
  <c r="BM50" i="13"/>
  <c r="BN50" i="13" s="1"/>
  <c r="BK50" i="13"/>
  <c r="BJ50" i="13"/>
  <c r="BI50" i="13"/>
  <c r="BH50" i="13"/>
  <c r="BG50" i="13"/>
  <c r="BF50" i="13"/>
  <c r="BM49" i="13"/>
  <c r="BN49" i="13" s="1"/>
  <c r="BK49" i="13"/>
  <c r="BJ49" i="13"/>
  <c r="BI49" i="13"/>
  <c r="BH49" i="13"/>
  <c r="BG49" i="13"/>
  <c r="BF49" i="13"/>
  <c r="BM48" i="13"/>
  <c r="BN48" i="13" s="1"/>
  <c r="BK48" i="13"/>
  <c r="BJ48" i="13"/>
  <c r="BI48" i="13"/>
  <c r="BH48" i="13"/>
  <c r="BG48" i="13"/>
  <c r="BF48" i="13"/>
  <c r="BM45" i="13"/>
  <c r="BN45" i="13" s="1"/>
  <c r="BK45" i="13"/>
  <c r="BJ45" i="13"/>
  <c r="BI45" i="13"/>
  <c r="BH45" i="13"/>
  <c r="BG45" i="13"/>
  <c r="BF45" i="13"/>
  <c r="BM44" i="13"/>
  <c r="BN44" i="13" s="1"/>
  <c r="BK44" i="13"/>
  <c r="BJ44" i="13"/>
  <c r="BI44" i="13"/>
  <c r="BH44" i="13"/>
  <c r="BG44" i="13"/>
  <c r="BF44" i="13"/>
  <c r="BM43" i="13"/>
  <c r="BN43" i="13" s="1"/>
  <c r="BK43" i="13"/>
  <c r="BJ43" i="13"/>
  <c r="BI43" i="13"/>
  <c r="BH43" i="13"/>
  <c r="BG43" i="13"/>
  <c r="BF43" i="13"/>
  <c r="BM41" i="13"/>
  <c r="BN41" i="13" s="1"/>
  <c r="BK41" i="13"/>
  <c r="BJ41" i="13"/>
  <c r="BI41" i="13"/>
  <c r="BH41" i="13"/>
  <c r="BG41" i="13"/>
  <c r="BF41" i="13"/>
  <c r="BM40" i="13"/>
  <c r="BN40" i="13" s="1"/>
  <c r="BK40" i="13"/>
  <c r="BJ40" i="13"/>
  <c r="BI40" i="13"/>
  <c r="BH40" i="13"/>
  <c r="BG40" i="13"/>
  <c r="BF40" i="13"/>
  <c r="BM39" i="13"/>
  <c r="BN39" i="13" s="1"/>
  <c r="BK39" i="13"/>
  <c r="BJ39" i="13"/>
  <c r="BI39" i="13"/>
  <c r="BH39" i="13"/>
  <c r="BG39" i="13"/>
  <c r="BF39" i="13"/>
  <c r="BM37" i="13"/>
  <c r="BN37" i="13" s="1"/>
  <c r="BK37" i="13"/>
  <c r="BJ37" i="13"/>
  <c r="BI37" i="13"/>
  <c r="BH37" i="13"/>
  <c r="BG37" i="13"/>
  <c r="BF37" i="13"/>
  <c r="BM36" i="13"/>
  <c r="BN36" i="13" s="1"/>
  <c r="BK36" i="13"/>
  <c r="BJ36" i="13"/>
  <c r="BI36" i="13"/>
  <c r="BG36" i="13"/>
  <c r="BF36" i="13"/>
  <c r="BM35" i="13"/>
  <c r="BN35" i="13" s="1"/>
  <c r="BK35" i="13"/>
  <c r="BJ35" i="13"/>
  <c r="BI35" i="13"/>
  <c r="BH35" i="13"/>
  <c r="BG35" i="13"/>
  <c r="BF35" i="13"/>
  <c r="BM34" i="13"/>
  <c r="BN34" i="13" s="1"/>
  <c r="BK34" i="13"/>
  <c r="BJ34" i="13"/>
  <c r="BI34" i="13"/>
  <c r="BH34" i="13"/>
  <c r="BG34" i="13"/>
  <c r="BF34" i="13"/>
  <c r="BM31" i="13"/>
  <c r="BN31" i="13" s="1"/>
  <c r="BK31" i="13"/>
  <c r="BJ31" i="13"/>
  <c r="BI31" i="13"/>
  <c r="BH31" i="13"/>
  <c r="BG31" i="13"/>
  <c r="BF31" i="13"/>
  <c r="BM30" i="13"/>
  <c r="BN30" i="13" s="1"/>
  <c r="BK30" i="13"/>
  <c r="BJ30" i="13"/>
  <c r="BI30" i="13"/>
  <c r="BH30" i="13"/>
  <c r="BG30" i="13"/>
  <c r="BF30" i="13"/>
  <c r="BM27" i="13"/>
  <c r="BN27" i="13" s="1"/>
  <c r="BK27" i="13"/>
  <c r="BJ27" i="13"/>
  <c r="BI27" i="13"/>
  <c r="BH27" i="13"/>
  <c r="BG27" i="13"/>
  <c r="BF27" i="13"/>
  <c r="BM26" i="13"/>
  <c r="BN26" i="13" s="1"/>
  <c r="BK26" i="13"/>
  <c r="BJ26" i="13"/>
  <c r="BI26" i="13"/>
  <c r="BH26" i="13"/>
  <c r="BG26" i="13"/>
  <c r="BF26" i="13"/>
  <c r="BM24" i="13"/>
  <c r="BN24" i="13" s="1"/>
  <c r="BK24" i="13"/>
  <c r="BJ24" i="13"/>
  <c r="BI24" i="13"/>
  <c r="BH24" i="13"/>
  <c r="BG24" i="13"/>
  <c r="BF24" i="13"/>
  <c r="BM23" i="13"/>
  <c r="BN23" i="13" s="1"/>
  <c r="BK23" i="13"/>
  <c r="BJ23" i="13"/>
  <c r="BI23" i="13"/>
  <c r="BH23" i="13"/>
  <c r="BG23" i="13"/>
  <c r="BF23" i="13"/>
  <c r="BM22" i="13"/>
  <c r="BN22" i="13" s="1"/>
  <c r="BK22" i="13"/>
  <c r="BJ22" i="13"/>
  <c r="BI22" i="13"/>
  <c r="BH22" i="13"/>
  <c r="BG22" i="13"/>
  <c r="BF22" i="13"/>
  <c r="BM21" i="13"/>
  <c r="BN21" i="13" s="1"/>
  <c r="BK21" i="13"/>
  <c r="BJ21" i="13"/>
  <c r="BI21" i="13"/>
  <c r="BH21" i="13"/>
  <c r="BG21" i="13"/>
  <c r="BF21" i="13"/>
  <c r="BM18" i="13"/>
  <c r="BN18" i="13" s="1"/>
  <c r="BK18" i="13"/>
  <c r="BJ18" i="13"/>
  <c r="BI18" i="13"/>
  <c r="BH18" i="13"/>
  <c r="BG18" i="13"/>
  <c r="BF18" i="13"/>
  <c r="BM17" i="13"/>
  <c r="BN17" i="13" s="1"/>
  <c r="BK17" i="13"/>
  <c r="BJ17" i="13"/>
  <c r="BI17" i="13"/>
  <c r="BH17" i="13"/>
  <c r="BG17" i="13"/>
  <c r="BF17" i="13"/>
  <c r="BM16" i="13"/>
  <c r="BN16" i="13" s="1"/>
  <c r="BK16" i="13"/>
  <c r="BJ16" i="13"/>
  <c r="BI16" i="13"/>
  <c r="BH16" i="13"/>
  <c r="BG16" i="13"/>
  <c r="BF16" i="13"/>
  <c r="BM15" i="13"/>
  <c r="BN15" i="13" s="1"/>
  <c r="BK15" i="13"/>
  <c r="BJ15" i="13"/>
  <c r="BI15" i="13"/>
  <c r="BH15" i="13"/>
  <c r="BG15" i="13"/>
  <c r="BF15" i="13"/>
  <c r="BM14" i="13"/>
  <c r="BN14" i="13" s="1"/>
  <c r="BK14" i="13"/>
  <c r="BJ14" i="13"/>
  <c r="BI14" i="13"/>
  <c r="BH14" i="13"/>
  <c r="BG14" i="13"/>
  <c r="BF14" i="13"/>
  <c r="BM13" i="13"/>
  <c r="BK13" i="13"/>
  <c r="BJ13" i="13"/>
  <c r="BI13" i="13"/>
  <c r="BH13" i="13"/>
  <c r="BG13" i="13"/>
  <c r="BF13" i="13"/>
  <c r="BB7" i="13"/>
  <c r="BB2" i="13"/>
  <c r="AZ68" i="13" s="1"/>
  <c r="AF68" i="13"/>
  <c r="AJ64" i="13"/>
  <c r="AN69" i="13" s="1"/>
  <c r="AT58" i="13"/>
  <c r="AU58" i="13" s="1"/>
  <c r="AR58" i="13"/>
  <c r="AQ58" i="13"/>
  <c r="AP58" i="13"/>
  <c r="AO58" i="13"/>
  <c r="AN58" i="13"/>
  <c r="AM58" i="13"/>
  <c r="AT57" i="13"/>
  <c r="AU57" i="13" s="1"/>
  <c r="AR57" i="13"/>
  <c r="AQ57" i="13"/>
  <c r="AP57" i="13"/>
  <c r="AO57" i="13"/>
  <c r="AN57" i="13"/>
  <c r="AM57" i="13"/>
  <c r="AT54" i="13"/>
  <c r="AU54" i="13" s="1"/>
  <c r="AR54" i="13"/>
  <c r="AQ54" i="13"/>
  <c r="AP54" i="13"/>
  <c r="AO54" i="13"/>
  <c r="AN54" i="13"/>
  <c r="AM54" i="13"/>
  <c r="AT53" i="13"/>
  <c r="AU53" i="13" s="1"/>
  <c r="AR53" i="13"/>
  <c r="AQ53" i="13"/>
  <c r="AP53" i="13"/>
  <c r="AO53" i="13"/>
  <c r="AN53" i="13"/>
  <c r="AM53" i="13"/>
  <c r="AT52" i="13"/>
  <c r="AU52" i="13" s="1"/>
  <c r="AT50" i="13"/>
  <c r="AU50" i="13" s="1"/>
  <c r="AR50" i="13"/>
  <c r="AQ50" i="13"/>
  <c r="AP50" i="13"/>
  <c r="AO50" i="13"/>
  <c r="AN50" i="13"/>
  <c r="AM50" i="13"/>
  <c r="AT49" i="13"/>
  <c r="AU49" i="13" s="1"/>
  <c r="AR49" i="13"/>
  <c r="AQ49" i="13"/>
  <c r="AP49" i="13"/>
  <c r="AO49" i="13"/>
  <c r="AN49" i="13"/>
  <c r="AM49" i="13"/>
  <c r="AT48" i="13"/>
  <c r="AU48" i="13" s="1"/>
  <c r="AR48" i="13"/>
  <c r="AQ48" i="13"/>
  <c r="AP48" i="13"/>
  <c r="AO48" i="13"/>
  <c r="AN48" i="13"/>
  <c r="AM48" i="13"/>
  <c r="AT45" i="13"/>
  <c r="AU45" i="13" s="1"/>
  <c r="AR45" i="13"/>
  <c r="AQ45" i="13"/>
  <c r="AP45" i="13"/>
  <c r="AO45" i="13"/>
  <c r="AN45" i="13"/>
  <c r="AM45" i="13"/>
  <c r="AT44" i="13"/>
  <c r="AU44" i="13" s="1"/>
  <c r="AR44" i="13"/>
  <c r="AQ44" i="13"/>
  <c r="AP44" i="13"/>
  <c r="AO44" i="13"/>
  <c r="AN44" i="13"/>
  <c r="AM44" i="13"/>
  <c r="AT43" i="13"/>
  <c r="AU43" i="13" s="1"/>
  <c r="AR43" i="13"/>
  <c r="AQ43" i="13"/>
  <c r="AP43" i="13"/>
  <c r="AO43" i="13"/>
  <c r="AN43" i="13"/>
  <c r="AM43" i="13"/>
  <c r="AT41" i="13"/>
  <c r="AU41" i="13" s="1"/>
  <c r="AR41" i="13"/>
  <c r="AQ41" i="13"/>
  <c r="AP41" i="13"/>
  <c r="AO41" i="13"/>
  <c r="AN41" i="13"/>
  <c r="AM41" i="13"/>
  <c r="AT40" i="13"/>
  <c r="AU40" i="13" s="1"/>
  <c r="AR40" i="13"/>
  <c r="AQ40" i="13"/>
  <c r="AP40" i="13"/>
  <c r="AO40" i="13"/>
  <c r="AN40" i="13"/>
  <c r="AM40" i="13"/>
  <c r="AT39" i="13"/>
  <c r="AU39" i="13" s="1"/>
  <c r="AR39" i="13"/>
  <c r="AQ39" i="13"/>
  <c r="AP39" i="13"/>
  <c r="AO39" i="13"/>
  <c r="AN39" i="13"/>
  <c r="AM39" i="13"/>
  <c r="AT37" i="13"/>
  <c r="AU37" i="13" s="1"/>
  <c r="AR37" i="13"/>
  <c r="AQ37" i="13"/>
  <c r="AP37" i="13"/>
  <c r="AO37" i="13"/>
  <c r="AN37" i="13"/>
  <c r="AM37" i="13"/>
  <c r="AT36" i="13"/>
  <c r="AU36" i="13" s="1"/>
  <c r="AR36" i="13"/>
  <c r="AQ36" i="13"/>
  <c r="AP36" i="13"/>
  <c r="AO36" i="13"/>
  <c r="AN36" i="13"/>
  <c r="AM36" i="13"/>
  <c r="AT35" i="13"/>
  <c r="AU35" i="13" s="1"/>
  <c r="AR35" i="13"/>
  <c r="AQ35" i="13"/>
  <c r="AP35" i="13"/>
  <c r="AO35" i="13"/>
  <c r="AN35" i="13"/>
  <c r="AM35" i="13"/>
  <c r="AT34" i="13"/>
  <c r="AU34" i="13" s="1"/>
  <c r="AR34" i="13"/>
  <c r="AQ34" i="13"/>
  <c r="AP34" i="13"/>
  <c r="AO34" i="13"/>
  <c r="AN34" i="13"/>
  <c r="AM34" i="13"/>
  <c r="AT31" i="13"/>
  <c r="AU31" i="13" s="1"/>
  <c r="AR31" i="13"/>
  <c r="AQ31" i="13"/>
  <c r="AP31" i="13"/>
  <c r="AO31" i="13"/>
  <c r="AN31" i="13"/>
  <c r="AM31" i="13"/>
  <c r="AT30" i="13"/>
  <c r="AU30" i="13" s="1"/>
  <c r="AR30" i="13"/>
  <c r="AQ30" i="13"/>
  <c r="AP30" i="13"/>
  <c r="AO30" i="13"/>
  <c r="AN30" i="13"/>
  <c r="AM30" i="13"/>
  <c r="AT27" i="13"/>
  <c r="AU27" i="13" s="1"/>
  <c r="AR27" i="13"/>
  <c r="AQ27" i="13"/>
  <c r="AP27" i="13"/>
  <c r="AO27" i="13"/>
  <c r="AN27" i="13"/>
  <c r="AM27" i="13"/>
  <c r="AT26" i="13"/>
  <c r="AU26" i="13" s="1"/>
  <c r="AR26" i="13"/>
  <c r="AQ26" i="13"/>
  <c r="AP26" i="13"/>
  <c r="AO26" i="13"/>
  <c r="AN26" i="13"/>
  <c r="AM26" i="13"/>
  <c r="AT24" i="13"/>
  <c r="AU24" i="13" s="1"/>
  <c r="AR24" i="13"/>
  <c r="AQ24" i="13"/>
  <c r="AP24" i="13"/>
  <c r="AO24" i="13"/>
  <c r="AN24" i="13"/>
  <c r="AM24" i="13"/>
  <c r="AT23" i="13"/>
  <c r="AU23" i="13" s="1"/>
  <c r="AR23" i="13"/>
  <c r="AQ23" i="13"/>
  <c r="AP23" i="13"/>
  <c r="AO23" i="13"/>
  <c r="AN23" i="13"/>
  <c r="AM23" i="13"/>
  <c r="AT22" i="13"/>
  <c r="AU22" i="13" s="1"/>
  <c r="AR22" i="13"/>
  <c r="AQ22" i="13"/>
  <c r="AP22" i="13"/>
  <c r="AO22" i="13"/>
  <c r="AN22" i="13"/>
  <c r="AM22" i="13"/>
  <c r="AT21" i="13"/>
  <c r="AU21" i="13" s="1"/>
  <c r="AR21" i="13"/>
  <c r="AQ21" i="13"/>
  <c r="AP21" i="13"/>
  <c r="AO21" i="13"/>
  <c r="AN21" i="13"/>
  <c r="AM21" i="13"/>
  <c r="AT18" i="13"/>
  <c r="AU18" i="13" s="1"/>
  <c r="AR18" i="13"/>
  <c r="AQ18" i="13"/>
  <c r="AP18" i="13"/>
  <c r="AO18" i="13"/>
  <c r="AN18" i="13"/>
  <c r="AM18" i="13"/>
  <c r="AT17" i="13"/>
  <c r="AU17" i="13" s="1"/>
  <c r="AR17" i="13"/>
  <c r="AQ17" i="13"/>
  <c r="AP17" i="13"/>
  <c r="AO17" i="13"/>
  <c r="AN17" i="13"/>
  <c r="AM17" i="13"/>
  <c r="AT16" i="13"/>
  <c r="AU16" i="13" s="1"/>
  <c r="AR16" i="13"/>
  <c r="AQ16" i="13"/>
  <c r="AP16" i="13"/>
  <c r="AO16" i="13"/>
  <c r="AN16" i="13"/>
  <c r="AM16" i="13"/>
  <c r="AT15" i="13"/>
  <c r="AU15" i="13" s="1"/>
  <c r="AR15" i="13"/>
  <c r="AQ15" i="13"/>
  <c r="AP15" i="13"/>
  <c r="AO15" i="13"/>
  <c r="AN15" i="13"/>
  <c r="AM15" i="13"/>
  <c r="AT14" i="13"/>
  <c r="AU14" i="13" s="1"/>
  <c r="AR14" i="13"/>
  <c r="AQ14" i="13"/>
  <c r="AP14" i="13"/>
  <c r="AO14" i="13"/>
  <c r="AN14" i="13"/>
  <c r="AM14" i="13"/>
  <c r="AT13" i="13"/>
  <c r="AU13" i="13" s="1"/>
  <c r="AR13" i="13"/>
  <c r="AQ13" i="13"/>
  <c r="AP13" i="13"/>
  <c r="AO13" i="13"/>
  <c r="AN13" i="13"/>
  <c r="AM13" i="13"/>
  <c r="AI7" i="13"/>
  <c r="AI2" i="13"/>
  <c r="AG68" i="13" s="1"/>
  <c r="O93" i="13"/>
  <c r="O94" i="13"/>
  <c r="O95" i="13"/>
  <c r="O96" i="13"/>
  <c r="E96" i="13"/>
  <c r="E95" i="13"/>
  <c r="E94" i="13"/>
  <c r="E93" i="13"/>
  <c r="AA58" i="13"/>
  <c r="AB58" i="13" s="1"/>
  <c r="Y58" i="13"/>
  <c r="X58" i="13"/>
  <c r="W58" i="13"/>
  <c r="V58" i="13"/>
  <c r="U58" i="13"/>
  <c r="T58" i="13"/>
  <c r="AA57" i="13"/>
  <c r="AB57" i="13" s="1"/>
  <c r="Y57" i="13"/>
  <c r="X57" i="13"/>
  <c r="W57" i="13"/>
  <c r="V57" i="13"/>
  <c r="U57" i="13"/>
  <c r="T57" i="13"/>
  <c r="AA54" i="13"/>
  <c r="AB54" i="13" s="1"/>
  <c r="Y54" i="13"/>
  <c r="X54" i="13"/>
  <c r="W54" i="13"/>
  <c r="V54" i="13"/>
  <c r="U54" i="13"/>
  <c r="T54" i="13"/>
  <c r="AA53" i="13"/>
  <c r="AB53" i="13" s="1"/>
  <c r="Y53" i="13"/>
  <c r="X53" i="13"/>
  <c r="W53" i="13"/>
  <c r="V53" i="13"/>
  <c r="U53" i="13"/>
  <c r="T53" i="13"/>
  <c r="AA50" i="13"/>
  <c r="AB50" i="13" s="1"/>
  <c r="Y50" i="13"/>
  <c r="X50" i="13"/>
  <c r="W50" i="13"/>
  <c r="V50" i="13"/>
  <c r="U50" i="13"/>
  <c r="T50" i="13"/>
  <c r="AA49" i="13"/>
  <c r="AB49" i="13" s="1"/>
  <c r="Y49" i="13"/>
  <c r="X49" i="13"/>
  <c r="W49" i="13"/>
  <c r="V49" i="13"/>
  <c r="U49" i="13"/>
  <c r="T49" i="13"/>
  <c r="AA48" i="13"/>
  <c r="AB48" i="13" s="1"/>
  <c r="Y48" i="13"/>
  <c r="X48" i="13"/>
  <c r="W48" i="13"/>
  <c r="V48" i="13"/>
  <c r="U48" i="13"/>
  <c r="T48" i="13"/>
  <c r="AA45" i="13"/>
  <c r="AB45" i="13" s="1"/>
  <c r="Y45" i="13"/>
  <c r="X45" i="13"/>
  <c r="W45" i="13"/>
  <c r="V45" i="13"/>
  <c r="U45" i="13"/>
  <c r="T45" i="13"/>
  <c r="AA44" i="13"/>
  <c r="AB44" i="13" s="1"/>
  <c r="Y44" i="13"/>
  <c r="X44" i="13"/>
  <c r="W44" i="13"/>
  <c r="V44" i="13"/>
  <c r="U44" i="13"/>
  <c r="T44" i="13"/>
  <c r="AA43" i="13"/>
  <c r="AB43" i="13" s="1"/>
  <c r="Y43" i="13"/>
  <c r="X43" i="13"/>
  <c r="W43" i="13"/>
  <c r="V43" i="13"/>
  <c r="U43" i="13"/>
  <c r="T43" i="13"/>
  <c r="AA41" i="13"/>
  <c r="AB41" i="13" s="1"/>
  <c r="Y41" i="13"/>
  <c r="X41" i="13"/>
  <c r="W41" i="13"/>
  <c r="V41" i="13"/>
  <c r="U41" i="13"/>
  <c r="T41" i="13"/>
  <c r="AA40" i="13"/>
  <c r="AB40" i="13" s="1"/>
  <c r="Y40" i="13"/>
  <c r="X40" i="13"/>
  <c r="W40" i="13"/>
  <c r="V40" i="13"/>
  <c r="U40" i="13"/>
  <c r="T40" i="13"/>
  <c r="AA39" i="13"/>
  <c r="AB39" i="13" s="1"/>
  <c r="Y39" i="13"/>
  <c r="X39" i="13"/>
  <c r="W39" i="13"/>
  <c r="V39" i="13"/>
  <c r="U39" i="13"/>
  <c r="T39" i="13"/>
  <c r="AA37" i="13"/>
  <c r="AB37" i="13" s="1"/>
  <c r="Y37" i="13"/>
  <c r="X37" i="13"/>
  <c r="W37" i="13"/>
  <c r="V37" i="13"/>
  <c r="U37" i="13"/>
  <c r="T37" i="13"/>
  <c r="AA36" i="13"/>
  <c r="AB36" i="13" s="1"/>
  <c r="Y36" i="13"/>
  <c r="X36" i="13"/>
  <c r="W36" i="13"/>
  <c r="V36" i="13"/>
  <c r="U36" i="13"/>
  <c r="T36" i="13"/>
  <c r="AA35" i="13"/>
  <c r="AB35" i="13" s="1"/>
  <c r="Y35" i="13"/>
  <c r="X35" i="13"/>
  <c r="W35" i="13"/>
  <c r="V35" i="13"/>
  <c r="U35" i="13"/>
  <c r="T35" i="13"/>
  <c r="AA34" i="13"/>
  <c r="AB34" i="13" s="1"/>
  <c r="Y34" i="13"/>
  <c r="X34" i="13"/>
  <c r="W34" i="13"/>
  <c r="V34" i="13"/>
  <c r="U34" i="13"/>
  <c r="T34" i="13"/>
  <c r="AA31" i="13"/>
  <c r="AB31" i="13" s="1"/>
  <c r="Y31" i="13"/>
  <c r="X31" i="13"/>
  <c r="W31" i="13"/>
  <c r="V31" i="13"/>
  <c r="U31" i="13"/>
  <c r="T31" i="13"/>
  <c r="AA30" i="13"/>
  <c r="AB30" i="13" s="1"/>
  <c r="Y30" i="13"/>
  <c r="X30" i="13"/>
  <c r="W30" i="13"/>
  <c r="V30" i="13"/>
  <c r="U30" i="13"/>
  <c r="T30" i="13"/>
  <c r="AA27" i="13"/>
  <c r="AB27" i="13" s="1"/>
  <c r="Y27" i="13"/>
  <c r="X27" i="13"/>
  <c r="W27" i="13"/>
  <c r="V27" i="13"/>
  <c r="U27" i="13"/>
  <c r="T27" i="13"/>
  <c r="AA26" i="13"/>
  <c r="AB26" i="13" s="1"/>
  <c r="Y26" i="13"/>
  <c r="X26" i="13"/>
  <c r="W26" i="13"/>
  <c r="V26" i="13"/>
  <c r="U26" i="13"/>
  <c r="T26" i="13"/>
  <c r="AA24" i="13"/>
  <c r="AB24" i="13" s="1"/>
  <c r="Y24" i="13"/>
  <c r="X24" i="13"/>
  <c r="W24" i="13"/>
  <c r="V24" i="13"/>
  <c r="U24" i="13"/>
  <c r="T24" i="13"/>
  <c r="AA23" i="13"/>
  <c r="AB23" i="13" s="1"/>
  <c r="Y23" i="13"/>
  <c r="X23" i="13"/>
  <c r="W23" i="13"/>
  <c r="V23" i="13"/>
  <c r="U23" i="13"/>
  <c r="T23" i="13"/>
  <c r="AA22" i="13"/>
  <c r="AB22" i="13" s="1"/>
  <c r="Y22" i="13"/>
  <c r="X22" i="13"/>
  <c r="W22" i="13"/>
  <c r="V22" i="13"/>
  <c r="U22" i="13"/>
  <c r="T22" i="13"/>
  <c r="AA21" i="13"/>
  <c r="AB21" i="13" s="1"/>
  <c r="Y21" i="13"/>
  <c r="X21" i="13"/>
  <c r="W21" i="13"/>
  <c r="V21" i="13"/>
  <c r="U21" i="13"/>
  <c r="T21" i="13"/>
  <c r="AA18" i="13"/>
  <c r="AB18" i="13" s="1"/>
  <c r="Y18" i="13"/>
  <c r="X18" i="13"/>
  <c r="W18" i="13"/>
  <c r="V18" i="13"/>
  <c r="U18" i="13"/>
  <c r="T18" i="13"/>
  <c r="AA17" i="13"/>
  <c r="AB17" i="13" s="1"/>
  <c r="Y17" i="13"/>
  <c r="X17" i="13"/>
  <c r="W17" i="13"/>
  <c r="V17" i="13"/>
  <c r="U17" i="13"/>
  <c r="T17" i="13"/>
  <c r="AA16" i="13"/>
  <c r="AB16" i="13" s="1"/>
  <c r="Y16" i="13"/>
  <c r="X16" i="13"/>
  <c r="W16" i="13"/>
  <c r="V16" i="13"/>
  <c r="U16" i="13"/>
  <c r="T16" i="13"/>
  <c r="AA15" i="13"/>
  <c r="AB15" i="13" s="1"/>
  <c r="Y15" i="13"/>
  <c r="X15" i="13"/>
  <c r="W15" i="13"/>
  <c r="V15" i="13"/>
  <c r="U15" i="13"/>
  <c r="T15" i="13"/>
  <c r="AA14" i="13"/>
  <c r="AB14" i="13" s="1"/>
  <c r="Y14" i="13"/>
  <c r="X14" i="13"/>
  <c r="W14" i="13"/>
  <c r="V14" i="13"/>
  <c r="U14" i="13"/>
  <c r="T14" i="13"/>
  <c r="W13" i="13"/>
  <c r="V13" i="13"/>
  <c r="U13" i="13"/>
  <c r="T13" i="13"/>
  <c r="P2" i="13"/>
  <c r="P7" i="13"/>
  <c r="X13" i="13"/>
  <c r="Y13" i="13"/>
  <c r="AA13" i="13"/>
  <c r="AB13" i="13" s="1"/>
  <c r="KY50" i="13" l="1"/>
  <c r="KY53" i="13"/>
  <c r="IT37" i="13"/>
  <c r="JM18" i="13"/>
  <c r="MK26" i="13"/>
  <c r="EJ58" i="13"/>
  <c r="IA53" i="13"/>
  <c r="IT36" i="13"/>
  <c r="JM43" i="13"/>
  <c r="KY49" i="13"/>
  <c r="LR39" i="13"/>
  <c r="LR40" i="13"/>
  <c r="LR54" i="13"/>
  <c r="LR57" i="13"/>
  <c r="MK22" i="13"/>
  <c r="MK24" i="13"/>
  <c r="IA49" i="13"/>
  <c r="KF41" i="13"/>
  <c r="LR23" i="13"/>
  <c r="KY15" i="13"/>
  <c r="KY54" i="13"/>
  <c r="BL43" i="13"/>
  <c r="CE15" i="13"/>
  <c r="CX23" i="13"/>
  <c r="CX39" i="13"/>
  <c r="CX40" i="13"/>
  <c r="CX54" i="13"/>
  <c r="CX57" i="13"/>
  <c r="DQ22" i="13"/>
  <c r="DQ24" i="13"/>
  <c r="DQ26" i="13"/>
  <c r="DQ36" i="13"/>
  <c r="MK36" i="13"/>
  <c r="ND27" i="13"/>
  <c r="ND31" i="13"/>
  <c r="ND57" i="13"/>
  <c r="NW17" i="13"/>
  <c r="NW45" i="13"/>
  <c r="NW49" i="13"/>
  <c r="NW50" i="13"/>
  <c r="NW53" i="13"/>
  <c r="NW54" i="13"/>
  <c r="OP43" i="13"/>
  <c r="HD60" i="13"/>
  <c r="AL12" i="13"/>
  <c r="EF60" i="13"/>
  <c r="MZ60" i="13"/>
  <c r="KB60" i="13"/>
  <c r="BL18" i="13"/>
  <c r="CE14" i="13"/>
  <c r="CE26" i="13"/>
  <c r="CX36" i="13"/>
  <c r="CX50" i="13"/>
  <c r="EJ17" i="13"/>
  <c r="EJ21" i="13"/>
  <c r="EJ22" i="13"/>
  <c r="EJ41" i="13"/>
  <c r="EJ44" i="13"/>
  <c r="EJ45" i="13"/>
  <c r="FC24" i="13"/>
  <c r="FC49" i="13"/>
  <c r="FC53" i="13"/>
  <c r="GO18" i="13"/>
  <c r="GO43" i="13"/>
  <c r="HH17" i="13"/>
  <c r="IA24" i="13"/>
  <c r="KF21" i="13"/>
  <c r="KF22" i="13"/>
  <c r="KY14" i="13"/>
  <c r="KY26" i="13"/>
  <c r="LR15" i="13"/>
  <c r="LR16" i="13"/>
  <c r="LR36" i="13"/>
  <c r="LR50" i="13"/>
  <c r="ND23" i="13"/>
  <c r="BL58" i="13"/>
  <c r="CE24" i="13"/>
  <c r="CE39" i="13"/>
  <c r="CE45" i="13"/>
  <c r="CX15" i="13"/>
  <c r="CX16" i="13"/>
  <c r="CX48" i="13"/>
  <c r="DQ13" i="13"/>
  <c r="DQ45" i="13"/>
  <c r="DQ49" i="13"/>
  <c r="DQ50" i="13"/>
  <c r="DQ53" i="13"/>
  <c r="DQ54" i="13"/>
  <c r="HH34" i="13"/>
  <c r="HH41" i="13"/>
  <c r="IA37" i="13"/>
  <c r="IT13" i="13"/>
  <c r="IT14" i="13"/>
  <c r="IT49" i="13"/>
  <c r="IT53" i="13"/>
  <c r="JM31" i="13"/>
  <c r="JM57" i="13"/>
  <c r="KF17" i="13"/>
  <c r="KF34" i="13"/>
  <c r="KF35" i="13"/>
  <c r="KF58" i="13"/>
  <c r="KY24" i="13"/>
  <c r="KY39" i="13"/>
  <c r="LR13" i="13"/>
  <c r="LR48" i="13"/>
  <c r="MK13" i="13"/>
  <c r="MK45" i="13"/>
  <c r="MK49" i="13"/>
  <c r="MK50" i="13"/>
  <c r="MK53" i="13"/>
  <c r="MK54" i="13"/>
  <c r="ND48" i="13"/>
  <c r="NW22" i="13"/>
  <c r="NW24" i="13"/>
  <c r="NW26" i="13"/>
  <c r="NW36" i="13"/>
  <c r="OP18" i="13"/>
  <c r="BL31" i="13"/>
  <c r="CE37" i="13"/>
  <c r="CE58" i="13"/>
  <c r="CX13" i="13"/>
  <c r="CX26" i="13"/>
  <c r="CX27" i="13"/>
  <c r="EJ30" i="13"/>
  <c r="EJ34" i="13"/>
  <c r="EJ35" i="13"/>
  <c r="FC14" i="13"/>
  <c r="FC37" i="13"/>
  <c r="GO31" i="13"/>
  <c r="HH27" i="13"/>
  <c r="HH31" i="13"/>
  <c r="HH57" i="13"/>
  <c r="IA14" i="13"/>
  <c r="IT21" i="13"/>
  <c r="IT22" i="13"/>
  <c r="KF30" i="13"/>
  <c r="KF44" i="13"/>
  <c r="KF45" i="13"/>
  <c r="KY37" i="13"/>
  <c r="LR26" i="13"/>
  <c r="LR27" i="13"/>
  <c r="ND34" i="13"/>
  <c r="OP31" i="13"/>
  <c r="OL60" i="13"/>
  <c r="OP17" i="13"/>
  <c r="OP21" i="13"/>
  <c r="OP22" i="13"/>
  <c r="OP30" i="13"/>
  <c r="OP34" i="13"/>
  <c r="OP35" i="13"/>
  <c r="OP41" i="13"/>
  <c r="OP44" i="13"/>
  <c r="OP45" i="13"/>
  <c r="OP58" i="13"/>
  <c r="OP14" i="13"/>
  <c r="OP24" i="13"/>
  <c r="OP37" i="13"/>
  <c r="OP49" i="13"/>
  <c r="OP53" i="13"/>
  <c r="OP13" i="13"/>
  <c r="OP15" i="13"/>
  <c r="OP16" i="13"/>
  <c r="OP23" i="13"/>
  <c r="OP26" i="13"/>
  <c r="OP27" i="13"/>
  <c r="OP36" i="13"/>
  <c r="OP39" i="13"/>
  <c r="OP40" i="13"/>
  <c r="OP48" i="13"/>
  <c r="OP50" i="13"/>
  <c r="OP54" i="13"/>
  <c r="OP57" i="13"/>
  <c r="NW14" i="13"/>
  <c r="NW15" i="13"/>
  <c r="NW27" i="13"/>
  <c r="NW31" i="13"/>
  <c r="NW34" i="13"/>
  <c r="NW41" i="13"/>
  <c r="NW57" i="13"/>
  <c r="NW13" i="13"/>
  <c r="NW16" i="13"/>
  <c r="NW23" i="13"/>
  <c r="NW35" i="13"/>
  <c r="NW37" i="13"/>
  <c r="NW39" i="13"/>
  <c r="NW48" i="13"/>
  <c r="NS60" i="13"/>
  <c r="NW18" i="13"/>
  <c r="NW21" i="13"/>
  <c r="NW30" i="13"/>
  <c r="NW40" i="13"/>
  <c r="NW43" i="13"/>
  <c r="NW44" i="13"/>
  <c r="NW58" i="13"/>
  <c r="ND15" i="13"/>
  <c r="ND30" i="13"/>
  <c r="ND35" i="13"/>
  <c r="ND37" i="13"/>
  <c r="ND13" i="13"/>
  <c r="ND16" i="13"/>
  <c r="ND18" i="13"/>
  <c r="ND21" i="13"/>
  <c r="ND36" i="13"/>
  <c r="ND40" i="13"/>
  <c r="ND43" i="13"/>
  <c r="ND44" i="13"/>
  <c r="ND14" i="13"/>
  <c r="ND39" i="13"/>
  <c r="ND58" i="13"/>
  <c r="ND17" i="13"/>
  <c r="ND22" i="13"/>
  <c r="ND24" i="13"/>
  <c r="ND26" i="13"/>
  <c r="ND41" i="13"/>
  <c r="ND45" i="13"/>
  <c r="ND49" i="13"/>
  <c r="ND50" i="13"/>
  <c r="ND53" i="13"/>
  <c r="ND54" i="13"/>
  <c r="MG60" i="13"/>
  <c r="MK17" i="13"/>
  <c r="MK27" i="13"/>
  <c r="MK31" i="13"/>
  <c r="MK34" i="13"/>
  <c r="MK41" i="13"/>
  <c r="MK57" i="13"/>
  <c r="MK14" i="13"/>
  <c r="MK15" i="13"/>
  <c r="MK23" i="13"/>
  <c r="MK35" i="13"/>
  <c r="MK37" i="13"/>
  <c r="MK39" i="13"/>
  <c r="MK48" i="13"/>
  <c r="MK16" i="13"/>
  <c r="MK18" i="13"/>
  <c r="MK21" i="13"/>
  <c r="MK30" i="13"/>
  <c r="MK40" i="13"/>
  <c r="MK43" i="13"/>
  <c r="MK44" i="13"/>
  <c r="MK58" i="13"/>
  <c r="LR31" i="13"/>
  <c r="LR43" i="13"/>
  <c r="LN60" i="13"/>
  <c r="LR17" i="13"/>
  <c r="LR21" i="13"/>
  <c r="LR22" i="13"/>
  <c r="LR30" i="13"/>
  <c r="LR34" i="13"/>
  <c r="LR35" i="13"/>
  <c r="LR41" i="13"/>
  <c r="LR44" i="13"/>
  <c r="LR45" i="13"/>
  <c r="LR58" i="13"/>
  <c r="LR18" i="13"/>
  <c r="LR14" i="13"/>
  <c r="LR24" i="13"/>
  <c r="LR37" i="13"/>
  <c r="LR49" i="13"/>
  <c r="LR53" i="13"/>
  <c r="KY13" i="13"/>
  <c r="KY16" i="13"/>
  <c r="KY23" i="13"/>
  <c r="KY27" i="13"/>
  <c r="KY36" i="13"/>
  <c r="KY40" i="13"/>
  <c r="KY48" i="13"/>
  <c r="KY57" i="13"/>
  <c r="KY18" i="13"/>
  <c r="KY21" i="13"/>
  <c r="KY31" i="13"/>
  <c r="KY34" i="13"/>
  <c r="KY43" i="13"/>
  <c r="KY44" i="13"/>
  <c r="KU60" i="13"/>
  <c r="KY17" i="13"/>
  <c r="KY22" i="13"/>
  <c r="KY30" i="13"/>
  <c r="KY35" i="13"/>
  <c r="KY41" i="13"/>
  <c r="KY45" i="13"/>
  <c r="KY58" i="13"/>
  <c r="KF24" i="13"/>
  <c r="KF37" i="13"/>
  <c r="KF49" i="13"/>
  <c r="KF53" i="13"/>
  <c r="KF13" i="13"/>
  <c r="KF15" i="13"/>
  <c r="KF16" i="13"/>
  <c r="KF23" i="13"/>
  <c r="KF26" i="13"/>
  <c r="KF27" i="13"/>
  <c r="KF36" i="13"/>
  <c r="KF39" i="13"/>
  <c r="KF40" i="13"/>
  <c r="KF48" i="13"/>
  <c r="KF50" i="13"/>
  <c r="KF54" i="13"/>
  <c r="KF57" i="13"/>
  <c r="KF18" i="13"/>
  <c r="KF31" i="13"/>
  <c r="KF43" i="13"/>
  <c r="KF14" i="13"/>
  <c r="JI60" i="13"/>
  <c r="JM17" i="13"/>
  <c r="JM22" i="13"/>
  <c r="JM30" i="13"/>
  <c r="JM35" i="13"/>
  <c r="JM41" i="13"/>
  <c r="JM44" i="13"/>
  <c r="JM14" i="13"/>
  <c r="JM24" i="13"/>
  <c r="JM37" i="13"/>
  <c r="JM49" i="13"/>
  <c r="JM53" i="13"/>
  <c r="JM58" i="13"/>
  <c r="JM21" i="13"/>
  <c r="JM34" i="13"/>
  <c r="JM45" i="13"/>
  <c r="JM13" i="13"/>
  <c r="JM15" i="13"/>
  <c r="JM16" i="13"/>
  <c r="JM23" i="13"/>
  <c r="JM26" i="13"/>
  <c r="JM27" i="13"/>
  <c r="JM36" i="13"/>
  <c r="JM39" i="13"/>
  <c r="JM40" i="13"/>
  <c r="JM48" i="13"/>
  <c r="JM50" i="13"/>
  <c r="JM54" i="13"/>
  <c r="IT15" i="13"/>
  <c r="IT16" i="13"/>
  <c r="IT30" i="13"/>
  <c r="IT31" i="13"/>
  <c r="IT39" i="13"/>
  <c r="IT40" i="13"/>
  <c r="IT48" i="13"/>
  <c r="IT50" i="13"/>
  <c r="IT54" i="13"/>
  <c r="IT57" i="13"/>
  <c r="IP60" i="13"/>
  <c r="IT23" i="13"/>
  <c r="IT24" i="13"/>
  <c r="IT34" i="13"/>
  <c r="IT35" i="13"/>
  <c r="IT43" i="13"/>
  <c r="IV59" i="13"/>
  <c r="IV60" i="13" s="1"/>
  <c r="IV69" i="13" s="1"/>
  <c r="IT17" i="13"/>
  <c r="IT18" i="13"/>
  <c r="IT26" i="13"/>
  <c r="IT27" i="13"/>
  <c r="IT41" i="13"/>
  <c r="IT44" i="13"/>
  <c r="IT45" i="13"/>
  <c r="IT58" i="13"/>
  <c r="IA13" i="13"/>
  <c r="IA15" i="13"/>
  <c r="IA16" i="13"/>
  <c r="IA23" i="13"/>
  <c r="IA26" i="13"/>
  <c r="IA27" i="13"/>
  <c r="IA36" i="13"/>
  <c r="IA39" i="13"/>
  <c r="IA40" i="13"/>
  <c r="IA48" i="13"/>
  <c r="IA50" i="13"/>
  <c r="IA54" i="13"/>
  <c r="IA57" i="13"/>
  <c r="IA18" i="13"/>
  <c r="IA31" i="13"/>
  <c r="IA43" i="13"/>
  <c r="HW60" i="13"/>
  <c r="IA17" i="13"/>
  <c r="IA21" i="13"/>
  <c r="IA22" i="13"/>
  <c r="IA30" i="13"/>
  <c r="IA34" i="13"/>
  <c r="IA35" i="13"/>
  <c r="IA41" i="13"/>
  <c r="IA44" i="13"/>
  <c r="IA45" i="13"/>
  <c r="IA58" i="13"/>
  <c r="HH14" i="13"/>
  <c r="HH15" i="13"/>
  <c r="HH23" i="13"/>
  <c r="HH35" i="13"/>
  <c r="HH37" i="13"/>
  <c r="HH39" i="13"/>
  <c r="HH48" i="13"/>
  <c r="HH16" i="13"/>
  <c r="HH18" i="13"/>
  <c r="HH21" i="13"/>
  <c r="HH30" i="13"/>
  <c r="HH40" i="13"/>
  <c r="HH43" i="13"/>
  <c r="HH44" i="13"/>
  <c r="HH58" i="13"/>
  <c r="HH13" i="13"/>
  <c r="HH22" i="13"/>
  <c r="HH24" i="13"/>
  <c r="HH26" i="13"/>
  <c r="HH36" i="13"/>
  <c r="HH45" i="13"/>
  <c r="HH49" i="13"/>
  <c r="HH50" i="13"/>
  <c r="HH53" i="13"/>
  <c r="HH54" i="13"/>
  <c r="GK60" i="13"/>
  <c r="GO17" i="13"/>
  <c r="GO21" i="13"/>
  <c r="GO22" i="13"/>
  <c r="GO30" i="13"/>
  <c r="GO34" i="13"/>
  <c r="GO35" i="13"/>
  <c r="GO41" i="13"/>
  <c r="GO44" i="13"/>
  <c r="GO45" i="13"/>
  <c r="GO58" i="13"/>
  <c r="GO14" i="13"/>
  <c r="GO24" i="13"/>
  <c r="GO37" i="13"/>
  <c r="GO49" i="13"/>
  <c r="GO53" i="13"/>
  <c r="GO13" i="13"/>
  <c r="GO15" i="13"/>
  <c r="GO16" i="13"/>
  <c r="GO23" i="13"/>
  <c r="GO26" i="13"/>
  <c r="GO27" i="13"/>
  <c r="GO36" i="13"/>
  <c r="GO39" i="13"/>
  <c r="GO40" i="13"/>
  <c r="GO48" i="13"/>
  <c r="GO50" i="13"/>
  <c r="GO54" i="13"/>
  <c r="GO57" i="13"/>
  <c r="FR60" i="13"/>
  <c r="FV31" i="13"/>
  <c r="FV40" i="13"/>
  <c r="FV30" i="13"/>
  <c r="FV22" i="13"/>
  <c r="FV14" i="13"/>
  <c r="FV15" i="13"/>
  <c r="FV23" i="13"/>
  <c r="FV24" i="13"/>
  <c r="FV35" i="13"/>
  <c r="FV39" i="13"/>
  <c r="FV48" i="13"/>
  <c r="FV49" i="13"/>
  <c r="FV58" i="13"/>
  <c r="FV13" i="13"/>
  <c r="FV16" i="13"/>
  <c r="FV26" i="13"/>
  <c r="FV27" i="13"/>
  <c r="FV34" i="13"/>
  <c r="FV41" i="13"/>
  <c r="FV43" i="13"/>
  <c r="FV50" i="13"/>
  <c r="FV53" i="13"/>
  <c r="FV17" i="13"/>
  <c r="FV18" i="13"/>
  <c r="FV21" i="13"/>
  <c r="FV36" i="13"/>
  <c r="FV37" i="13"/>
  <c r="FV44" i="13"/>
  <c r="FV45" i="13"/>
  <c r="FV54" i="13"/>
  <c r="FV57" i="13"/>
  <c r="FC13" i="13"/>
  <c r="FC15" i="13"/>
  <c r="FC16" i="13"/>
  <c r="FC23" i="13"/>
  <c r="FC26" i="13"/>
  <c r="FC27" i="13"/>
  <c r="FC36" i="13"/>
  <c r="FC39" i="13"/>
  <c r="FC40" i="13"/>
  <c r="FC48" i="13"/>
  <c r="FC50" i="13"/>
  <c r="FC54" i="13"/>
  <c r="FC57" i="13"/>
  <c r="FC18" i="13"/>
  <c r="FC31" i="13"/>
  <c r="FC43" i="13"/>
  <c r="EY60" i="13"/>
  <c r="FC17" i="13"/>
  <c r="FC21" i="13"/>
  <c r="FC22" i="13"/>
  <c r="FC30" i="13"/>
  <c r="FC34" i="13"/>
  <c r="FC35" i="13"/>
  <c r="FC41" i="13"/>
  <c r="FC44" i="13"/>
  <c r="FC45" i="13"/>
  <c r="FC58" i="13"/>
  <c r="EJ14" i="13"/>
  <c r="EJ24" i="13"/>
  <c r="EJ37" i="13"/>
  <c r="EJ49" i="13"/>
  <c r="EJ53" i="13"/>
  <c r="EJ13" i="13"/>
  <c r="EJ15" i="13"/>
  <c r="EJ16" i="13"/>
  <c r="EJ23" i="13"/>
  <c r="EJ26" i="13"/>
  <c r="EJ27" i="13"/>
  <c r="EJ36" i="13"/>
  <c r="EJ39" i="13"/>
  <c r="EJ40" i="13"/>
  <c r="EJ48" i="13"/>
  <c r="EJ50" i="13"/>
  <c r="EJ54" i="13"/>
  <c r="EJ57" i="13"/>
  <c r="EJ18" i="13"/>
  <c r="EJ31" i="13"/>
  <c r="EJ43" i="13"/>
  <c r="DM60" i="13"/>
  <c r="DQ17" i="13"/>
  <c r="DQ27" i="13"/>
  <c r="DQ31" i="13"/>
  <c r="DQ34" i="13"/>
  <c r="DQ41" i="13"/>
  <c r="DQ57" i="13"/>
  <c r="DQ14" i="13"/>
  <c r="DQ15" i="13"/>
  <c r="DQ23" i="13"/>
  <c r="DQ35" i="13"/>
  <c r="DQ37" i="13"/>
  <c r="DQ39" i="13"/>
  <c r="DQ48" i="13"/>
  <c r="DQ16" i="13"/>
  <c r="DQ18" i="13"/>
  <c r="DQ21" i="13"/>
  <c r="DQ30" i="13"/>
  <c r="DQ40" i="13"/>
  <c r="DQ43" i="13"/>
  <c r="DQ44" i="13"/>
  <c r="DQ58" i="13"/>
  <c r="CX18" i="13"/>
  <c r="CX31" i="13"/>
  <c r="CX43" i="13"/>
  <c r="CT60" i="13"/>
  <c r="CX17" i="13"/>
  <c r="CX21" i="13"/>
  <c r="CX22" i="13"/>
  <c r="CX30" i="13"/>
  <c r="CX34" i="13"/>
  <c r="CX35" i="13"/>
  <c r="CX41" i="13"/>
  <c r="CX44" i="13"/>
  <c r="CX45" i="13"/>
  <c r="CX14" i="13"/>
  <c r="CX24" i="13"/>
  <c r="CX37" i="13"/>
  <c r="CX49" i="13"/>
  <c r="CX53" i="13"/>
  <c r="CX58" i="13"/>
  <c r="CE13" i="13"/>
  <c r="CE16" i="13"/>
  <c r="CE23" i="13"/>
  <c r="CE27" i="13"/>
  <c r="CE36" i="13"/>
  <c r="CE40" i="13"/>
  <c r="CE49" i="13"/>
  <c r="CE50" i="13"/>
  <c r="CE53" i="13"/>
  <c r="CE54" i="13"/>
  <c r="CE18" i="13"/>
  <c r="CE21" i="13"/>
  <c r="CE31" i="13"/>
  <c r="CE34" i="13"/>
  <c r="CE43" i="13"/>
  <c r="CE44" i="13"/>
  <c r="CE48" i="13"/>
  <c r="CE57" i="13"/>
  <c r="CA60" i="13"/>
  <c r="CE17" i="13"/>
  <c r="CE22" i="13"/>
  <c r="CE30" i="13"/>
  <c r="CE35" i="13"/>
  <c r="CE41" i="13"/>
  <c r="BL22" i="13"/>
  <c r="BL30" i="13"/>
  <c r="BL35" i="13"/>
  <c r="BL41" i="13"/>
  <c r="BL44" i="13"/>
  <c r="BL14" i="13"/>
  <c r="BL24" i="13"/>
  <c r="BL37" i="13"/>
  <c r="BL49" i="13"/>
  <c r="BL53" i="13"/>
  <c r="BH60" i="13"/>
  <c r="BL17" i="13"/>
  <c r="BL21" i="13"/>
  <c r="BL34" i="13"/>
  <c r="BL45" i="13"/>
  <c r="BL13" i="13"/>
  <c r="BL15" i="13"/>
  <c r="BL16" i="13"/>
  <c r="BL23" i="13"/>
  <c r="BL26" i="13"/>
  <c r="BL27" i="13"/>
  <c r="BL36" i="13"/>
  <c r="BL39" i="13"/>
  <c r="BL40" i="13"/>
  <c r="BL48" i="13"/>
  <c r="BL50" i="13"/>
  <c r="BL54" i="13"/>
  <c r="BL57" i="13"/>
  <c r="AS31" i="13"/>
  <c r="AS39" i="13"/>
  <c r="AS14" i="13"/>
  <c r="AS15" i="13"/>
  <c r="AS27" i="13"/>
  <c r="OH61" i="13"/>
  <c r="OH62" i="13" s="1"/>
  <c r="OM69" i="13"/>
  <c r="OH60" i="13"/>
  <c r="OR13" i="13"/>
  <c r="OR59" i="13" s="1"/>
  <c r="OR60" i="13" s="1"/>
  <c r="OR69" i="13" s="1"/>
  <c r="NY59" i="13"/>
  <c r="NY60" i="13" s="1"/>
  <c r="NY69" i="13" s="1"/>
  <c r="NO61" i="13"/>
  <c r="NO62" i="13" s="1"/>
  <c r="NT69" i="13"/>
  <c r="NO60" i="13"/>
  <c r="MV61" i="13"/>
  <c r="MV62" i="13" s="1"/>
  <c r="NA69" i="13"/>
  <c r="MV60" i="13"/>
  <c r="NF13" i="13"/>
  <c r="NF59" i="13" s="1"/>
  <c r="NF60" i="13" s="1"/>
  <c r="NF69" i="13" s="1"/>
  <c r="MH69" i="13"/>
  <c r="MC60" i="13"/>
  <c r="MC61" i="13"/>
  <c r="MC62" i="13" s="1"/>
  <c r="MM13" i="13"/>
  <c r="MM59" i="13" s="1"/>
  <c r="MM60" i="13" s="1"/>
  <c r="MM69" i="13" s="1"/>
  <c r="LO69" i="13"/>
  <c r="LJ60" i="13"/>
  <c r="LT13" i="13"/>
  <c r="LT59" i="13" s="1"/>
  <c r="LT60" i="13" s="1"/>
  <c r="LT69" i="13" s="1"/>
  <c r="KQ61" i="13"/>
  <c r="KQ62" i="13" s="1"/>
  <c r="KV69" i="13"/>
  <c r="KQ60" i="13"/>
  <c r="LA13" i="13"/>
  <c r="LA59" i="13" s="1"/>
  <c r="LA60" i="13" s="1"/>
  <c r="LA69" i="13" s="1"/>
  <c r="JX61" i="13"/>
  <c r="JX62" i="13" s="1"/>
  <c r="KC69" i="13"/>
  <c r="JX60" i="13"/>
  <c r="KH13" i="13"/>
  <c r="KH59" i="13" s="1"/>
  <c r="KH60" i="13" s="1"/>
  <c r="KH69" i="13" s="1"/>
  <c r="JE61" i="13"/>
  <c r="JE62" i="13" s="1"/>
  <c r="JJ69" i="13"/>
  <c r="JE60" i="13"/>
  <c r="JO13" i="13"/>
  <c r="JO59" i="13" s="1"/>
  <c r="JO60" i="13" s="1"/>
  <c r="JO69" i="13" s="1"/>
  <c r="IL61" i="13"/>
  <c r="IL62" i="13" s="1"/>
  <c r="IQ69" i="13"/>
  <c r="IL60" i="13"/>
  <c r="HS61" i="13"/>
  <c r="HS62" i="13" s="1"/>
  <c r="HX69" i="13"/>
  <c r="HS60" i="13"/>
  <c r="IC13" i="13"/>
  <c r="IC59" i="13" s="1"/>
  <c r="IC60" i="13" s="1"/>
  <c r="IC69" i="13" s="1"/>
  <c r="GZ61" i="13"/>
  <c r="GZ62" i="13" s="1"/>
  <c r="HE69" i="13"/>
  <c r="GZ60" i="13"/>
  <c r="HJ13" i="13"/>
  <c r="HJ59" i="13" s="1"/>
  <c r="HJ60" i="13" s="1"/>
  <c r="HJ69" i="13" s="1"/>
  <c r="GG61" i="13"/>
  <c r="GG62" i="13" s="1"/>
  <c r="GL69" i="13"/>
  <c r="GG60" i="13"/>
  <c r="GQ13" i="13"/>
  <c r="GQ59" i="13" s="1"/>
  <c r="GQ60" i="13" s="1"/>
  <c r="GQ69" i="13" s="1"/>
  <c r="FS69" i="13"/>
  <c r="FX13" i="13"/>
  <c r="FX59" i="13" s="1"/>
  <c r="FX60" i="13" s="1"/>
  <c r="FX69" i="13" s="1"/>
  <c r="EU61" i="13"/>
  <c r="EU62" i="13" s="1"/>
  <c r="EZ69" i="13"/>
  <c r="EU60" i="13"/>
  <c r="FE13" i="13"/>
  <c r="FE59" i="13" s="1"/>
  <c r="FE60" i="13" s="1"/>
  <c r="FE69" i="13" s="1"/>
  <c r="EB62" i="13"/>
  <c r="EG69" i="13"/>
  <c r="EL13" i="13"/>
  <c r="EL59" i="13" s="1"/>
  <c r="EL60" i="13" s="1"/>
  <c r="EL69" i="13" s="1"/>
  <c r="DI61" i="13"/>
  <c r="DI62" i="13" s="1"/>
  <c r="DN69" i="13"/>
  <c r="DI60" i="13"/>
  <c r="DS13" i="13"/>
  <c r="DS59" i="13" s="1"/>
  <c r="DS60" i="13" s="1"/>
  <c r="DS69" i="13" s="1"/>
  <c r="CP61" i="13"/>
  <c r="CP62" i="13" s="1"/>
  <c r="CU69" i="13"/>
  <c r="CP60" i="13"/>
  <c r="CZ13" i="13"/>
  <c r="CZ59" i="13" s="1"/>
  <c r="CZ60" i="13" s="1"/>
  <c r="CZ69" i="13" s="1"/>
  <c r="BW61" i="13"/>
  <c r="BW62" i="13" s="1"/>
  <c r="CB69" i="13"/>
  <c r="BW60" i="13"/>
  <c r="CG13" i="13"/>
  <c r="CG59" i="13" s="1"/>
  <c r="CG60" i="13" s="1"/>
  <c r="CG69" i="13" s="1"/>
  <c r="BI69" i="13"/>
  <c r="BN13" i="13"/>
  <c r="BN59" i="13" s="1"/>
  <c r="BN60" i="13" s="1"/>
  <c r="BN69" i="13" s="1"/>
  <c r="AS30" i="13"/>
  <c r="AS22" i="13"/>
  <c r="AS23" i="13"/>
  <c r="AS34" i="13"/>
  <c r="AS45" i="13"/>
  <c r="AS48" i="13"/>
  <c r="AS49" i="13"/>
  <c r="AS57" i="13"/>
  <c r="AS58" i="13"/>
  <c r="AS16" i="13"/>
  <c r="AS17" i="13"/>
  <c r="AS24" i="13"/>
  <c r="AS26" i="13"/>
  <c r="AS40" i="13"/>
  <c r="AS41" i="13"/>
  <c r="AS43" i="13"/>
  <c r="AS50" i="13"/>
  <c r="AS53" i="13"/>
  <c r="AU59" i="13"/>
  <c r="AU60" i="13" s="1"/>
  <c r="AU69" i="13" s="1"/>
  <c r="AS13" i="13"/>
  <c r="AS18" i="13"/>
  <c r="AS21" i="13"/>
  <c r="AS35" i="13"/>
  <c r="AS36" i="13"/>
  <c r="AS37" i="13"/>
  <c r="AS44" i="13"/>
  <c r="AS54" i="13"/>
  <c r="AO60" i="13"/>
  <c r="AP69" i="13"/>
  <c r="Z21" i="13"/>
  <c r="Z23" i="13"/>
  <c r="Z24" i="13"/>
  <c r="Z30" i="13"/>
  <c r="Z48" i="13"/>
  <c r="Z50" i="13"/>
  <c r="Z54" i="13"/>
  <c r="Z57" i="13"/>
  <c r="Z41" i="13"/>
  <c r="Z15" i="13"/>
  <c r="Z22" i="13"/>
  <c r="Z34" i="13"/>
  <c r="Z39" i="13"/>
  <c r="Z53" i="13"/>
  <c r="Z58" i="13"/>
  <c r="Z14" i="13"/>
  <c r="Z16" i="13"/>
  <c r="Z31" i="13"/>
  <c r="Z35" i="13"/>
  <c r="Z43" i="13"/>
  <c r="Z17" i="13"/>
  <c r="Z18" i="13"/>
  <c r="Z26" i="13"/>
  <c r="Z27" i="13"/>
  <c r="Z36" i="13"/>
  <c r="Z37" i="13"/>
  <c r="Z40" i="13"/>
  <c r="Z44" i="13"/>
  <c r="Z45" i="13"/>
  <c r="Z49" i="13"/>
  <c r="Z13" i="13"/>
  <c r="R59" i="13"/>
  <c r="W69" i="13" s="1"/>
  <c r="EU63" i="13" l="1"/>
  <c r="KQ63" i="13"/>
  <c r="MV63" i="13"/>
  <c r="EJ69" i="13"/>
  <c r="DW69" i="13" s="1"/>
  <c r="KY69" i="13"/>
  <c r="ND69" i="13"/>
  <c r="MQ69" i="13" s="1"/>
  <c r="CP63" i="13"/>
  <c r="CE69" i="13"/>
  <c r="BR69" i="13" s="1"/>
  <c r="CX69" i="13"/>
  <c r="GO69" i="13"/>
  <c r="GB69" i="13" s="1"/>
  <c r="JM69" i="13"/>
  <c r="IZ69" i="13" s="1"/>
  <c r="KF69" i="13"/>
  <c r="JS69" i="13" s="1"/>
  <c r="NW69" i="13"/>
  <c r="GG63" i="13"/>
  <c r="HH69" i="13"/>
  <c r="GU69" i="13" s="1"/>
  <c r="OP69" i="13"/>
  <c r="FC69" i="13"/>
  <c r="EP69" i="13" s="1"/>
  <c r="MK69" i="13"/>
  <c r="LX69" i="13" s="1"/>
  <c r="DQ69" i="13"/>
  <c r="DD69" i="13" s="1"/>
  <c r="IA69" i="13"/>
  <c r="IT69" i="13"/>
  <c r="IG69" i="13" s="1"/>
  <c r="LR69" i="13"/>
  <c r="OH63" i="13"/>
  <c r="NJ69" i="13"/>
  <c r="NO63" i="13"/>
  <c r="MC63" i="13"/>
  <c r="LJ63" i="13"/>
  <c r="JX63" i="13"/>
  <c r="JE63" i="13"/>
  <c r="IL63" i="13"/>
  <c r="HS63" i="13"/>
  <c r="HN69" i="13"/>
  <c r="GZ63" i="13"/>
  <c r="FV69" i="13"/>
  <c r="EB63" i="13"/>
  <c r="DI63" i="13"/>
  <c r="BW63" i="13"/>
  <c r="BL69" i="13"/>
  <c r="AY69" i="13" s="1"/>
  <c r="AS69" i="13"/>
  <c r="AF69" i="13" s="1"/>
  <c r="OC69" i="13"/>
  <c r="LE69" i="13"/>
  <c r="KL69" i="13"/>
  <c r="CK69" i="13"/>
  <c r="C35" i="8" l="1"/>
  <c r="C34" i="8"/>
  <c r="C33" i="8"/>
  <c r="C32" i="8"/>
  <c r="AA52" i="13"/>
  <c r="AB52" i="13" s="1"/>
  <c r="H58" i="13"/>
  <c r="H57" i="13"/>
  <c r="I55" i="13" s="1"/>
  <c r="H54" i="13"/>
  <c r="H53" i="13"/>
  <c r="H50" i="13"/>
  <c r="H49" i="13"/>
  <c r="H48" i="13"/>
  <c r="H45" i="13"/>
  <c r="H44" i="13"/>
  <c r="H43" i="13"/>
  <c r="H41" i="13"/>
  <c r="H40" i="13"/>
  <c r="H39" i="13"/>
  <c r="H37" i="13"/>
  <c r="H36" i="13"/>
  <c r="H35" i="13"/>
  <c r="H34" i="13"/>
  <c r="H31" i="13"/>
  <c r="H30" i="13"/>
  <c r="H27" i="13"/>
  <c r="H26" i="13"/>
  <c r="H24" i="13"/>
  <c r="H23" i="13"/>
  <c r="H22" i="13"/>
  <c r="H21" i="13"/>
  <c r="H18" i="13"/>
  <c r="H17" i="13"/>
  <c r="H16" i="13"/>
  <c r="H15" i="13"/>
  <c r="H14" i="13"/>
  <c r="H13" i="13"/>
  <c r="E76" i="13"/>
  <c r="H76" i="13"/>
  <c r="G76" i="13" s="1"/>
  <c r="E77" i="13"/>
  <c r="E78" i="13"/>
  <c r="F76" i="13"/>
  <c r="I28" i="13" l="1"/>
  <c r="I51" i="13"/>
  <c r="I11" i="13"/>
  <c r="H77" i="13"/>
  <c r="G77" i="13" s="1"/>
  <c r="H59" i="13"/>
  <c r="I19" i="13"/>
  <c r="I32" i="13"/>
  <c r="I46" i="13"/>
  <c r="E79" i="13"/>
  <c r="F77" i="13"/>
  <c r="H60" i="13" l="1"/>
  <c r="KR52" i="13"/>
  <c r="KR33" i="13"/>
  <c r="KR56" i="13"/>
  <c r="KR29" i="13"/>
  <c r="KR20" i="13"/>
  <c r="KR12" i="13"/>
  <c r="KR47" i="13"/>
  <c r="EC20" i="13"/>
  <c r="EC56" i="13"/>
  <c r="EC33" i="13"/>
  <c r="EC52" i="13"/>
  <c r="EC29" i="13"/>
  <c r="EC47" i="13"/>
  <c r="EC12" i="13"/>
  <c r="H61" i="13"/>
  <c r="H62" i="13" s="1"/>
  <c r="H78" i="13"/>
  <c r="G78" i="13" s="1"/>
  <c r="E80" i="13"/>
  <c r="E81" i="13"/>
  <c r="E82" i="13"/>
  <c r="B4" i="13"/>
  <c r="A10" i="13"/>
  <c r="A11" i="13" s="1"/>
  <c r="A12" i="13" s="1"/>
  <c r="A13" i="13" s="1"/>
  <c r="A14" i="13" s="1"/>
  <c r="A15" i="13" s="1"/>
  <c r="A16" i="13" s="1"/>
  <c r="A17" i="13" s="1"/>
  <c r="A18" i="13" s="1"/>
  <c r="A19" i="13" s="1"/>
  <c r="A20" i="13" s="1"/>
  <c r="A21" i="13" s="1"/>
  <c r="A22" i="13" s="1"/>
  <c r="A23" i="13" s="1"/>
  <c r="A24" i="13" s="1"/>
  <c r="A25" i="13" s="1"/>
  <c r="A26" i="13" s="1"/>
  <c r="A27" i="13" s="1"/>
  <c r="A28" i="13" s="1"/>
  <c r="A29" i="13" s="1"/>
  <c r="A55" i="13" s="1"/>
  <c r="A56" i="13" s="1"/>
  <c r="A57" i="13" s="1"/>
  <c r="A58" i="13" s="1"/>
  <c r="F78" i="13"/>
  <c r="I12" i="13" l="1"/>
  <c r="I33" i="13"/>
  <c r="I52" i="13"/>
  <c r="H79" i="13"/>
  <c r="G79" i="13" s="1"/>
  <c r="I56" i="13"/>
  <c r="OI52" i="13"/>
  <c r="OI56" i="13"/>
  <c r="OI12" i="13"/>
  <c r="OI20" i="13"/>
  <c r="OI29" i="13"/>
  <c r="OI47" i="13"/>
  <c r="OI33" i="13"/>
  <c r="NP47" i="13"/>
  <c r="NP56" i="13"/>
  <c r="NP52" i="13"/>
  <c r="NP29" i="13"/>
  <c r="NP12" i="13"/>
  <c r="NP33" i="13"/>
  <c r="MD52" i="13"/>
  <c r="MD29" i="13"/>
  <c r="NP20" i="13"/>
  <c r="MD33" i="13"/>
  <c r="MD56" i="13"/>
  <c r="MD47" i="13"/>
  <c r="MD12" i="13"/>
  <c r="MD20" i="13"/>
  <c r="LK52" i="13"/>
  <c r="LK47" i="13"/>
  <c r="LK33" i="13"/>
  <c r="LK56" i="13"/>
  <c r="LK12" i="13"/>
  <c r="LK20" i="13"/>
  <c r="LK29" i="13"/>
  <c r="JY29" i="13"/>
  <c r="JY12" i="13"/>
  <c r="JY47" i="13"/>
  <c r="JY56" i="13"/>
  <c r="JY20" i="13"/>
  <c r="JY52" i="13"/>
  <c r="JY33" i="13"/>
  <c r="JF29" i="13"/>
  <c r="JF52" i="13"/>
  <c r="IM29" i="13"/>
  <c r="IM12" i="13"/>
  <c r="IM52" i="13"/>
  <c r="IM47" i="13"/>
  <c r="JF33" i="13"/>
  <c r="JF12" i="13"/>
  <c r="IM56" i="13"/>
  <c r="JF20" i="13"/>
  <c r="JF47" i="13"/>
  <c r="JF56" i="13"/>
  <c r="HT47" i="13"/>
  <c r="IM33" i="13"/>
  <c r="HT29" i="13"/>
  <c r="HT56" i="13"/>
  <c r="HT52" i="13"/>
  <c r="IM20" i="13"/>
  <c r="HA29" i="13"/>
  <c r="HT20" i="13"/>
  <c r="HA47" i="13"/>
  <c r="HA12" i="13"/>
  <c r="HT33" i="13"/>
  <c r="HA56" i="13"/>
  <c r="HT12" i="13"/>
  <c r="HA52" i="13"/>
  <c r="GH56" i="13"/>
  <c r="HA20" i="13"/>
  <c r="GH29" i="13"/>
  <c r="HA33" i="13"/>
  <c r="GH52" i="13"/>
  <c r="GH47" i="13"/>
  <c r="GH12" i="13"/>
  <c r="GH33" i="13"/>
  <c r="GH20" i="13"/>
  <c r="DJ29" i="13"/>
  <c r="DJ12" i="13"/>
  <c r="DJ47" i="13"/>
  <c r="DJ56" i="13"/>
  <c r="DJ52" i="13"/>
  <c r="CQ12" i="13"/>
  <c r="DJ33" i="13"/>
  <c r="DJ20" i="13"/>
  <c r="CQ29" i="13"/>
  <c r="CQ20" i="13"/>
  <c r="CQ33" i="13"/>
  <c r="CQ56" i="13"/>
  <c r="CQ52" i="13"/>
  <c r="BX56" i="13"/>
  <c r="BX12" i="13"/>
  <c r="CQ47" i="13"/>
  <c r="BX29" i="13"/>
  <c r="BX47" i="13"/>
  <c r="BE29" i="13"/>
  <c r="BE20" i="13"/>
  <c r="BE52" i="13"/>
  <c r="BX33" i="13"/>
  <c r="BE47" i="13"/>
  <c r="BX52" i="13"/>
  <c r="BE33" i="13"/>
  <c r="BE56" i="13"/>
  <c r="BX20" i="13"/>
  <c r="AL56" i="13"/>
  <c r="BE12" i="13"/>
  <c r="AL52" i="13"/>
  <c r="AL29" i="13"/>
  <c r="AL20" i="13"/>
  <c r="AL47" i="13"/>
  <c r="AL33" i="13"/>
  <c r="I47" i="13"/>
  <c r="I29" i="13"/>
  <c r="I20" i="13"/>
  <c r="EV20" i="13"/>
  <c r="EV12" i="13"/>
  <c r="EV29" i="13"/>
  <c r="EV52" i="13"/>
  <c r="EV47" i="13"/>
  <c r="EV33" i="13"/>
  <c r="EV56" i="13"/>
  <c r="L17" i="6"/>
  <c r="L18" i="6"/>
  <c r="L19" i="6"/>
  <c r="L20" i="6"/>
  <c r="L21" i="6"/>
  <c r="L22" i="6"/>
  <c r="L23" i="6"/>
  <c r="L24" i="6"/>
  <c r="B24" i="6"/>
  <c r="B23" i="6"/>
  <c r="B22" i="6"/>
  <c r="B21" i="6"/>
  <c r="B20" i="6"/>
  <c r="B19" i="6"/>
  <c r="B18" i="6"/>
  <c r="B17" i="6"/>
  <c r="N19" i="5"/>
  <c r="N20" i="5"/>
  <c r="N21" i="5"/>
  <c r="N22" i="5"/>
  <c r="N23" i="5"/>
  <c r="N24" i="5"/>
  <c r="N25" i="5"/>
  <c r="N26" i="5"/>
  <c r="I26" i="5"/>
  <c r="E26" i="5"/>
  <c r="I25" i="5"/>
  <c r="E25" i="5"/>
  <c r="I24" i="5"/>
  <c r="E24" i="5"/>
  <c r="I23" i="5"/>
  <c r="E23" i="5"/>
  <c r="I22" i="5"/>
  <c r="E22" i="5"/>
  <c r="I21" i="5"/>
  <c r="E21" i="5"/>
  <c r="I20" i="5"/>
  <c r="E20" i="5"/>
  <c r="I19" i="5"/>
  <c r="E19" i="5"/>
  <c r="B23" i="5"/>
  <c r="B24" i="5"/>
  <c r="B25" i="5"/>
  <c r="B26" i="5"/>
  <c r="A19" i="5"/>
  <c r="B19" i="5" s="1"/>
  <c r="A20" i="5"/>
  <c r="B20" i="5" s="1"/>
  <c r="A21" i="5"/>
  <c r="B21" i="5" s="1"/>
  <c r="A22" i="5"/>
  <c r="B22" i="5" s="1"/>
  <c r="K571" i="4"/>
  <c r="K570" i="4"/>
  <c r="K569" i="4"/>
  <c r="U569" i="4" s="1"/>
  <c r="K567" i="4"/>
  <c r="K566" i="4"/>
  <c r="K565" i="4"/>
  <c r="U565" i="4" s="1"/>
  <c r="K563" i="4"/>
  <c r="K562" i="4"/>
  <c r="K561" i="4"/>
  <c r="K559" i="4"/>
  <c r="K558" i="4"/>
  <c r="K557" i="4"/>
  <c r="K555" i="4"/>
  <c r="K554" i="4"/>
  <c r="K553" i="4"/>
  <c r="U553" i="4" s="1"/>
  <c r="K544" i="4"/>
  <c r="K543" i="4"/>
  <c r="K542" i="4"/>
  <c r="K540" i="4"/>
  <c r="K539" i="4"/>
  <c r="K538" i="4"/>
  <c r="K536" i="4"/>
  <c r="K535" i="4"/>
  <c r="K534" i="4"/>
  <c r="K532" i="4"/>
  <c r="K531" i="4"/>
  <c r="K530" i="4"/>
  <c r="K528" i="4"/>
  <c r="K527" i="4"/>
  <c r="K526" i="4"/>
  <c r="U526" i="4" s="1"/>
  <c r="K517" i="4"/>
  <c r="K516" i="4"/>
  <c r="K515" i="4"/>
  <c r="K513" i="4"/>
  <c r="K512" i="4"/>
  <c r="K511" i="4"/>
  <c r="K509" i="4"/>
  <c r="K508" i="4"/>
  <c r="K507" i="4"/>
  <c r="K505" i="4"/>
  <c r="K504" i="4"/>
  <c r="K503" i="4"/>
  <c r="U503" i="4" s="1"/>
  <c r="K501" i="4"/>
  <c r="K500" i="4"/>
  <c r="K499" i="4"/>
  <c r="K490" i="4"/>
  <c r="K489" i="4"/>
  <c r="K488" i="4"/>
  <c r="K486" i="4"/>
  <c r="K485" i="4"/>
  <c r="K484" i="4"/>
  <c r="K482" i="4"/>
  <c r="K481" i="4"/>
  <c r="K480" i="4"/>
  <c r="K478" i="4"/>
  <c r="K477" i="4"/>
  <c r="K476" i="4"/>
  <c r="K474" i="4"/>
  <c r="K473" i="4"/>
  <c r="K472" i="4"/>
  <c r="K463" i="4"/>
  <c r="K462" i="4"/>
  <c r="K461" i="4"/>
  <c r="K459" i="4"/>
  <c r="K458" i="4"/>
  <c r="K457" i="4"/>
  <c r="K455" i="4"/>
  <c r="K454" i="4"/>
  <c r="K453" i="4"/>
  <c r="K451" i="4"/>
  <c r="K450" i="4"/>
  <c r="K449" i="4"/>
  <c r="K447" i="4"/>
  <c r="K446" i="4"/>
  <c r="K445" i="4"/>
  <c r="U445" i="4" s="1"/>
  <c r="K436" i="4"/>
  <c r="K435" i="4"/>
  <c r="K434" i="4"/>
  <c r="K432" i="4"/>
  <c r="K431" i="4"/>
  <c r="K430" i="4"/>
  <c r="K428" i="4"/>
  <c r="K427" i="4"/>
  <c r="K426" i="4"/>
  <c r="K424" i="4"/>
  <c r="K423" i="4"/>
  <c r="K422" i="4"/>
  <c r="U422" i="4" s="1"/>
  <c r="K420" i="4"/>
  <c r="K419" i="4"/>
  <c r="K418" i="4"/>
  <c r="K409" i="4"/>
  <c r="K408" i="4"/>
  <c r="K407" i="4"/>
  <c r="K405" i="4"/>
  <c r="K404" i="4"/>
  <c r="K403" i="4"/>
  <c r="K401" i="4"/>
  <c r="K400" i="4"/>
  <c r="K399" i="4"/>
  <c r="K397" i="4"/>
  <c r="K396" i="4"/>
  <c r="K395" i="4"/>
  <c r="K393" i="4"/>
  <c r="K392" i="4"/>
  <c r="K391" i="4"/>
  <c r="K382" i="4"/>
  <c r="K381" i="4"/>
  <c r="K380" i="4"/>
  <c r="K378" i="4"/>
  <c r="K377" i="4"/>
  <c r="K376" i="4"/>
  <c r="U376" i="4" s="1"/>
  <c r="K374" i="4"/>
  <c r="K373" i="4"/>
  <c r="K372" i="4"/>
  <c r="K370" i="4"/>
  <c r="K369" i="4"/>
  <c r="K368" i="4"/>
  <c r="K366" i="4"/>
  <c r="K365" i="4"/>
  <c r="K364" i="4"/>
  <c r="K355" i="4"/>
  <c r="K354" i="4"/>
  <c r="K353" i="4"/>
  <c r="K351" i="4"/>
  <c r="K350" i="4"/>
  <c r="K349" i="4"/>
  <c r="K347" i="4"/>
  <c r="K346" i="4"/>
  <c r="K345" i="4"/>
  <c r="K343" i="4"/>
  <c r="K342" i="4"/>
  <c r="K341" i="4"/>
  <c r="K339" i="4"/>
  <c r="K338" i="4"/>
  <c r="K337" i="4"/>
  <c r="K328" i="4"/>
  <c r="K327" i="4"/>
  <c r="K326" i="4"/>
  <c r="K324" i="4"/>
  <c r="K323" i="4"/>
  <c r="K322" i="4"/>
  <c r="K320" i="4"/>
  <c r="K319" i="4"/>
  <c r="K318" i="4"/>
  <c r="K316" i="4"/>
  <c r="K315" i="4"/>
  <c r="K314" i="4"/>
  <c r="K312" i="4"/>
  <c r="K311" i="4"/>
  <c r="K310" i="4"/>
  <c r="K301" i="4"/>
  <c r="K300" i="4"/>
  <c r="K299" i="4"/>
  <c r="K297" i="4"/>
  <c r="K296" i="4"/>
  <c r="K295" i="4"/>
  <c r="K293" i="4"/>
  <c r="K292" i="4"/>
  <c r="K291" i="4"/>
  <c r="U291" i="4" s="1"/>
  <c r="K289" i="4"/>
  <c r="K288" i="4"/>
  <c r="K287" i="4"/>
  <c r="K285" i="4"/>
  <c r="K284" i="4"/>
  <c r="K283" i="4"/>
  <c r="K274" i="4"/>
  <c r="K273" i="4"/>
  <c r="K272" i="4"/>
  <c r="K270" i="4"/>
  <c r="K269" i="4"/>
  <c r="K268" i="4"/>
  <c r="K266" i="4"/>
  <c r="K265" i="4"/>
  <c r="K264" i="4"/>
  <c r="K262" i="4"/>
  <c r="K261" i="4"/>
  <c r="K260" i="4"/>
  <c r="K258" i="4"/>
  <c r="K257" i="4"/>
  <c r="K256" i="4"/>
  <c r="K247" i="4"/>
  <c r="K246" i="4"/>
  <c r="K245" i="4"/>
  <c r="U245" i="4" s="1"/>
  <c r="K243" i="4"/>
  <c r="K242" i="4"/>
  <c r="K241" i="4"/>
  <c r="K239" i="4"/>
  <c r="K238" i="4"/>
  <c r="K237" i="4"/>
  <c r="K235" i="4"/>
  <c r="K234" i="4"/>
  <c r="K233" i="4"/>
  <c r="K231" i="4"/>
  <c r="K230" i="4"/>
  <c r="K229" i="4"/>
  <c r="K220" i="4"/>
  <c r="K219" i="4"/>
  <c r="K218" i="4"/>
  <c r="K216" i="4"/>
  <c r="K215" i="4"/>
  <c r="K214" i="4"/>
  <c r="K212" i="4"/>
  <c r="K211" i="4"/>
  <c r="K210" i="4"/>
  <c r="K208" i="4"/>
  <c r="K207" i="4"/>
  <c r="K206" i="4"/>
  <c r="K203" i="4"/>
  <c r="K202" i="4"/>
  <c r="K193" i="4"/>
  <c r="K192" i="4"/>
  <c r="K191" i="4"/>
  <c r="K189" i="4"/>
  <c r="K188" i="4"/>
  <c r="K187" i="4"/>
  <c r="S187" i="4" s="1"/>
  <c r="K185" i="4"/>
  <c r="K184" i="4"/>
  <c r="K183" i="4"/>
  <c r="K181" i="4"/>
  <c r="K180" i="4"/>
  <c r="K179" i="4"/>
  <c r="K177" i="4"/>
  <c r="K176" i="4"/>
  <c r="K175" i="4"/>
  <c r="K166" i="4"/>
  <c r="K165" i="4"/>
  <c r="K164" i="4"/>
  <c r="K162" i="4"/>
  <c r="K161" i="4"/>
  <c r="K160" i="4"/>
  <c r="K158" i="4"/>
  <c r="K157" i="4"/>
  <c r="K156" i="4"/>
  <c r="K154" i="4"/>
  <c r="K153" i="4"/>
  <c r="K152" i="4"/>
  <c r="K150" i="4"/>
  <c r="K149" i="4"/>
  <c r="K148" i="4"/>
  <c r="K139" i="4"/>
  <c r="K138" i="4"/>
  <c r="K137" i="4"/>
  <c r="K135" i="4"/>
  <c r="K134" i="4"/>
  <c r="K133" i="4"/>
  <c r="K131" i="4"/>
  <c r="K130" i="4"/>
  <c r="K129" i="4"/>
  <c r="K127" i="4"/>
  <c r="K126" i="4"/>
  <c r="K125" i="4"/>
  <c r="U125" i="4" s="1"/>
  <c r="K123" i="4"/>
  <c r="K122" i="4"/>
  <c r="K121" i="4"/>
  <c r="K112" i="4"/>
  <c r="K111" i="4"/>
  <c r="K110" i="4"/>
  <c r="K108" i="4"/>
  <c r="K107" i="4"/>
  <c r="K106" i="4"/>
  <c r="K104" i="4"/>
  <c r="K103" i="4"/>
  <c r="K102" i="4"/>
  <c r="K100" i="4"/>
  <c r="K99" i="4"/>
  <c r="K98" i="4"/>
  <c r="K96" i="4"/>
  <c r="K95" i="4"/>
  <c r="K94" i="4"/>
  <c r="K85" i="4"/>
  <c r="K84" i="4"/>
  <c r="K83" i="4"/>
  <c r="K81" i="4"/>
  <c r="K80" i="4"/>
  <c r="K79" i="4"/>
  <c r="U79" i="4" s="1"/>
  <c r="K77" i="4"/>
  <c r="K76" i="4"/>
  <c r="K75" i="4"/>
  <c r="K73" i="4"/>
  <c r="K72" i="4"/>
  <c r="K71" i="4"/>
  <c r="K69" i="4"/>
  <c r="K68" i="4"/>
  <c r="K67" i="4"/>
  <c r="K58" i="4"/>
  <c r="K57" i="4"/>
  <c r="K56" i="4"/>
  <c r="K54" i="4"/>
  <c r="K53" i="4"/>
  <c r="K52" i="4"/>
  <c r="K50" i="4"/>
  <c r="K49" i="4"/>
  <c r="K48" i="4"/>
  <c r="K46" i="4"/>
  <c r="K45" i="4"/>
  <c r="K44" i="4"/>
  <c r="K42" i="4"/>
  <c r="K41" i="4"/>
  <c r="K40" i="4"/>
  <c r="K31" i="4"/>
  <c r="K30" i="4"/>
  <c r="K29" i="4"/>
  <c r="K27" i="4"/>
  <c r="K26" i="4"/>
  <c r="K25" i="4"/>
  <c r="K23" i="4"/>
  <c r="K22" i="4"/>
  <c r="K21" i="4"/>
  <c r="K19" i="4"/>
  <c r="K18" i="4"/>
  <c r="K17" i="4"/>
  <c r="S565" i="4"/>
  <c r="S553" i="4"/>
  <c r="U551" i="4"/>
  <c r="T551" i="4"/>
  <c r="F550" i="4"/>
  <c r="U542" i="4"/>
  <c r="S542" i="4"/>
  <c r="U538" i="4"/>
  <c r="U534" i="4"/>
  <c r="U530" i="4"/>
  <c r="S526" i="4"/>
  <c r="U524" i="4"/>
  <c r="T524" i="4"/>
  <c r="F523" i="4"/>
  <c r="U515" i="4"/>
  <c r="S515" i="4"/>
  <c r="U511" i="4"/>
  <c r="U507" i="4"/>
  <c r="S503" i="4"/>
  <c r="S499" i="4"/>
  <c r="U497" i="4"/>
  <c r="T497" i="4"/>
  <c r="F496" i="4"/>
  <c r="F79" i="13"/>
  <c r="U499" i="4" l="1"/>
  <c r="U561" i="4"/>
  <c r="U44" i="4"/>
  <c r="U83" i="4"/>
  <c r="U152" i="4"/>
  <c r="U210" i="4"/>
  <c r="U233" i="4"/>
  <c r="U364" i="4"/>
  <c r="U380" i="4"/>
  <c r="U426" i="4"/>
  <c r="U449" i="4"/>
  <c r="U472" i="4"/>
  <c r="U557" i="4"/>
  <c r="U461" i="4"/>
  <c r="U29" i="4"/>
  <c r="U241" i="4"/>
  <c r="U287" i="4"/>
  <c r="U372" i="4"/>
  <c r="U418" i="4"/>
  <c r="U457" i="4"/>
  <c r="H80" i="13"/>
  <c r="H81" i="13" s="1"/>
  <c r="U25" i="4"/>
  <c r="U48" i="4"/>
  <c r="U214" i="4"/>
  <c r="U237" i="4"/>
  <c r="U368" i="4"/>
  <c r="U391" i="4"/>
  <c r="U453" i="4"/>
  <c r="U476" i="4"/>
  <c r="S507" i="4"/>
  <c r="S530" i="4"/>
  <c r="S546" i="4" s="1"/>
  <c r="S569" i="4"/>
  <c r="S561" i="4"/>
  <c r="S538" i="4"/>
  <c r="S511" i="4"/>
  <c r="S534" i="4"/>
  <c r="S557" i="4"/>
  <c r="S573" i="4" s="1"/>
  <c r="F20" i="5"/>
  <c r="F22" i="5"/>
  <c r="F24" i="5"/>
  <c r="F26" i="5"/>
  <c r="F19" i="5"/>
  <c r="F21" i="5"/>
  <c r="F23" i="5"/>
  <c r="F25" i="5"/>
  <c r="U488" i="4"/>
  <c r="S488" i="4"/>
  <c r="U484" i="4"/>
  <c r="S484" i="4"/>
  <c r="U480" i="4"/>
  <c r="S480" i="4"/>
  <c r="S476" i="4"/>
  <c r="S472" i="4"/>
  <c r="S492" i="4" s="1"/>
  <c r="U470" i="4"/>
  <c r="T470" i="4"/>
  <c r="F469" i="4"/>
  <c r="S256" i="4"/>
  <c r="S260" i="4"/>
  <c r="S264" i="4"/>
  <c r="S268" i="4"/>
  <c r="S272" i="4"/>
  <c r="S519" i="4" l="1"/>
  <c r="G80" i="13"/>
  <c r="G81" i="13"/>
  <c r="H82" i="13"/>
  <c r="G82" i="13" s="1"/>
  <c r="X4" i="3"/>
  <c r="W4" i="3"/>
  <c r="V4" i="3"/>
  <c r="U4" i="3"/>
  <c r="T4" i="3"/>
  <c r="S4" i="3"/>
  <c r="R4" i="3"/>
  <c r="Q4" i="3"/>
  <c r="C25" i="2"/>
  <c r="C26" i="2"/>
  <c r="C27" i="2"/>
  <c r="C28" i="2"/>
  <c r="A21" i="2"/>
  <c r="C21" i="2" s="1"/>
  <c r="A22" i="2"/>
  <c r="C22" i="2" s="1"/>
  <c r="A23" i="2"/>
  <c r="C23" i="2" s="1"/>
  <c r="A24" i="2"/>
  <c r="C24" i="2" s="1"/>
  <c r="F81" i="13"/>
  <c r="F80" i="13"/>
  <c r="F82" i="13"/>
  <c r="G106" i="13" l="1"/>
  <c r="F106" i="13" s="1"/>
  <c r="O92" i="13"/>
  <c r="E92" i="13"/>
  <c r="O91" i="13"/>
  <c r="E91" i="13"/>
  <c r="O90" i="13"/>
  <c r="E90" i="13"/>
  <c r="O89" i="13"/>
  <c r="E89" i="13"/>
  <c r="O88" i="13"/>
  <c r="E88" i="13"/>
  <c r="O87" i="13"/>
  <c r="E87" i="13"/>
  <c r="O86" i="13"/>
  <c r="E86" i="13"/>
  <c r="O85" i="13"/>
  <c r="E85" i="13"/>
  <c r="O84" i="13"/>
  <c r="E84" i="13"/>
  <c r="O83" i="13"/>
  <c r="E83" i="13"/>
  <c r="O82" i="13"/>
  <c r="O81" i="13"/>
  <c r="O80" i="13"/>
  <c r="O79" i="13"/>
  <c r="O78" i="13"/>
  <c r="O77" i="13"/>
  <c r="O76" i="13"/>
  <c r="M68" i="13"/>
  <c r="Q64" i="13"/>
  <c r="U69" i="13" s="1"/>
  <c r="N68" i="13"/>
  <c r="G107" i="13" l="1"/>
  <c r="F107" i="13" s="1"/>
  <c r="E106" i="13"/>
  <c r="P81" i="13" l="1"/>
  <c r="P85" i="13"/>
  <c r="P78" i="13"/>
  <c r="P82" i="13"/>
  <c r="P86" i="13"/>
  <c r="P90" i="13"/>
  <c r="P94" i="13"/>
  <c r="G23" i="10" s="1"/>
  <c r="P79" i="13"/>
  <c r="P83" i="13"/>
  <c r="P87" i="13"/>
  <c r="P91" i="13"/>
  <c r="G20" i="10" s="1"/>
  <c r="P95" i="13"/>
  <c r="P80" i="13"/>
  <c r="P88" i="13"/>
  <c r="P92" i="13"/>
  <c r="G21" i="10" s="1"/>
  <c r="P96" i="13"/>
  <c r="G25" i="10" s="1"/>
  <c r="P89" i="13"/>
  <c r="G18" i="10" s="1"/>
  <c r="P93" i="13"/>
  <c r="G22" i="10" s="1"/>
  <c r="Z69" i="13"/>
  <c r="AB59" i="13"/>
  <c r="AB60" i="13" s="1"/>
  <c r="AB69" i="13" s="1"/>
  <c r="G108" i="13"/>
  <c r="F108" i="13" s="1"/>
  <c r="E107" i="13"/>
  <c r="G109" i="13" l="1"/>
  <c r="F109" i="13" s="1"/>
  <c r="P77" i="13"/>
  <c r="M69" i="13"/>
  <c r="E108" i="13"/>
  <c r="G17" i="10" l="1"/>
  <c r="G110" i="13"/>
  <c r="F110" i="13" s="1"/>
  <c r="P76" i="13"/>
  <c r="G5" i="10" s="1"/>
  <c r="E109" i="13"/>
  <c r="G111" i="13" l="1"/>
  <c r="F111" i="13" s="1"/>
  <c r="H83" i="13"/>
  <c r="G83" i="13" s="1"/>
  <c r="E110" i="13"/>
  <c r="H84" i="13" l="1"/>
  <c r="G84" i="13" s="1"/>
  <c r="G112" i="13"/>
  <c r="F112" i="13" s="1"/>
  <c r="E111" i="13"/>
  <c r="F83" i="13"/>
  <c r="G113" i="13" l="1"/>
  <c r="F113" i="13" s="1"/>
  <c r="H85" i="13"/>
  <c r="G85" i="13" s="1"/>
  <c r="F84" i="13"/>
  <c r="E112" i="13"/>
  <c r="H86" i="13" l="1"/>
  <c r="G86" i="13" s="1"/>
  <c r="G114" i="13"/>
  <c r="F114" i="13" s="1"/>
  <c r="F85" i="13"/>
  <c r="E113" i="13"/>
  <c r="G115" i="13" l="1"/>
  <c r="F115" i="13" s="1"/>
  <c r="H87" i="13"/>
  <c r="G87" i="13" s="1"/>
  <c r="E114" i="13"/>
  <c r="F86" i="13"/>
  <c r="H88" i="13" l="1"/>
  <c r="G88" i="13" s="1"/>
  <c r="G116" i="13"/>
  <c r="F116" i="13" s="1"/>
  <c r="E115" i="13"/>
  <c r="F87" i="13"/>
  <c r="G117" i="13" l="1"/>
  <c r="F117" i="13" s="1"/>
  <c r="H89" i="13"/>
  <c r="G89" i="13" s="1"/>
  <c r="E116" i="13"/>
  <c r="F88" i="13"/>
  <c r="H90" i="13" l="1"/>
  <c r="G90" i="13" s="1"/>
  <c r="G118" i="13"/>
  <c r="F118" i="13" s="1"/>
  <c r="E117" i="13"/>
  <c r="F89" i="13"/>
  <c r="G119" i="13" l="1"/>
  <c r="H91" i="13"/>
  <c r="G91" i="13" s="1"/>
  <c r="E118" i="13"/>
  <c r="F90" i="13"/>
  <c r="F119" i="13" l="1"/>
  <c r="G120" i="13"/>
  <c r="H92" i="13"/>
  <c r="E119" i="13"/>
  <c r="F91" i="13"/>
  <c r="G92" i="13" l="1"/>
  <c r="H93" i="13"/>
  <c r="F120" i="13"/>
  <c r="G121" i="13"/>
  <c r="M5" i="6"/>
  <c r="M6" i="6"/>
  <c r="M7" i="6"/>
  <c r="M8" i="6"/>
  <c r="M9" i="6"/>
  <c r="M10" i="6"/>
  <c r="M11" i="6"/>
  <c r="M12" i="6"/>
  <c r="M13" i="6"/>
  <c r="M14" i="6"/>
  <c r="M15" i="6"/>
  <c r="M16" i="6"/>
  <c r="M4" i="6"/>
  <c r="E120" i="13"/>
  <c r="F92" i="13"/>
  <c r="H94" i="13" l="1"/>
  <c r="G93" i="13"/>
  <c r="F121" i="13"/>
  <c r="G122" i="13"/>
  <c r="F11" i="10"/>
  <c r="F13" i="10"/>
  <c r="F15" i="10"/>
  <c r="F17" i="10"/>
  <c r="L6" i="6"/>
  <c r="F7" i="10"/>
  <c r="L7" i="6"/>
  <c r="F8" i="10"/>
  <c r="L8" i="6"/>
  <c r="F9" i="10"/>
  <c r="L9" i="6"/>
  <c r="F10" i="10"/>
  <c r="L10" i="6"/>
  <c r="L11" i="6"/>
  <c r="F12" i="10"/>
  <c r="L12" i="6"/>
  <c r="L13" i="6"/>
  <c r="F14" i="10"/>
  <c r="L14" i="6"/>
  <c r="L15" i="6"/>
  <c r="F16" i="10"/>
  <c r="L16" i="6"/>
  <c r="N8" i="5"/>
  <c r="N9" i="5"/>
  <c r="N10" i="5"/>
  <c r="N11" i="5"/>
  <c r="N12" i="5"/>
  <c r="N13" i="5"/>
  <c r="N14" i="5"/>
  <c r="N15" i="5"/>
  <c r="N16" i="5"/>
  <c r="N17" i="5"/>
  <c r="N18" i="5"/>
  <c r="Y13" i="4"/>
  <c r="AE13" i="4" s="1"/>
  <c r="Y14" i="4"/>
  <c r="AE14" i="4" s="1"/>
  <c r="Y15" i="4"/>
  <c r="AE15" i="4" s="1"/>
  <c r="Y16" i="4"/>
  <c r="AE16" i="4" s="1"/>
  <c r="Y17" i="4"/>
  <c r="AE17" i="4" s="1"/>
  <c r="Y18" i="4"/>
  <c r="AE18" i="4" s="1"/>
  <c r="Y19" i="4"/>
  <c r="AE19" i="4" s="1"/>
  <c r="Y20" i="4"/>
  <c r="AE20" i="4" s="1"/>
  <c r="Y21" i="4"/>
  <c r="AE21" i="4" s="1"/>
  <c r="Y22" i="4"/>
  <c r="AE22" i="4" s="1"/>
  <c r="Y23" i="4"/>
  <c r="AE23" i="4" s="1"/>
  <c r="Y24" i="4"/>
  <c r="AE24" i="4" s="1"/>
  <c r="B17" i="10"/>
  <c r="B16" i="10"/>
  <c r="B15" i="10"/>
  <c r="B14" i="10"/>
  <c r="B13" i="10"/>
  <c r="B12" i="10"/>
  <c r="B11" i="10"/>
  <c r="B10" i="10"/>
  <c r="B9" i="10"/>
  <c r="B8" i="10"/>
  <c r="B7" i="10"/>
  <c r="A16" i="6"/>
  <c r="B16" i="6" s="1"/>
  <c r="A15" i="6"/>
  <c r="B15" i="6" s="1"/>
  <c r="A14" i="6"/>
  <c r="B14" i="6" s="1"/>
  <c r="A13" i="6"/>
  <c r="B13" i="6" s="1"/>
  <c r="A12" i="6"/>
  <c r="B12" i="6" s="1"/>
  <c r="A11" i="6"/>
  <c r="B11" i="6" s="1"/>
  <c r="A10" i="6"/>
  <c r="B10" i="6" s="1"/>
  <c r="A9" i="6"/>
  <c r="B9" i="6" s="1"/>
  <c r="A8" i="6"/>
  <c r="B8" i="6" s="1"/>
  <c r="A7" i="6"/>
  <c r="B7" i="6" s="1"/>
  <c r="A6" i="6"/>
  <c r="B6" i="6" s="1"/>
  <c r="U21" i="4"/>
  <c r="U17" i="4"/>
  <c r="U13" i="4"/>
  <c r="U40" i="4"/>
  <c r="U75" i="4"/>
  <c r="U71" i="4"/>
  <c r="U67" i="4"/>
  <c r="U94" i="4"/>
  <c r="U121" i="4"/>
  <c r="U148" i="4"/>
  <c r="U191" i="4"/>
  <c r="U187" i="4"/>
  <c r="U183" i="4"/>
  <c r="U179" i="4"/>
  <c r="U175" i="4"/>
  <c r="U206" i="4"/>
  <c r="U202" i="4"/>
  <c r="U229" i="4"/>
  <c r="U272" i="4"/>
  <c r="U268" i="4"/>
  <c r="U264" i="4"/>
  <c r="U260" i="4"/>
  <c r="U256" i="4"/>
  <c r="U283" i="4"/>
  <c r="U314" i="4"/>
  <c r="U310" i="4"/>
  <c r="U341" i="4"/>
  <c r="U337" i="4"/>
  <c r="S67" i="4"/>
  <c r="I18" i="5"/>
  <c r="E18" i="5"/>
  <c r="A18" i="5"/>
  <c r="B18" i="5" s="1"/>
  <c r="I17" i="5"/>
  <c r="E17" i="5"/>
  <c r="A17" i="5"/>
  <c r="B17" i="5" s="1"/>
  <c r="I16" i="5"/>
  <c r="E16" i="5"/>
  <c r="A16" i="5"/>
  <c r="B16" i="5" s="1"/>
  <c r="I15" i="5"/>
  <c r="E15" i="5"/>
  <c r="A15" i="5"/>
  <c r="B15" i="5" s="1"/>
  <c r="I14" i="5"/>
  <c r="E14" i="5"/>
  <c r="A14" i="5"/>
  <c r="B14" i="5" s="1"/>
  <c r="I13" i="5"/>
  <c r="E13" i="5"/>
  <c r="A13" i="5"/>
  <c r="B13" i="5" s="1"/>
  <c r="I12" i="5"/>
  <c r="E12" i="5"/>
  <c r="A12" i="5"/>
  <c r="B12" i="5" s="1"/>
  <c r="I11" i="5"/>
  <c r="E11" i="5"/>
  <c r="A11" i="5"/>
  <c r="B11" i="5" s="1"/>
  <c r="I10" i="5"/>
  <c r="E10" i="5"/>
  <c r="A10" i="5"/>
  <c r="B10" i="5" s="1"/>
  <c r="I9" i="5"/>
  <c r="E9" i="5"/>
  <c r="A9" i="5"/>
  <c r="B9" i="5" s="1"/>
  <c r="I8" i="5"/>
  <c r="E8" i="5"/>
  <c r="A8" i="5"/>
  <c r="B8" i="5" s="1"/>
  <c r="S461" i="4"/>
  <c r="S457" i="4"/>
  <c r="S453" i="4"/>
  <c r="S449" i="4"/>
  <c r="S445" i="4"/>
  <c r="U443" i="4"/>
  <c r="T443" i="4"/>
  <c r="F442" i="4"/>
  <c r="U434" i="4"/>
  <c r="S434" i="4"/>
  <c r="U430" i="4"/>
  <c r="S430" i="4"/>
  <c r="S426" i="4"/>
  <c r="S422" i="4"/>
  <c r="S418" i="4"/>
  <c r="S438" i="4" s="1"/>
  <c r="U416" i="4"/>
  <c r="T416" i="4"/>
  <c r="F415" i="4"/>
  <c r="U407" i="4"/>
  <c r="S407" i="4"/>
  <c r="U403" i="4"/>
  <c r="S403" i="4"/>
  <c r="U399" i="4"/>
  <c r="S399" i="4"/>
  <c r="U395" i="4"/>
  <c r="S395" i="4"/>
  <c r="S391" i="4"/>
  <c r="U389" i="4"/>
  <c r="T389" i="4"/>
  <c r="F388" i="4"/>
  <c r="S380" i="4"/>
  <c r="S376" i="4"/>
  <c r="S372" i="4"/>
  <c r="S368" i="4"/>
  <c r="S364" i="4"/>
  <c r="S384" i="4" s="1"/>
  <c r="U362" i="4"/>
  <c r="T362" i="4"/>
  <c r="F361" i="4"/>
  <c r="U353" i="4"/>
  <c r="S353" i="4"/>
  <c r="U349" i="4"/>
  <c r="S349" i="4"/>
  <c r="U345" i="4"/>
  <c r="S345" i="4"/>
  <c r="S341" i="4"/>
  <c r="S337" i="4"/>
  <c r="U335" i="4"/>
  <c r="T335" i="4"/>
  <c r="F334" i="4"/>
  <c r="U326" i="4"/>
  <c r="S326" i="4"/>
  <c r="U322" i="4"/>
  <c r="S322" i="4"/>
  <c r="U318" i="4"/>
  <c r="S318" i="4"/>
  <c r="S314" i="4"/>
  <c r="S310" i="4"/>
  <c r="U308" i="4"/>
  <c r="T308" i="4"/>
  <c r="F307" i="4"/>
  <c r="U299" i="4"/>
  <c r="S299" i="4"/>
  <c r="U295" i="4"/>
  <c r="S295" i="4"/>
  <c r="S291" i="4"/>
  <c r="S287" i="4"/>
  <c r="S283" i="4"/>
  <c r="U281" i="4"/>
  <c r="T281" i="4"/>
  <c r="F280" i="4"/>
  <c r="U254" i="4"/>
  <c r="T254" i="4"/>
  <c r="F253" i="4"/>
  <c r="S245" i="4"/>
  <c r="S241" i="4"/>
  <c r="S237" i="4"/>
  <c r="S233" i="4"/>
  <c r="S229" i="4"/>
  <c r="U227" i="4"/>
  <c r="T227" i="4"/>
  <c r="F226" i="4"/>
  <c r="U218" i="4"/>
  <c r="S218" i="4"/>
  <c r="S214" i="4"/>
  <c r="S210" i="4"/>
  <c r="S206" i="4"/>
  <c r="S202" i="4"/>
  <c r="U200" i="4"/>
  <c r="T200" i="4"/>
  <c r="F199" i="4"/>
  <c r="S191" i="4"/>
  <c r="S183" i="4"/>
  <c r="S179" i="4"/>
  <c r="S175" i="4"/>
  <c r="U173" i="4"/>
  <c r="T173" i="4"/>
  <c r="F172" i="4"/>
  <c r="U164" i="4"/>
  <c r="S164" i="4"/>
  <c r="U160" i="4"/>
  <c r="S160" i="4"/>
  <c r="U156" i="4"/>
  <c r="S156" i="4"/>
  <c r="S152" i="4"/>
  <c r="S148" i="4"/>
  <c r="U146" i="4"/>
  <c r="T146" i="4"/>
  <c r="F145" i="4"/>
  <c r="U137" i="4"/>
  <c r="S137" i="4"/>
  <c r="U133" i="4"/>
  <c r="S133" i="4"/>
  <c r="U129" i="4"/>
  <c r="S129" i="4"/>
  <c r="S125" i="4"/>
  <c r="S121" i="4"/>
  <c r="U119" i="4"/>
  <c r="F118" i="4"/>
  <c r="U110" i="4"/>
  <c r="S110" i="4"/>
  <c r="U106" i="4"/>
  <c r="S106" i="4"/>
  <c r="U102" i="4"/>
  <c r="S102" i="4"/>
  <c r="U98" i="4"/>
  <c r="S98" i="4"/>
  <c r="S94" i="4"/>
  <c r="U92" i="4"/>
  <c r="T92" i="4"/>
  <c r="F91" i="4"/>
  <c r="S83" i="4"/>
  <c r="S79" i="4"/>
  <c r="S75" i="4"/>
  <c r="S71" i="4"/>
  <c r="U65" i="4"/>
  <c r="T65" i="4"/>
  <c r="F64" i="4"/>
  <c r="P4" i="3"/>
  <c r="O4" i="3"/>
  <c r="N4" i="3"/>
  <c r="M4" i="3"/>
  <c r="L4" i="3"/>
  <c r="K4" i="3"/>
  <c r="J4" i="3"/>
  <c r="I4" i="3"/>
  <c r="H4" i="3"/>
  <c r="G4" i="3"/>
  <c r="F4" i="3"/>
  <c r="F93" i="13"/>
  <c r="E121" i="13"/>
  <c r="S411" i="4" l="1"/>
  <c r="S465" i="4"/>
  <c r="F122" i="13"/>
  <c r="G123" i="13"/>
  <c r="G94" i="13"/>
  <c r="H95" i="13"/>
  <c r="S195" i="4"/>
  <c r="S276" i="4"/>
  <c r="S303" i="4"/>
  <c r="S357" i="4"/>
  <c r="S330" i="4"/>
  <c r="S249" i="4"/>
  <c r="S222" i="4"/>
  <c r="S168" i="4"/>
  <c r="S141" i="4"/>
  <c r="S114" i="4"/>
  <c r="S87" i="4"/>
  <c r="F18" i="5"/>
  <c r="F8" i="5"/>
  <c r="F9" i="5"/>
  <c r="F10" i="5"/>
  <c r="F11" i="5"/>
  <c r="F12" i="5"/>
  <c r="F13" i="5"/>
  <c r="F14" i="5"/>
  <c r="F15" i="5"/>
  <c r="F16" i="5"/>
  <c r="F17" i="5"/>
  <c r="E122" i="13"/>
  <c r="F94" i="13"/>
  <c r="G95" i="13" l="1"/>
  <c r="H96" i="13"/>
  <c r="G96" i="13" s="1"/>
  <c r="F123" i="13"/>
  <c r="G124" i="13"/>
  <c r="J4" i="5"/>
  <c r="S40" i="4"/>
  <c r="F95" i="13"/>
  <c r="E123" i="13"/>
  <c r="F96" i="13"/>
  <c r="J24" i="5" l="1"/>
  <c r="O24" i="5" s="1"/>
  <c r="E23" i="10" s="1"/>
  <c r="J20" i="5"/>
  <c r="O20" i="5" s="1"/>
  <c r="E19" i="10" s="1"/>
  <c r="J26" i="5"/>
  <c r="O26" i="5" s="1"/>
  <c r="E25" i="10" s="1"/>
  <c r="J22" i="5"/>
  <c r="O22" i="5" s="1"/>
  <c r="E21" i="10" s="1"/>
  <c r="J19" i="5"/>
  <c r="O19" i="5" s="1"/>
  <c r="E18" i="10" s="1"/>
  <c r="J21" i="5"/>
  <c r="O21" i="5" s="1"/>
  <c r="E20" i="10" s="1"/>
  <c r="J23" i="5"/>
  <c r="O23" i="5" s="1"/>
  <c r="E22" i="10" s="1"/>
  <c r="J25" i="5"/>
  <c r="O25" i="5" s="1"/>
  <c r="E24" i="10" s="1"/>
  <c r="F124" i="13"/>
  <c r="G125" i="13"/>
  <c r="J18" i="5"/>
  <c r="O18" i="5" s="1"/>
  <c r="E17" i="10" s="1"/>
  <c r="J9" i="5"/>
  <c r="O9" i="5" s="1"/>
  <c r="E8" i="10" s="1"/>
  <c r="J11" i="5"/>
  <c r="O11" i="5" s="1"/>
  <c r="E10" i="10" s="1"/>
  <c r="J13" i="5"/>
  <c r="O13" i="5" s="1"/>
  <c r="E12" i="10" s="1"/>
  <c r="J15" i="5"/>
  <c r="O15" i="5" s="1"/>
  <c r="E14" i="10" s="1"/>
  <c r="J17" i="5"/>
  <c r="O17" i="5" s="1"/>
  <c r="E16" i="10" s="1"/>
  <c r="J8" i="5"/>
  <c r="O8" i="5" s="1"/>
  <c r="E7" i="10" s="1"/>
  <c r="J10" i="5"/>
  <c r="O10" i="5" s="1"/>
  <c r="E9" i="10" s="1"/>
  <c r="J12" i="5"/>
  <c r="O12" i="5" s="1"/>
  <c r="E11" i="10" s="1"/>
  <c r="J14" i="5"/>
  <c r="O14" i="5" s="1"/>
  <c r="E13" i="10" s="1"/>
  <c r="J16" i="5"/>
  <c r="O16" i="5" s="1"/>
  <c r="E15" i="10" s="1"/>
  <c r="E124" i="13"/>
  <c r="F125" i="13" l="1"/>
  <c r="G126" i="13"/>
  <c r="F126" i="13" s="1"/>
  <c r="A17" i="2"/>
  <c r="C17" i="2" s="1"/>
  <c r="A18" i="2"/>
  <c r="C18" i="2" s="1"/>
  <c r="A19" i="2"/>
  <c r="C19" i="2" s="1"/>
  <c r="A20" i="2"/>
  <c r="C20" i="2" s="1"/>
  <c r="E126" i="13"/>
  <c r="E125" i="13"/>
  <c r="A16" i="2" l="1"/>
  <c r="C16" i="2" s="1"/>
  <c r="A15" i="2"/>
  <c r="C15" i="2" s="1"/>
  <c r="A14" i="2"/>
  <c r="C14" i="2" s="1"/>
  <c r="U38" i="4" l="1"/>
  <c r="T38" i="4"/>
  <c r="B2" i="2"/>
  <c r="B3" i="2"/>
  <c r="S17" i="4" l="1"/>
  <c r="I7" i="5"/>
  <c r="E7" i="5"/>
  <c r="F5" i="10" l="1"/>
  <c r="B2" i="8"/>
  <c r="B3" i="8"/>
  <c r="B4" i="8"/>
  <c r="B6" i="10"/>
  <c r="B5" i="10"/>
  <c r="G7" i="10" l="1"/>
  <c r="G11" i="10"/>
  <c r="G15" i="10"/>
  <c r="G10" i="10"/>
  <c r="G8" i="10"/>
  <c r="G12" i="10"/>
  <c r="G16" i="10"/>
  <c r="G9" i="10"/>
  <c r="G13" i="10"/>
  <c r="G14" i="10"/>
  <c r="G6" i="10"/>
  <c r="P7" i="8" l="1"/>
  <c r="B31" i="8"/>
  <c r="B30" i="8"/>
  <c r="B29" i="8"/>
  <c r="B28" i="8"/>
  <c r="B27" i="8"/>
  <c r="B26" i="8"/>
  <c r="B25" i="8"/>
  <c r="B24" i="8"/>
  <c r="B23" i="8"/>
  <c r="B22" i="8"/>
  <c r="B21" i="8"/>
  <c r="C21" i="8" s="1"/>
  <c r="B20" i="8"/>
  <c r="C20" i="8" s="1"/>
  <c r="B19" i="8"/>
  <c r="C19" i="8" s="1"/>
  <c r="B18" i="8"/>
  <c r="B17" i="8"/>
  <c r="C17" i="8" s="1"/>
  <c r="B16" i="8"/>
  <c r="B15" i="8"/>
  <c r="M13" i="8"/>
  <c r="H8" i="8"/>
  <c r="I8" i="8" s="1"/>
  <c r="C25" i="8" l="1"/>
  <c r="C23" i="8"/>
  <c r="C27" i="8"/>
  <c r="C31" i="8"/>
  <c r="C29" i="8"/>
  <c r="C24" i="8"/>
  <c r="C28" i="8"/>
  <c r="K4" i="12"/>
  <c r="C16" i="8"/>
  <c r="C15" i="8"/>
  <c r="C18" i="8"/>
  <c r="C22" i="8"/>
  <c r="C26" i="8"/>
  <c r="C30" i="8"/>
  <c r="F6" i="10" l="1"/>
  <c r="L5" i="6"/>
  <c r="A5" i="6"/>
  <c r="B5" i="6" s="1"/>
  <c r="L4" i="6"/>
  <c r="A4" i="6"/>
  <c r="B4" i="6" s="1"/>
  <c r="N7" i="5"/>
  <c r="A7" i="5"/>
  <c r="B7" i="5" s="1"/>
  <c r="J7" i="5" s="1"/>
  <c r="N6" i="5"/>
  <c r="E6" i="5"/>
  <c r="A6" i="5"/>
  <c r="B6" i="5" s="1"/>
  <c r="U56" i="4"/>
  <c r="U52" i="4"/>
  <c r="S48" i="4"/>
  <c r="S44" i="4"/>
  <c r="F37" i="4"/>
  <c r="S29" i="4"/>
  <c r="S25" i="4"/>
  <c r="S21" i="4"/>
  <c r="AI13" i="4"/>
  <c r="Y12" i="4"/>
  <c r="AE12" i="4" s="1"/>
  <c r="F10" i="4"/>
  <c r="P6" i="4"/>
  <c r="E4" i="3"/>
  <c r="D4" i="3"/>
  <c r="A13" i="2"/>
  <c r="C13" i="2" s="1"/>
  <c r="A12" i="2"/>
  <c r="C12" i="2" s="1"/>
  <c r="A11" i="2"/>
  <c r="C11" i="2" s="1"/>
  <c r="A10" i="2"/>
  <c r="C10" i="2" s="1"/>
  <c r="A9" i="2"/>
  <c r="C9" i="2" s="1"/>
  <c r="A8" i="2"/>
  <c r="V5" i="3" l="1"/>
  <c r="U5" i="3"/>
  <c r="X5" i="3"/>
  <c r="T5" i="3"/>
  <c r="W5" i="3"/>
  <c r="S5" i="3"/>
  <c r="R5" i="3"/>
  <c r="Q5" i="3"/>
  <c r="S547" i="4"/>
  <c r="S574" i="4"/>
  <c r="S520" i="4"/>
  <c r="S493" i="4"/>
  <c r="AI14" i="4"/>
  <c r="P5" i="3"/>
  <c r="N5" i="3"/>
  <c r="L5" i="3"/>
  <c r="J5" i="3"/>
  <c r="H5" i="3"/>
  <c r="F5" i="3"/>
  <c r="O5" i="3"/>
  <c r="M5" i="3"/>
  <c r="K5" i="3"/>
  <c r="I5" i="3"/>
  <c r="G5" i="3"/>
  <c r="S331" i="4"/>
  <c r="S169" i="4"/>
  <c r="S142" i="4"/>
  <c r="S223" i="4"/>
  <c r="S466" i="4"/>
  <c r="S277" i="4"/>
  <c r="S250" i="4"/>
  <c r="S358" i="4"/>
  <c r="S385" i="4"/>
  <c r="S304" i="4"/>
  <c r="S88" i="4"/>
  <c r="S196" i="4"/>
  <c r="S115" i="4"/>
  <c r="S439" i="4"/>
  <c r="S412" i="4"/>
  <c r="J6" i="5"/>
  <c r="C8" i="2"/>
  <c r="D5" i="3"/>
  <c r="E5" i="3"/>
  <c r="S33" i="4"/>
  <c r="S34" i="4" s="1"/>
  <c r="B33" i="4" s="1"/>
  <c r="S60" i="4"/>
  <c r="S61" i="4" s="1"/>
  <c r="B60" i="4" s="1"/>
  <c r="F7" i="5"/>
  <c r="F6" i="5"/>
  <c r="B492" i="4" l="1"/>
  <c r="T492" i="4"/>
  <c r="T519" i="4"/>
  <c r="B519" i="4"/>
  <c r="T573" i="4"/>
  <c r="B573" i="4"/>
  <c r="B546" i="4"/>
  <c r="T546" i="4"/>
  <c r="AI15" i="4"/>
  <c r="T357" i="4"/>
  <c r="B357" i="4"/>
  <c r="T411" i="4"/>
  <c r="B411" i="4"/>
  <c r="T87" i="4"/>
  <c r="B87" i="4"/>
  <c r="T249" i="4"/>
  <c r="B249" i="4"/>
  <c r="T141" i="4"/>
  <c r="B141" i="4"/>
  <c r="T114" i="4"/>
  <c r="B114" i="4"/>
  <c r="B384" i="4"/>
  <c r="T384" i="4"/>
  <c r="T465" i="4"/>
  <c r="B465" i="4"/>
  <c r="B330" i="4"/>
  <c r="T330" i="4"/>
  <c r="T195" i="4"/>
  <c r="B195" i="4"/>
  <c r="B222" i="4"/>
  <c r="T222" i="4"/>
  <c r="B438" i="4"/>
  <c r="T438" i="4"/>
  <c r="T303" i="4"/>
  <c r="B303" i="4"/>
  <c r="B276" i="4"/>
  <c r="T276" i="4"/>
  <c r="B168" i="4"/>
  <c r="T168" i="4"/>
  <c r="T60" i="4"/>
  <c r="T33" i="4"/>
  <c r="O6" i="5"/>
  <c r="E5" i="10" s="1"/>
  <c r="O7" i="5"/>
  <c r="E6" i="10" s="1"/>
  <c r="AF14" i="4"/>
  <c r="AF13" i="4"/>
  <c r="AF15" i="4"/>
  <c r="AF12" i="4"/>
  <c r="Z14" i="4" l="1"/>
  <c r="AA14" i="4" s="1"/>
  <c r="D7" i="10" s="1"/>
  <c r="H7" i="10" s="1"/>
  <c r="Z13" i="4"/>
  <c r="AA13" i="4" s="1"/>
  <c r="D6" i="10" s="1"/>
  <c r="H6" i="10" s="1"/>
  <c r="Z15" i="4"/>
  <c r="AA15" i="4" s="1"/>
  <c r="AI16" i="4"/>
  <c r="Z12" i="4"/>
  <c r="AA12" i="4" s="1"/>
  <c r="AF16" i="4"/>
  <c r="Z16" i="4" l="1"/>
  <c r="AA16" i="4" s="1"/>
  <c r="D8" i="10"/>
  <c r="H8" i="10" s="1"/>
  <c r="AI17" i="4"/>
  <c r="F16" i="8"/>
  <c r="E8" i="12" s="1"/>
  <c r="D5" i="10"/>
  <c r="H5" i="10" s="1"/>
  <c r="F17" i="8"/>
  <c r="AF17" i="4"/>
  <c r="J17" i="8" l="1"/>
  <c r="N17" i="8"/>
  <c r="G17" i="8"/>
  <c r="H17" i="8"/>
  <c r="K17" i="8"/>
  <c r="M17" i="8"/>
  <c r="F18" i="8"/>
  <c r="E107" i="12"/>
  <c r="E111" i="12"/>
  <c r="E115" i="12"/>
  <c r="E119" i="12"/>
  <c r="E123" i="12"/>
  <c r="E127" i="12"/>
  <c r="E131" i="12"/>
  <c r="E135" i="12"/>
  <c r="E139" i="12"/>
  <c r="E143" i="12"/>
  <c r="E147" i="12"/>
  <c r="E151" i="12"/>
  <c r="E155" i="12"/>
  <c r="E159" i="12"/>
  <c r="E163" i="12"/>
  <c r="E167" i="12"/>
  <c r="E171" i="12"/>
  <c r="E175" i="12"/>
  <c r="E179" i="12"/>
  <c r="E183" i="12"/>
  <c r="E187" i="12"/>
  <c r="E191" i="12"/>
  <c r="E195" i="12"/>
  <c r="E199" i="12"/>
  <c r="E203" i="12"/>
  <c r="E207" i="12"/>
  <c r="E211" i="12"/>
  <c r="E215" i="12"/>
  <c r="E104" i="12"/>
  <c r="E18" i="12"/>
  <c r="E22" i="12"/>
  <c r="E26" i="12"/>
  <c r="E30" i="12"/>
  <c r="E34" i="12"/>
  <c r="E38" i="12"/>
  <c r="E42" i="12"/>
  <c r="E46" i="12"/>
  <c r="E50" i="12"/>
  <c r="E54" i="12"/>
  <c r="E58" i="12"/>
  <c r="E62" i="12"/>
  <c r="E66" i="12"/>
  <c r="E70" i="12"/>
  <c r="E74" i="12"/>
  <c r="E78" i="12"/>
  <c r="E82" i="12"/>
  <c r="E86" i="12"/>
  <c r="E90" i="12"/>
  <c r="E108" i="12"/>
  <c r="E112" i="12"/>
  <c r="E116" i="12"/>
  <c r="E120" i="12"/>
  <c r="E124" i="12"/>
  <c r="E128" i="12"/>
  <c r="E132" i="12"/>
  <c r="E136" i="12"/>
  <c r="E140" i="12"/>
  <c r="E144" i="12"/>
  <c r="E148" i="12"/>
  <c r="E152" i="12"/>
  <c r="E156" i="12"/>
  <c r="E160" i="12"/>
  <c r="E164" i="12"/>
  <c r="E168" i="12"/>
  <c r="E172" i="12"/>
  <c r="E176" i="12"/>
  <c r="E180" i="12"/>
  <c r="E184" i="12"/>
  <c r="E188" i="12"/>
  <c r="E192" i="12"/>
  <c r="E196" i="12"/>
  <c r="E200" i="12"/>
  <c r="E204" i="12"/>
  <c r="E208" i="12"/>
  <c r="E212" i="12"/>
  <c r="E216" i="12"/>
  <c r="E15" i="12"/>
  <c r="E19" i="12"/>
  <c r="E23" i="12"/>
  <c r="E27" i="12"/>
  <c r="E31" i="12"/>
  <c r="E35" i="12"/>
  <c r="E39" i="12"/>
  <c r="E43" i="12"/>
  <c r="E105" i="12"/>
  <c r="E113" i="12"/>
  <c r="E121" i="12"/>
  <c r="E129" i="12"/>
  <c r="E137" i="12"/>
  <c r="E145" i="12"/>
  <c r="E153" i="12"/>
  <c r="E161" i="12"/>
  <c r="E169" i="12"/>
  <c r="E177" i="12"/>
  <c r="E185" i="12"/>
  <c r="E193" i="12"/>
  <c r="E201" i="12"/>
  <c r="E209" i="12"/>
  <c r="E217" i="12"/>
  <c r="E20" i="12"/>
  <c r="E28" i="12"/>
  <c r="E36" i="12"/>
  <c r="E44" i="12"/>
  <c r="E49" i="12"/>
  <c r="E55" i="12"/>
  <c r="E60" i="12"/>
  <c r="E65" i="12"/>
  <c r="E71" i="12"/>
  <c r="E76" i="12"/>
  <c r="E81" i="12"/>
  <c r="E87" i="12"/>
  <c r="E92" i="12"/>
  <c r="E106" i="12"/>
  <c r="E114" i="12"/>
  <c r="E122" i="12"/>
  <c r="E130" i="12"/>
  <c r="E138" i="12"/>
  <c r="E146" i="12"/>
  <c r="E154" i="12"/>
  <c r="E162" i="12"/>
  <c r="E170" i="12"/>
  <c r="E178" i="12"/>
  <c r="E186" i="12"/>
  <c r="E194" i="12"/>
  <c r="E202" i="12"/>
  <c r="E210" i="12"/>
  <c r="E218" i="12"/>
  <c r="E21" i="12"/>
  <c r="E29" i="12"/>
  <c r="E37" i="12"/>
  <c r="E45" i="12"/>
  <c r="E51" i="12"/>
  <c r="E56" i="12"/>
  <c r="E61" i="12"/>
  <c r="E67" i="12"/>
  <c r="E72" i="12"/>
  <c r="E77" i="12"/>
  <c r="E83" i="12"/>
  <c r="E88" i="12"/>
  <c r="E14" i="12"/>
  <c r="E109" i="12"/>
  <c r="E117" i="12"/>
  <c r="E125" i="12"/>
  <c r="E133" i="12"/>
  <c r="E141" i="12"/>
  <c r="E149" i="12"/>
  <c r="E157" i="12"/>
  <c r="E165" i="12"/>
  <c r="E173" i="12"/>
  <c r="E181" i="12"/>
  <c r="E189" i="12"/>
  <c r="E197" i="12"/>
  <c r="E205" i="12"/>
  <c r="E213" i="12"/>
  <c r="E16" i="12"/>
  <c r="E24" i="12"/>
  <c r="E32" i="12"/>
  <c r="E40" i="12"/>
  <c r="E47" i="12"/>
  <c r="E52" i="12"/>
  <c r="E57" i="12"/>
  <c r="E63" i="12"/>
  <c r="E68" i="12"/>
  <c r="E73" i="12"/>
  <c r="E79" i="12"/>
  <c r="E84" i="12"/>
  <c r="E89" i="12"/>
  <c r="E110" i="12"/>
  <c r="E118" i="12"/>
  <c r="E126" i="12"/>
  <c r="E134" i="12"/>
  <c r="E142" i="12"/>
  <c r="E150" i="12"/>
  <c r="E158" i="12"/>
  <c r="E166" i="12"/>
  <c r="E174" i="12"/>
  <c r="E182" i="12"/>
  <c r="E190" i="12"/>
  <c r="E198" i="12"/>
  <c r="E206" i="12"/>
  <c r="E214" i="12"/>
  <c r="E17" i="12"/>
  <c r="E25" i="12"/>
  <c r="E33" i="12"/>
  <c r="E41" i="12"/>
  <c r="E48" i="12"/>
  <c r="E53" i="12"/>
  <c r="E59" i="12"/>
  <c r="E64" i="12"/>
  <c r="E69" i="12"/>
  <c r="E75" i="12"/>
  <c r="E80" i="12"/>
  <c r="E85" i="12"/>
  <c r="E91" i="12"/>
  <c r="G8" i="12"/>
  <c r="G16" i="8"/>
  <c r="Z17" i="4"/>
  <c r="AA17" i="4" s="1"/>
  <c r="D9" i="10"/>
  <c r="H9" i="10" s="1"/>
  <c r="AI18" i="4"/>
  <c r="H16" i="8"/>
  <c r="F15" i="8"/>
  <c r="AF18" i="4"/>
  <c r="G18" i="8" l="1"/>
  <c r="H18" i="8"/>
  <c r="I8" i="12"/>
  <c r="I109" i="12" s="1"/>
  <c r="F19" i="8"/>
  <c r="G108" i="12"/>
  <c r="H108" i="12" s="1"/>
  <c r="G112" i="12"/>
  <c r="H112" i="12" s="1"/>
  <c r="G116" i="12"/>
  <c r="G120" i="12"/>
  <c r="G124" i="12"/>
  <c r="G128" i="12"/>
  <c r="G132" i="12"/>
  <c r="G136" i="12"/>
  <c r="G140" i="12"/>
  <c r="G144" i="12"/>
  <c r="G148" i="12"/>
  <c r="G152" i="12"/>
  <c r="G156" i="12"/>
  <c r="G160" i="12"/>
  <c r="G164" i="12"/>
  <c r="G168" i="12"/>
  <c r="G172" i="12"/>
  <c r="G176" i="12"/>
  <c r="G180" i="12"/>
  <c r="G184" i="12"/>
  <c r="G188" i="12"/>
  <c r="G192" i="12"/>
  <c r="G196" i="12"/>
  <c r="G200" i="12"/>
  <c r="G204" i="12"/>
  <c r="G208" i="12"/>
  <c r="G212" i="12"/>
  <c r="G216" i="12"/>
  <c r="G105" i="12"/>
  <c r="H105" i="12" s="1"/>
  <c r="G109" i="12"/>
  <c r="H109" i="12" s="1"/>
  <c r="G113" i="12"/>
  <c r="H113" i="12" s="1"/>
  <c r="G117" i="12"/>
  <c r="G121" i="12"/>
  <c r="G125" i="12"/>
  <c r="G129" i="12"/>
  <c r="G133" i="12"/>
  <c r="G137" i="12"/>
  <c r="G141" i="12"/>
  <c r="G145" i="12"/>
  <c r="G149" i="12"/>
  <c r="G153" i="12"/>
  <c r="G157" i="12"/>
  <c r="G161" i="12"/>
  <c r="G165" i="12"/>
  <c r="G169" i="12"/>
  <c r="G173" i="12"/>
  <c r="G177" i="12"/>
  <c r="G181" i="12"/>
  <c r="G185" i="12"/>
  <c r="G189" i="12"/>
  <c r="G193" i="12"/>
  <c r="G197" i="12"/>
  <c r="G201" i="12"/>
  <c r="G205" i="12"/>
  <c r="G209" i="12"/>
  <c r="G213" i="12"/>
  <c r="G217" i="12"/>
  <c r="G106" i="12"/>
  <c r="H106" i="12" s="1"/>
  <c r="G110" i="12"/>
  <c r="H110" i="12" s="1"/>
  <c r="G114" i="12"/>
  <c r="H114" i="12" s="1"/>
  <c r="G118" i="12"/>
  <c r="G122" i="12"/>
  <c r="G126" i="12"/>
  <c r="G130" i="12"/>
  <c r="G134" i="12"/>
  <c r="G138" i="12"/>
  <c r="G142" i="12"/>
  <c r="G146" i="12"/>
  <c r="G150" i="12"/>
  <c r="G154" i="12"/>
  <c r="G158" i="12"/>
  <c r="G162" i="12"/>
  <c r="G166" i="12"/>
  <c r="G170" i="12"/>
  <c r="G174" i="12"/>
  <c r="G178" i="12"/>
  <c r="G182" i="12"/>
  <c r="G186" i="12"/>
  <c r="G190" i="12"/>
  <c r="G194" i="12"/>
  <c r="G198" i="12"/>
  <c r="G202" i="12"/>
  <c r="G206" i="12"/>
  <c r="G210" i="12"/>
  <c r="G214" i="12"/>
  <c r="G218" i="12"/>
  <c r="G115" i="12"/>
  <c r="G131" i="12"/>
  <c r="G147" i="12"/>
  <c r="G163" i="12"/>
  <c r="G179" i="12"/>
  <c r="G195" i="12"/>
  <c r="G211" i="12"/>
  <c r="G107" i="12"/>
  <c r="H107" i="12" s="1"/>
  <c r="G203" i="12"/>
  <c r="G127" i="12"/>
  <c r="G159" i="12"/>
  <c r="G191" i="12"/>
  <c r="G119" i="12"/>
  <c r="G135" i="12"/>
  <c r="G151" i="12"/>
  <c r="G167" i="12"/>
  <c r="G183" i="12"/>
  <c r="G199" i="12"/>
  <c r="G215" i="12"/>
  <c r="G123" i="12"/>
  <c r="G139" i="12"/>
  <c r="G155" i="12"/>
  <c r="G171" i="12"/>
  <c r="G187" i="12"/>
  <c r="G104" i="12"/>
  <c r="H104" i="12" s="1"/>
  <c r="G111" i="12"/>
  <c r="H111" i="12" s="1"/>
  <c r="G143" i="12"/>
  <c r="G175" i="12"/>
  <c r="G207" i="12"/>
  <c r="G18" i="12"/>
  <c r="H18" i="12" s="1"/>
  <c r="G22" i="12"/>
  <c r="H22" i="12" s="1"/>
  <c r="G26" i="12"/>
  <c r="H26" i="12" s="1"/>
  <c r="G30" i="12"/>
  <c r="H30" i="12" s="1"/>
  <c r="G34" i="12"/>
  <c r="G38" i="12"/>
  <c r="G42" i="12"/>
  <c r="G46" i="12"/>
  <c r="G50" i="12"/>
  <c r="G54" i="12"/>
  <c r="G58" i="12"/>
  <c r="G62" i="12"/>
  <c r="G66" i="12"/>
  <c r="G70" i="12"/>
  <c r="G74" i="12"/>
  <c r="G78" i="12"/>
  <c r="G82" i="12"/>
  <c r="G86" i="12"/>
  <c r="G90" i="12"/>
  <c r="G15" i="12"/>
  <c r="H15" i="12" s="1"/>
  <c r="G19" i="12"/>
  <c r="H19" i="12" s="1"/>
  <c r="G23" i="12"/>
  <c r="H23" i="12" s="1"/>
  <c r="G27" i="12"/>
  <c r="H27" i="12" s="1"/>
  <c r="G31" i="12"/>
  <c r="H31" i="12" s="1"/>
  <c r="G35" i="12"/>
  <c r="G39" i="12"/>
  <c r="G43" i="12"/>
  <c r="G47" i="12"/>
  <c r="G51" i="12"/>
  <c r="G55" i="12"/>
  <c r="G59" i="12"/>
  <c r="G63" i="12"/>
  <c r="G67" i="12"/>
  <c r="G71" i="12"/>
  <c r="G75" i="12"/>
  <c r="G79" i="12"/>
  <c r="G83" i="12"/>
  <c r="G87" i="12"/>
  <c r="G91" i="12"/>
  <c r="G16" i="12"/>
  <c r="H16" i="12" s="1"/>
  <c r="G20" i="12"/>
  <c r="H20" i="12" s="1"/>
  <c r="G24" i="12"/>
  <c r="H24" i="12" s="1"/>
  <c r="G28" i="12"/>
  <c r="H28" i="12" s="1"/>
  <c r="G32" i="12"/>
  <c r="H32" i="12" s="1"/>
  <c r="G36" i="12"/>
  <c r="G40" i="12"/>
  <c r="G44" i="12"/>
  <c r="G48" i="12"/>
  <c r="G52" i="12"/>
  <c r="G56" i="12"/>
  <c r="G60" i="12"/>
  <c r="G64" i="12"/>
  <c r="G68" i="12"/>
  <c r="G72" i="12"/>
  <c r="G76" i="12"/>
  <c r="G80" i="12"/>
  <c r="G84" i="12"/>
  <c r="G88" i="12"/>
  <c r="G92" i="12"/>
  <c r="G17" i="12"/>
  <c r="G21" i="12"/>
  <c r="H21" i="12" s="1"/>
  <c r="G25" i="12"/>
  <c r="H25" i="12" s="1"/>
  <c r="G29" i="12"/>
  <c r="H29" i="12" s="1"/>
  <c r="G33" i="12"/>
  <c r="H33" i="12" s="1"/>
  <c r="G37" i="12"/>
  <c r="G41" i="12"/>
  <c r="G45" i="12"/>
  <c r="G49" i="12"/>
  <c r="G53" i="12"/>
  <c r="G57" i="12"/>
  <c r="G61" i="12"/>
  <c r="G65" i="12"/>
  <c r="G69" i="12"/>
  <c r="G73" i="12"/>
  <c r="G77" i="12"/>
  <c r="G81" i="12"/>
  <c r="G85" i="12"/>
  <c r="G89" i="12"/>
  <c r="C8" i="12"/>
  <c r="G14" i="12"/>
  <c r="H14" i="12" s="1"/>
  <c r="Z18" i="4"/>
  <c r="AA18" i="4" s="1"/>
  <c r="AI19" i="4"/>
  <c r="G15" i="8"/>
  <c r="H15" i="8"/>
  <c r="E101" i="12"/>
  <c r="G101" i="12"/>
  <c r="AF19" i="4"/>
  <c r="I69" i="12" l="1"/>
  <c r="I28" i="12"/>
  <c r="I107" i="12"/>
  <c r="G19" i="8"/>
  <c r="H19" i="8"/>
  <c r="I39" i="12"/>
  <c r="I14" i="12"/>
  <c r="I142" i="12"/>
  <c r="I88" i="12"/>
  <c r="I25" i="12"/>
  <c r="I137" i="12"/>
  <c r="I23" i="12"/>
  <c r="I44" i="12"/>
  <c r="I74" i="12"/>
  <c r="I211" i="12"/>
  <c r="I79" i="12"/>
  <c r="I30" i="12"/>
  <c r="I121" i="12"/>
  <c r="I101" i="12"/>
  <c r="I72" i="12"/>
  <c r="I63" i="12"/>
  <c r="I58" i="12"/>
  <c r="I53" i="12"/>
  <c r="I178" i="12"/>
  <c r="I116" i="12"/>
  <c r="I64" i="12"/>
  <c r="I24" i="12"/>
  <c r="I59" i="12"/>
  <c r="I15" i="12"/>
  <c r="I54" i="12"/>
  <c r="I89" i="12"/>
  <c r="I45" i="12"/>
  <c r="I201" i="12"/>
  <c r="I180" i="12"/>
  <c r="I163" i="12"/>
  <c r="I92" i="12"/>
  <c r="I48" i="12"/>
  <c r="I87" i="12"/>
  <c r="I43" i="12"/>
  <c r="I78" i="12"/>
  <c r="I38" i="12"/>
  <c r="I73" i="12"/>
  <c r="I29" i="12"/>
  <c r="I206" i="12"/>
  <c r="I185" i="12"/>
  <c r="I164" i="12"/>
  <c r="I147" i="12"/>
  <c r="I80" i="12"/>
  <c r="I60" i="12"/>
  <c r="I40" i="12"/>
  <c r="I16" i="12"/>
  <c r="I75" i="12"/>
  <c r="I55" i="12"/>
  <c r="I31" i="12"/>
  <c r="I90" i="12"/>
  <c r="I70" i="12"/>
  <c r="I46" i="12"/>
  <c r="I26" i="12"/>
  <c r="I85" i="12"/>
  <c r="I61" i="12"/>
  <c r="I41" i="12"/>
  <c r="I21" i="12"/>
  <c r="I218" i="12"/>
  <c r="I166" i="12"/>
  <c r="I169" i="12"/>
  <c r="I212" i="12"/>
  <c r="I148" i="12"/>
  <c r="I195" i="12"/>
  <c r="I131" i="12"/>
  <c r="I76" i="12"/>
  <c r="I56" i="12"/>
  <c r="I32" i="12"/>
  <c r="I91" i="12"/>
  <c r="I71" i="12"/>
  <c r="I47" i="12"/>
  <c r="I27" i="12"/>
  <c r="I86" i="12"/>
  <c r="I62" i="12"/>
  <c r="I42" i="12"/>
  <c r="I22" i="12"/>
  <c r="I77" i="12"/>
  <c r="I57" i="12"/>
  <c r="I37" i="12"/>
  <c r="I154" i="12"/>
  <c r="I217" i="12"/>
  <c r="I153" i="12"/>
  <c r="I196" i="12"/>
  <c r="I132" i="12"/>
  <c r="I179" i="12"/>
  <c r="I114" i="12"/>
  <c r="I130" i="12"/>
  <c r="I126" i="12"/>
  <c r="I170" i="12"/>
  <c r="I210" i="12"/>
  <c r="I190" i="12"/>
  <c r="I182" i="12"/>
  <c r="I118" i="12"/>
  <c r="I205" i="12"/>
  <c r="I189" i="12"/>
  <c r="I173" i="12"/>
  <c r="I157" i="12"/>
  <c r="I141" i="12"/>
  <c r="I125" i="12"/>
  <c r="I216" i="12"/>
  <c r="I200" i="12"/>
  <c r="I184" i="12"/>
  <c r="I168" i="12"/>
  <c r="I152" i="12"/>
  <c r="I136" i="12"/>
  <c r="I120" i="12"/>
  <c r="I215" i="12"/>
  <c r="I199" i="12"/>
  <c r="I183" i="12"/>
  <c r="I167" i="12"/>
  <c r="I151" i="12"/>
  <c r="I135" i="12"/>
  <c r="I119" i="12"/>
  <c r="I111" i="12"/>
  <c r="I105" i="12"/>
  <c r="I113" i="12"/>
  <c r="I194" i="12"/>
  <c r="I174" i="12"/>
  <c r="I202" i="12"/>
  <c r="I138" i="12"/>
  <c r="I146" i="12"/>
  <c r="I214" i="12"/>
  <c r="I150" i="12"/>
  <c r="I213" i="12"/>
  <c r="I197" i="12"/>
  <c r="I181" i="12"/>
  <c r="I165" i="12"/>
  <c r="I149" i="12"/>
  <c r="I133" i="12"/>
  <c r="I117" i="12"/>
  <c r="I208" i="12"/>
  <c r="I192" i="12"/>
  <c r="I176" i="12"/>
  <c r="I160" i="12"/>
  <c r="I144" i="12"/>
  <c r="I128" i="12"/>
  <c r="I108" i="12"/>
  <c r="I207" i="12"/>
  <c r="I191" i="12"/>
  <c r="I175" i="12"/>
  <c r="I159" i="12"/>
  <c r="I143" i="12"/>
  <c r="I127" i="12"/>
  <c r="I106" i="12"/>
  <c r="I84" i="12"/>
  <c r="I68" i="12"/>
  <c r="I52" i="12"/>
  <c r="I36" i="12"/>
  <c r="I20" i="12"/>
  <c r="I83" i="12"/>
  <c r="I67" i="12"/>
  <c r="I51" i="12"/>
  <c r="I35" i="12"/>
  <c r="I19" i="12"/>
  <c r="I82" i="12"/>
  <c r="I66" i="12"/>
  <c r="I50" i="12"/>
  <c r="I34" i="12"/>
  <c r="I18" i="12"/>
  <c r="I81" i="12"/>
  <c r="I65" i="12"/>
  <c r="I49" i="12"/>
  <c r="I33" i="12"/>
  <c r="I17" i="12"/>
  <c r="I162" i="12"/>
  <c r="I158" i="12"/>
  <c r="I186" i="12"/>
  <c r="I122" i="12"/>
  <c r="I112" i="12"/>
  <c r="I198" i="12"/>
  <c r="I134" i="12"/>
  <c r="I209" i="12"/>
  <c r="I193" i="12"/>
  <c r="I177" i="12"/>
  <c r="I161" i="12"/>
  <c r="I145" i="12"/>
  <c r="I129" i="12"/>
  <c r="I110" i="12"/>
  <c r="I204" i="12"/>
  <c r="I188" i="12"/>
  <c r="I172" i="12"/>
  <c r="I156" i="12"/>
  <c r="I140" i="12"/>
  <c r="I124" i="12"/>
  <c r="I104" i="12"/>
  <c r="I203" i="12"/>
  <c r="I187" i="12"/>
  <c r="I171" i="12"/>
  <c r="I155" i="12"/>
  <c r="I139" i="12"/>
  <c r="I123" i="12"/>
  <c r="I115" i="12"/>
  <c r="K8" i="12"/>
  <c r="K101" i="12" s="1"/>
  <c r="C105" i="12"/>
  <c r="C109" i="12"/>
  <c r="C113" i="12"/>
  <c r="C117" i="12"/>
  <c r="C121" i="12"/>
  <c r="C125" i="12"/>
  <c r="C129" i="12"/>
  <c r="C133" i="12"/>
  <c r="C137" i="12"/>
  <c r="C141" i="12"/>
  <c r="C145" i="12"/>
  <c r="C149" i="12"/>
  <c r="C153" i="12"/>
  <c r="C157" i="12"/>
  <c r="C161" i="12"/>
  <c r="C165" i="12"/>
  <c r="C169" i="12"/>
  <c r="C173" i="12"/>
  <c r="C177" i="12"/>
  <c r="C181" i="12"/>
  <c r="C185" i="12"/>
  <c r="C189" i="12"/>
  <c r="C193" i="12"/>
  <c r="C197" i="12"/>
  <c r="C201" i="12"/>
  <c r="C205" i="12"/>
  <c r="C209" i="12"/>
  <c r="C213" i="12"/>
  <c r="C217" i="12"/>
  <c r="C106" i="12"/>
  <c r="C110" i="12"/>
  <c r="C114" i="12"/>
  <c r="C118" i="12"/>
  <c r="C122" i="12"/>
  <c r="C126" i="12"/>
  <c r="C130" i="12"/>
  <c r="C134" i="12"/>
  <c r="C138" i="12"/>
  <c r="C142" i="12"/>
  <c r="C146" i="12"/>
  <c r="C150" i="12"/>
  <c r="C154" i="12"/>
  <c r="C158" i="12"/>
  <c r="C162" i="12"/>
  <c r="C166" i="12"/>
  <c r="C170" i="12"/>
  <c r="C174" i="12"/>
  <c r="C178" i="12"/>
  <c r="C182" i="12"/>
  <c r="C186" i="12"/>
  <c r="C190" i="12"/>
  <c r="C194" i="12"/>
  <c r="C198" i="12"/>
  <c r="C202" i="12"/>
  <c r="C206" i="12"/>
  <c r="C210" i="12"/>
  <c r="C214" i="12"/>
  <c r="C218" i="12"/>
  <c r="C107" i="12"/>
  <c r="C111" i="12"/>
  <c r="C115" i="12"/>
  <c r="C119" i="12"/>
  <c r="C123" i="12"/>
  <c r="C127" i="12"/>
  <c r="C131" i="12"/>
  <c r="C135" i="12"/>
  <c r="C139" i="12"/>
  <c r="C143" i="12"/>
  <c r="C147" i="12"/>
  <c r="C151" i="12"/>
  <c r="C155" i="12"/>
  <c r="C159" i="12"/>
  <c r="C163" i="12"/>
  <c r="C167" i="12"/>
  <c r="C171" i="12"/>
  <c r="C175" i="12"/>
  <c r="C179" i="12"/>
  <c r="C183" i="12"/>
  <c r="C187" i="12"/>
  <c r="C191" i="12"/>
  <c r="C195" i="12"/>
  <c r="C199" i="12"/>
  <c r="C203" i="12"/>
  <c r="C207" i="12"/>
  <c r="C211" i="12"/>
  <c r="C215" i="12"/>
  <c r="C112" i="12"/>
  <c r="C128" i="12"/>
  <c r="C144" i="12"/>
  <c r="C160" i="12"/>
  <c r="C176" i="12"/>
  <c r="C192" i="12"/>
  <c r="C208" i="12"/>
  <c r="C120" i="12"/>
  <c r="C136" i="12"/>
  <c r="C168" i="12"/>
  <c r="C200" i="12"/>
  <c r="C108" i="12"/>
  <c r="C140" i="12"/>
  <c r="C172" i="12"/>
  <c r="C204" i="12"/>
  <c r="C116" i="12"/>
  <c r="C132" i="12"/>
  <c r="C148" i="12"/>
  <c r="C164" i="12"/>
  <c r="C180" i="12"/>
  <c r="C196" i="12"/>
  <c r="C212" i="12"/>
  <c r="C152" i="12"/>
  <c r="C184" i="12"/>
  <c r="C216" i="12"/>
  <c r="C124" i="12"/>
  <c r="C156" i="12"/>
  <c r="C188" i="12"/>
  <c r="H17" i="12"/>
  <c r="C16" i="12"/>
  <c r="C20" i="12"/>
  <c r="C24" i="12"/>
  <c r="C28" i="12"/>
  <c r="C32" i="12"/>
  <c r="C36" i="12"/>
  <c r="C40" i="12"/>
  <c r="C44" i="12"/>
  <c r="C15" i="12"/>
  <c r="C21" i="12"/>
  <c r="C26" i="12"/>
  <c r="C31" i="12"/>
  <c r="C37" i="12"/>
  <c r="C42" i="12"/>
  <c r="C47" i="12"/>
  <c r="C51" i="12"/>
  <c r="C55" i="12"/>
  <c r="C59" i="12"/>
  <c r="C63" i="12"/>
  <c r="C67" i="12"/>
  <c r="C71" i="12"/>
  <c r="C75" i="12"/>
  <c r="C79" i="12"/>
  <c r="C83" i="12"/>
  <c r="C87" i="12"/>
  <c r="C91" i="12"/>
  <c r="C17" i="12"/>
  <c r="C22" i="12"/>
  <c r="C27" i="12"/>
  <c r="C33" i="12"/>
  <c r="C38" i="12"/>
  <c r="C43" i="12"/>
  <c r="C48" i="12"/>
  <c r="C52" i="12"/>
  <c r="C56" i="12"/>
  <c r="C60" i="12"/>
  <c r="C64" i="12"/>
  <c r="C68" i="12"/>
  <c r="C72" i="12"/>
  <c r="C76" i="12"/>
  <c r="C80" i="12"/>
  <c r="C84" i="12"/>
  <c r="C88" i="12"/>
  <c r="C92" i="12"/>
  <c r="C18" i="12"/>
  <c r="C23" i="12"/>
  <c r="C29" i="12"/>
  <c r="C34" i="12"/>
  <c r="C39" i="12"/>
  <c r="C45" i="12"/>
  <c r="C49" i="12"/>
  <c r="C53" i="12"/>
  <c r="C57" i="12"/>
  <c r="C61" i="12"/>
  <c r="C65" i="12"/>
  <c r="C69" i="12"/>
  <c r="C73" i="12"/>
  <c r="C77" i="12"/>
  <c r="C81" i="12"/>
  <c r="C85" i="12"/>
  <c r="C89" i="12"/>
  <c r="C14" i="12"/>
  <c r="C104" i="12"/>
  <c r="C19" i="12"/>
  <c r="C25" i="12"/>
  <c r="C30" i="12"/>
  <c r="C35" i="12"/>
  <c r="C41" i="12"/>
  <c r="C46" i="12"/>
  <c r="C50" i="12"/>
  <c r="C54" i="12"/>
  <c r="C58" i="12"/>
  <c r="C62" i="12"/>
  <c r="C66" i="12"/>
  <c r="C70" i="12"/>
  <c r="C74" i="12"/>
  <c r="C78" i="12"/>
  <c r="C82" i="12"/>
  <c r="C86" i="12"/>
  <c r="C90" i="12"/>
  <c r="Z19" i="4"/>
  <c r="AA19" i="4" s="1"/>
  <c r="D10" i="10"/>
  <c r="H10" i="10" s="1"/>
  <c r="AI20" i="4"/>
  <c r="L207" i="12"/>
  <c r="L204" i="12"/>
  <c r="L218" i="12"/>
  <c r="L216" i="12"/>
  <c r="L215" i="12"/>
  <c r="L212" i="12"/>
  <c r="L210" i="12"/>
  <c r="L206" i="12"/>
  <c r="L201" i="12"/>
  <c r="L217" i="12"/>
  <c r="L213" i="12"/>
  <c r="L209" i="12"/>
  <c r="L203" i="12"/>
  <c r="L200" i="12"/>
  <c r="L214" i="12"/>
  <c r="L211" i="12"/>
  <c r="L208" i="12"/>
  <c r="L205" i="12"/>
  <c r="L202" i="12"/>
  <c r="L195" i="12"/>
  <c r="L193" i="12"/>
  <c r="L189" i="12"/>
  <c r="L185" i="12"/>
  <c r="L181" i="12"/>
  <c r="L198" i="12"/>
  <c r="L196" i="12"/>
  <c r="L192" i="12"/>
  <c r="L188" i="12"/>
  <c r="L184" i="12"/>
  <c r="L194" i="12"/>
  <c r="L191" i="12"/>
  <c r="L187" i="12"/>
  <c r="L183" i="12"/>
  <c r="L199" i="12"/>
  <c r="L197" i="12"/>
  <c r="L190" i="12"/>
  <c r="L186" i="12"/>
  <c r="L178" i="12"/>
  <c r="L176" i="12"/>
  <c r="L168" i="12"/>
  <c r="L165" i="12"/>
  <c r="L164" i="12"/>
  <c r="L169" i="12"/>
  <c r="L166" i="12"/>
  <c r="L182" i="12"/>
  <c r="L177" i="12"/>
  <c r="L172" i="12"/>
  <c r="L170" i="12"/>
  <c r="L167" i="12"/>
  <c r="L180" i="12"/>
  <c r="L179" i="12"/>
  <c r="L175" i="12"/>
  <c r="L174" i="12"/>
  <c r="L173" i="12"/>
  <c r="L171" i="12"/>
  <c r="L162" i="12"/>
  <c r="L161" i="12"/>
  <c r="L160" i="12"/>
  <c r="L151" i="12"/>
  <c r="L148" i="12"/>
  <c r="L145" i="12"/>
  <c r="L143" i="12"/>
  <c r="L157" i="12"/>
  <c r="L152" i="12"/>
  <c r="L149" i="12"/>
  <c r="L146" i="12"/>
  <c r="L163" i="12"/>
  <c r="L158" i="12"/>
  <c r="L154" i="12"/>
  <c r="L153" i="12"/>
  <c r="L150" i="12"/>
  <c r="L159" i="12"/>
  <c r="L156" i="12"/>
  <c r="L155" i="12"/>
  <c r="L147" i="12"/>
  <c r="L144" i="12"/>
  <c r="L141" i="12"/>
  <c r="L142" i="12"/>
  <c r="AF20" i="4"/>
  <c r="F20" i="8" l="1"/>
  <c r="K120" i="12"/>
  <c r="K136" i="12"/>
  <c r="K152" i="12"/>
  <c r="K168" i="12"/>
  <c r="K184" i="12"/>
  <c r="K200" i="12"/>
  <c r="K216" i="12"/>
  <c r="K118" i="12"/>
  <c r="K134" i="12"/>
  <c r="K150" i="12"/>
  <c r="K166" i="12"/>
  <c r="K182" i="12"/>
  <c r="K198" i="12"/>
  <c r="K214" i="12"/>
  <c r="K125" i="12"/>
  <c r="K157" i="12"/>
  <c r="K189" i="12"/>
  <c r="K111" i="12"/>
  <c r="K143" i="12"/>
  <c r="K175" i="12"/>
  <c r="K207" i="12"/>
  <c r="K121" i="12"/>
  <c r="K153" i="12"/>
  <c r="K185" i="12"/>
  <c r="K217" i="12"/>
  <c r="K203" i="12"/>
  <c r="K115" i="12"/>
  <c r="K123" i="12"/>
  <c r="K21" i="12"/>
  <c r="K53" i="12"/>
  <c r="K85" i="12"/>
  <c r="K71" i="12"/>
  <c r="K56" i="12"/>
  <c r="K15" i="12"/>
  <c r="K58" i="12"/>
  <c r="K22" i="12"/>
  <c r="K64" i="12"/>
  <c r="K86" i="12"/>
  <c r="K108" i="12"/>
  <c r="K124" i="12"/>
  <c r="K140" i="12"/>
  <c r="K156" i="12"/>
  <c r="K172" i="12"/>
  <c r="K188" i="12"/>
  <c r="K204" i="12"/>
  <c r="K106" i="12"/>
  <c r="K122" i="12"/>
  <c r="K138" i="12"/>
  <c r="K154" i="12"/>
  <c r="K170" i="12"/>
  <c r="K186" i="12"/>
  <c r="K202" i="12"/>
  <c r="K218" i="12"/>
  <c r="K133" i="12"/>
  <c r="K165" i="12"/>
  <c r="K197" i="12"/>
  <c r="K119" i="12"/>
  <c r="K151" i="12"/>
  <c r="K183" i="12"/>
  <c r="K215" i="12"/>
  <c r="K129" i="12"/>
  <c r="K161" i="12"/>
  <c r="K193" i="12"/>
  <c r="K107" i="12"/>
  <c r="K155" i="12"/>
  <c r="K147" i="12"/>
  <c r="K187" i="12"/>
  <c r="K25" i="12"/>
  <c r="K41" i="12"/>
  <c r="K57" i="12"/>
  <c r="K73" i="12"/>
  <c r="K89" i="12"/>
  <c r="K34" i="12"/>
  <c r="K55" i="12"/>
  <c r="K76" i="12"/>
  <c r="K19" i="12"/>
  <c r="K40" i="12"/>
  <c r="K62" i="12"/>
  <c r="K83" i="12"/>
  <c r="K20" i="12"/>
  <c r="K42" i="12"/>
  <c r="K63" i="12"/>
  <c r="K84" i="12"/>
  <c r="K48" i="12"/>
  <c r="K70" i="12"/>
  <c r="K91" i="12"/>
  <c r="K112" i="12"/>
  <c r="K128" i="12"/>
  <c r="K144" i="12"/>
  <c r="K160" i="12"/>
  <c r="K176" i="12"/>
  <c r="K192" i="12"/>
  <c r="K208" i="12"/>
  <c r="K110" i="12"/>
  <c r="K126" i="12"/>
  <c r="K142" i="12"/>
  <c r="K158" i="12"/>
  <c r="K174" i="12"/>
  <c r="K190" i="12"/>
  <c r="K206" i="12"/>
  <c r="K109" i="12"/>
  <c r="K141" i="12"/>
  <c r="K173" i="12"/>
  <c r="K205" i="12"/>
  <c r="K127" i="12"/>
  <c r="K159" i="12"/>
  <c r="K191" i="12"/>
  <c r="K105" i="12"/>
  <c r="K137" i="12"/>
  <c r="K169" i="12"/>
  <c r="K201" i="12"/>
  <c r="K139" i="12"/>
  <c r="K104" i="12"/>
  <c r="K179" i="12"/>
  <c r="K131" i="12"/>
  <c r="K29" i="12"/>
  <c r="K45" i="12"/>
  <c r="K61" i="12"/>
  <c r="K77" i="12"/>
  <c r="K18" i="12"/>
  <c r="K39" i="12"/>
  <c r="K60" i="12"/>
  <c r="K82" i="12"/>
  <c r="K24" i="12"/>
  <c r="K46" i="12"/>
  <c r="K67" i="12"/>
  <c r="K88" i="12"/>
  <c r="K26" i="12"/>
  <c r="K47" i="12"/>
  <c r="K68" i="12"/>
  <c r="K90" i="12"/>
  <c r="K32" i="12"/>
  <c r="K54" i="12"/>
  <c r="K75" i="12"/>
  <c r="K116" i="12"/>
  <c r="K132" i="12"/>
  <c r="K148" i="12"/>
  <c r="K164" i="12"/>
  <c r="K180" i="12"/>
  <c r="K196" i="12"/>
  <c r="K212" i="12"/>
  <c r="K114" i="12"/>
  <c r="K130" i="12"/>
  <c r="K146" i="12"/>
  <c r="K162" i="12"/>
  <c r="K178" i="12"/>
  <c r="K194" i="12"/>
  <c r="K210" i="12"/>
  <c r="K117" i="12"/>
  <c r="K149" i="12"/>
  <c r="K181" i="12"/>
  <c r="K213" i="12"/>
  <c r="K135" i="12"/>
  <c r="K167" i="12"/>
  <c r="K199" i="12"/>
  <c r="K113" i="12"/>
  <c r="K145" i="12"/>
  <c r="K177" i="12"/>
  <c r="K209" i="12"/>
  <c r="K171" i="12"/>
  <c r="K163" i="12"/>
  <c r="K211" i="12"/>
  <c r="K195" i="12"/>
  <c r="K17" i="12"/>
  <c r="K33" i="12"/>
  <c r="K49" i="12"/>
  <c r="K65" i="12"/>
  <c r="K81" i="12"/>
  <c r="K23" i="12"/>
  <c r="K44" i="12"/>
  <c r="K66" i="12"/>
  <c r="K87" i="12"/>
  <c r="K30" i="12"/>
  <c r="K51" i="12"/>
  <c r="K72" i="12"/>
  <c r="K14" i="12"/>
  <c r="K31" i="12"/>
  <c r="K52" i="12"/>
  <c r="K74" i="12"/>
  <c r="K16" i="12"/>
  <c r="K38" i="12"/>
  <c r="K59" i="12"/>
  <c r="K80" i="12"/>
  <c r="K37" i="12"/>
  <c r="K69" i="12"/>
  <c r="K28" i="12"/>
  <c r="K50" i="12"/>
  <c r="K92" i="12"/>
  <c r="K35" i="12"/>
  <c r="K78" i="12"/>
  <c r="K36" i="12"/>
  <c r="K79" i="12"/>
  <c r="K43" i="12"/>
  <c r="K27" i="12"/>
  <c r="Z20" i="4"/>
  <c r="AA20" i="4" s="1"/>
  <c r="D11" i="10"/>
  <c r="H11" i="10" s="1"/>
  <c r="AI21" i="4"/>
  <c r="N89" i="12"/>
  <c r="N85" i="12"/>
  <c r="N90" i="12"/>
  <c r="N86" i="12"/>
  <c r="N92" i="12"/>
  <c r="C101" i="12"/>
  <c r="AF21" i="4"/>
  <c r="G20" i="8" l="1"/>
  <c r="H20" i="8"/>
  <c r="M8" i="12"/>
  <c r="M119" i="12" s="1"/>
  <c r="F21" i="8"/>
  <c r="N88" i="12"/>
  <c r="N87" i="12"/>
  <c r="Z21" i="4"/>
  <c r="AA21" i="4" s="1"/>
  <c r="D12" i="10"/>
  <c r="H12" i="10" s="1"/>
  <c r="AI22" i="4"/>
  <c r="N91" i="12"/>
  <c r="N84" i="12"/>
  <c r="R101" i="12"/>
  <c r="AF22" i="4"/>
  <c r="H21" i="8" l="1"/>
  <c r="G21" i="8"/>
  <c r="M41" i="12"/>
  <c r="M70" i="12"/>
  <c r="M77" i="12"/>
  <c r="M81" i="12"/>
  <c r="M64" i="12"/>
  <c r="M29" i="12"/>
  <c r="M21" i="12"/>
  <c r="M89" i="12"/>
  <c r="M51" i="12"/>
  <c r="M85" i="12"/>
  <c r="M57" i="12"/>
  <c r="M33" i="12"/>
  <c r="M152" i="12"/>
  <c r="M90" i="12"/>
  <c r="M45" i="12"/>
  <c r="M73" i="12"/>
  <c r="M14" i="12"/>
  <c r="M53" i="12"/>
  <c r="M78" i="12"/>
  <c r="M71" i="12"/>
  <c r="M27" i="12"/>
  <c r="M38" i="12"/>
  <c r="M110" i="12"/>
  <c r="M87" i="12"/>
  <c r="M37" i="12"/>
  <c r="M65" i="12"/>
  <c r="M59" i="12"/>
  <c r="M19" i="12"/>
  <c r="M18" i="12"/>
  <c r="M172" i="12"/>
  <c r="M101" i="12"/>
  <c r="M61" i="12"/>
  <c r="M82" i="12"/>
  <c r="M25" i="12"/>
  <c r="M69" i="12"/>
  <c r="M86" i="12"/>
  <c r="M83" i="12"/>
  <c r="M39" i="12"/>
  <c r="M54" i="12"/>
  <c r="M32" i="12"/>
  <c r="M177" i="12"/>
  <c r="M162" i="12"/>
  <c r="M190" i="12"/>
  <c r="M108" i="12"/>
  <c r="M216" i="12"/>
  <c r="M209" i="12"/>
  <c r="M91" i="12"/>
  <c r="M49" i="12"/>
  <c r="M75" i="12"/>
  <c r="M55" i="12"/>
  <c r="M35" i="12"/>
  <c r="M74" i="12"/>
  <c r="M50" i="12"/>
  <c r="M80" i="12"/>
  <c r="M16" i="12"/>
  <c r="M204" i="12"/>
  <c r="M194" i="12"/>
  <c r="M184" i="12"/>
  <c r="M193" i="12"/>
  <c r="M17" i="12"/>
  <c r="M67" i="12"/>
  <c r="M43" i="12"/>
  <c r="M23" i="12"/>
  <c r="M66" i="12"/>
  <c r="M34" i="12"/>
  <c r="M48" i="12"/>
  <c r="M214" i="12"/>
  <c r="M140" i="12"/>
  <c r="M130" i="12"/>
  <c r="M120" i="12"/>
  <c r="M145" i="12"/>
  <c r="M129" i="12"/>
  <c r="M161" i="12"/>
  <c r="M104" i="12"/>
  <c r="M58" i="12"/>
  <c r="M42" i="12"/>
  <c r="M26" i="12"/>
  <c r="M88" i="12"/>
  <c r="M72" i="12"/>
  <c r="M56" i="12"/>
  <c r="M40" i="12"/>
  <c r="M24" i="12"/>
  <c r="M206" i="12"/>
  <c r="M166" i="12"/>
  <c r="M118" i="12"/>
  <c r="M126" i="12"/>
  <c r="M188" i="12"/>
  <c r="M156" i="12"/>
  <c r="M124" i="12"/>
  <c r="M210" i="12"/>
  <c r="M178" i="12"/>
  <c r="M146" i="12"/>
  <c r="M114" i="12"/>
  <c r="M200" i="12"/>
  <c r="M168" i="12"/>
  <c r="M136" i="12"/>
  <c r="M217" i="12"/>
  <c r="M201" i="12"/>
  <c r="M185" i="12"/>
  <c r="M169" i="12"/>
  <c r="M153" i="12"/>
  <c r="M137" i="12"/>
  <c r="M117" i="12"/>
  <c r="M22" i="12"/>
  <c r="M84" i="12"/>
  <c r="M68" i="12"/>
  <c r="M52" i="12"/>
  <c r="M36" i="12"/>
  <c r="M20" i="12"/>
  <c r="M174" i="12"/>
  <c r="M134" i="12"/>
  <c r="M142" i="12"/>
  <c r="M212" i="12"/>
  <c r="M180" i="12"/>
  <c r="M148" i="12"/>
  <c r="M116" i="12"/>
  <c r="M202" i="12"/>
  <c r="M170" i="12"/>
  <c r="M138" i="12"/>
  <c r="M106" i="12"/>
  <c r="M192" i="12"/>
  <c r="M160" i="12"/>
  <c r="M128" i="12"/>
  <c r="M213" i="12"/>
  <c r="M197" i="12"/>
  <c r="M181" i="12"/>
  <c r="M165" i="12"/>
  <c r="M149" i="12"/>
  <c r="M133" i="12"/>
  <c r="M113" i="12"/>
  <c r="M79" i="12"/>
  <c r="M63" i="12"/>
  <c r="M47" i="12"/>
  <c r="M31" i="12"/>
  <c r="M15" i="12"/>
  <c r="M62" i="12"/>
  <c r="M46" i="12"/>
  <c r="M30" i="12"/>
  <c r="M92" i="12"/>
  <c r="M76" i="12"/>
  <c r="M60" i="12"/>
  <c r="M44" i="12"/>
  <c r="M28" i="12"/>
  <c r="M182" i="12"/>
  <c r="M198" i="12"/>
  <c r="M150" i="12"/>
  <c r="M158" i="12"/>
  <c r="M196" i="12"/>
  <c r="M164" i="12"/>
  <c r="M132" i="12"/>
  <c r="M218" i="12"/>
  <c r="M186" i="12"/>
  <c r="M154" i="12"/>
  <c r="M122" i="12"/>
  <c r="M208" i="12"/>
  <c r="M176" i="12"/>
  <c r="M144" i="12"/>
  <c r="M112" i="12"/>
  <c r="M205" i="12"/>
  <c r="M189" i="12"/>
  <c r="M173" i="12"/>
  <c r="M157" i="12"/>
  <c r="M141" i="12"/>
  <c r="M125" i="12"/>
  <c r="M215" i="12"/>
  <c r="M211" i="12"/>
  <c r="M199" i="12"/>
  <c r="M195" i="12"/>
  <c r="M187" i="12"/>
  <c r="M109" i="12"/>
  <c r="M203" i="12"/>
  <c r="M179" i="12"/>
  <c r="M175" i="12"/>
  <c r="M163" i="12"/>
  <c r="M155" i="12"/>
  <c r="M121" i="12"/>
  <c r="M105" i="12"/>
  <c r="M207" i="12"/>
  <c r="M191" i="12"/>
  <c r="M171" i="12"/>
  <c r="M159" i="12"/>
  <c r="M139" i="12"/>
  <c r="M183" i="12"/>
  <c r="M167" i="12"/>
  <c r="M143" i="12"/>
  <c r="M123" i="12"/>
  <c r="M107" i="12"/>
  <c r="O8" i="12"/>
  <c r="O114" i="12" s="1"/>
  <c r="M147" i="12"/>
  <c r="M131" i="12"/>
  <c r="M115" i="12"/>
  <c r="F22" i="8"/>
  <c r="M127" i="12"/>
  <c r="M111" i="12"/>
  <c r="M151" i="12"/>
  <c r="M135" i="12"/>
  <c r="P89" i="12"/>
  <c r="P87" i="12"/>
  <c r="P84" i="12"/>
  <c r="P88" i="12"/>
  <c r="P92" i="12"/>
  <c r="P91" i="12"/>
  <c r="P90" i="12"/>
  <c r="P85" i="12"/>
  <c r="Z22" i="4"/>
  <c r="AA22" i="4" s="1"/>
  <c r="AI23" i="4"/>
  <c r="R91" i="12"/>
  <c r="R85" i="12"/>
  <c r="R87" i="12"/>
  <c r="R90" i="12"/>
  <c r="R86" i="12"/>
  <c r="P86" i="12"/>
  <c r="AF23" i="4"/>
  <c r="G22" i="8" l="1"/>
  <c r="H22" i="8"/>
  <c r="O40" i="12"/>
  <c r="O107" i="12"/>
  <c r="O135" i="12"/>
  <c r="O89" i="12"/>
  <c r="O39" i="12"/>
  <c r="O64" i="12"/>
  <c r="O57" i="12"/>
  <c r="O105" i="12"/>
  <c r="O181" i="12"/>
  <c r="O188" i="12"/>
  <c r="O174" i="12"/>
  <c r="O206" i="12"/>
  <c r="O74" i="12"/>
  <c r="O25" i="12"/>
  <c r="O169" i="12"/>
  <c r="O117" i="12"/>
  <c r="O156" i="12"/>
  <c r="O92" i="12"/>
  <c r="O42" i="12"/>
  <c r="O71" i="12"/>
  <c r="O199" i="12"/>
  <c r="O171" i="12"/>
  <c r="O124" i="12"/>
  <c r="O52" i="12"/>
  <c r="O58" i="12"/>
  <c r="O73" i="12"/>
  <c r="O87" i="12"/>
  <c r="O23" i="12"/>
  <c r="O145" i="12"/>
  <c r="O213" i="12"/>
  <c r="O203" i="12"/>
  <c r="O204" i="12"/>
  <c r="O140" i="12"/>
  <c r="O190" i="12"/>
  <c r="O101" i="12"/>
  <c r="O28" i="12"/>
  <c r="O90" i="12"/>
  <c r="O26" i="12"/>
  <c r="O41" i="12"/>
  <c r="O55" i="12"/>
  <c r="O217" i="12"/>
  <c r="O167" i="12"/>
  <c r="O149" i="12"/>
  <c r="O139" i="12"/>
  <c r="O172" i="12"/>
  <c r="O108" i="12"/>
  <c r="O158" i="12"/>
  <c r="Q8" i="12"/>
  <c r="Q109" i="12" s="1"/>
  <c r="O76" i="12"/>
  <c r="O88" i="12"/>
  <c r="O24" i="12"/>
  <c r="O36" i="12"/>
  <c r="O48" i="12"/>
  <c r="O86" i="12"/>
  <c r="O70" i="12"/>
  <c r="O54" i="12"/>
  <c r="O38" i="12"/>
  <c r="O22" i="12"/>
  <c r="O85" i="12"/>
  <c r="O69" i="12"/>
  <c r="O53" i="12"/>
  <c r="O37" i="12"/>
  <c r="O21" i="12"/>
  <c r="O83" i="12"/>
  <c r="O67" i="12"/>
  <c r="O51" i="12"/>
  <c r="O35" i="12"/>
  <c r="O19" i="12"/>
  <c r="O193" i="12"/>
  <c r="O185" i="12"/>
  <c r="O137" i="12"/>
  <c r="O113" i="12"/>
  <c r="O191" i="12"/>
  <c r="O159" i="12"/>
  <c r="O127" i="12"/>
  <c r="O205" i="12"/>
  <c r="O173" i="12"/>
  <c r="O141" i="12"/>
  <c r="O109" i="12"/>
  <c r="O195" i="12"/>
  <c r="O163" i="12"/>
  <c r="O131" i="12"/>
  <c r="O216" i="12"/>
  <c r="O200" i="12"/>
  <c r="O184" i="12"/>
  <c r="O168" i="12"/>
  <c r="O152" i="12"/>
  <c r="O136" i="12"/>
  <c r="O120" i="12"/>
  <c r="O218" i="12"/>
  <c r="O202" i="12"/>
  <c r="O186" i="12"/>
  <c r="O170" i="12"/>
  <c r="O154" i="12"/>
  <c r="O138" i="12"/>
  <c r="O122" i="12"/>
  <c r="O106" i="12"/>
  <c r="O142" i="12"/>
  <c r="O126" i="12"/>
  <c r="O110" i="12"/>
  <c r="O60" i="12"/>
  <c r="O72" i="12"/>
  <c r="O84" i="12"/>
  <c r="O20" i="12"/>
  <c r="O32" i="12"/>
  <c r="O82" i="12"/>
  <c r="O66" i="12"/>
  <c r="O50" i="12"/>
  <c r="O34" i="12"/>
  <c r="O18" i="12"/>
  <c r="O81" i="12"/>
  <c r="O65" i="12"/>
  <c r="O49" i="12"/>
  <c r="O33" i="12"/>
  <c r="O17" i="12"/>
  <c r="O79" i="12"/>
  <c r="O63" i="12"/>
  <c r="O47" i="12"/>
  <c r="O31" i="12"/>
  <c r="O15" i="12"/>
  <c r="O161" i="12"/>
  <c r="O153" i="12"/>
  <c r="O209" i="12"/>
  <c r="O215" i="12"/>
  <c r="O183" i="12"/>
  <c r="O151" i="12"/>
  <c r="O119" i="12"/>
  <c r="O197" i="12"/>
  <c r="O165" i="12"/>
  <c r="O133" i="12"/>
  <c r="O104" i="12"/>
  <c r="O187" i="12"/>
  <c r="O155" i="12"/>
  <c r="O123" i="12"/>
  <c r="O212" i="12"/>
  <c r="O196" i="12"/>
  <c r="O180" i="12"/>
  <c r="O164" i="12"/>
  <c r="O148" i="12"/>
  <c r="O132" i="12"/>
  <c r="O116" i="12"/>
  <c r="O214" i="12"/>
  <c r="O198" i="12"/>
  <c r="O182" i="12"/>
  <c r="O166" i="12"/>
  <c r="O150" i="12"/>
  <c r="O134" i="12"/>
  <c r="O118" i="12"/>
  <c r="O44" i="12"/>
  <c r="O56" i="12"/>
  <c r="O68" i="12"/>
  <c r="O80" i="12"/>
  <c r="O16" i="12"/>
  <c r="O78" i="12"/>
  <c r="O62" i="12"/>
  <c r="O46" i="12"/>
  <c r="O30" i="12"/>
  <c r="O14" i="12"/>
  <c r="O77" i="12"/>
  <c r="O61" i="12"/>
  <c r="O45" i="12"/>
  <c r="O29" i="12"/>
  <c r="O91" i="12"/>
  <c r="O75" i="12"/>
  <c r="O59" i="12"/>
  <c r="O43" i="12"/>
  <c r="O27" i="12"/>
  <c r="O201" i="12"/>
  <c r="O129" i="12"/>
  <c r="O121" i="12"/>
  <c r="O177" i="12"/>
  <c r="O207" i="12"/>
  <c r="O175" i="12"/>
  <c r="O143" i="12"/>
  <c r="O111" i="12"/>
  <c r="O189" i="12"/>
  <c r="O157" i="12"/>
  <c r="O125" i="12"/>
  <c r="O211" i="12"/>
  <c r="O179" i="12"/>
  <c r="O147" i="12"/>
  <c r="O115" i="12"/>
  <c r="O208" i="12"/>
  <c r="O192" i="12"/>
  <c r="O176" i="12"/>
  <c r="O160" i="12"/>
  <c r="O144" i="12"/>
  <c r="O128" i="12"/>
  <c r="O112" i="12"/>
  <c r="O210" i="12"/>
  <c r="O194" i="12"/>
  <c r="O178" i="12"/>
  <c r="O162" i="12"/>
  <c r="O146" i="12"/>
  <c r="O130" i="12"/>
  <c r="R84" i="12"/>
  <c r="R88" i="12"/>
  <c r="R89" i="12"/>
  <c r="R92" i="12"/>
  <c r="Z23" i="4"/>
  <c r="AA23" i="4" s="1"/>
  <c r="D13" i="10"/>
  <c r="H13" i="10" s="1"/>
  <c r="AI24" i="4"/>
  <c r="T89" i="12"/>
  <c r="T84" i="12"/>
  <c r="T92" i="12"/>
  <c r="T88" i="12"/>
  <c r="T85" i="12"/>
  <c r="AF24" i="4"/>
  <c r="Q66" i="12" l="1"/>
  <c r="Q218" i="12"/>
  <c r="Q59" i="12"/>
  <c r="Q150" i="12"/>
  <c r="Q69" i="12"/>
  <c r="Q147" i="12"/>
  <c r="Q37" i="12"/>
  <c r="Q154" i="12"/>
  <c r="Q115" i="12"/>
  <c r="Q20" i="12"/>
  <c r="Q214" i="12"/>
  <c r="Q133" i="12"/>
  <c r="Q124" i="12"/>
  <c r="Q83" i="12"/>
  <c r="Q84" i="12"/>
  <c r="Q34" i="12"/>
  <c r="Q211" i="12"/>
  <c r="Q197" i="12"/>
  <c r="Q31" i="12"/>
  <c r="Q52" i="12"/>
  <c r="Q188" i="12"/>
  <c r="Q168" i="12"/>
  <c r="Q179" i="12"/>
  <c r="Q165" i="12"/>
  <c r="Q22" i="12"/>
  <c r="Q121" i="12"/>
  <c r="Q35" i="12"/>
  <c r="Q57" i="12"/>
  <c r="Q72" i="12"/>
  <c r="Q54" i="12"/>
  <c r="Q194" i="12"/>
  <c r="Q130" i="12"/>
  <c r="Q144" i="12"/>
  <c r="Q126" i="12"/>
  <c r="Q199" i="12"/>
  <c r="Q167" i="12"/>
  <c r="Q135" i="12"/>
  <c r="Q217" i="12"/>
  <c r="Q185" i="12"/>
  <c r="Q85" i="12"/>
  <c r="Q36" i="12"/>
  <c r="Q164" i="12"/>
  <c r="Q200" i="12"/>
  <c r="Q118" i="12"/>
  <c r="Q131" i="12"/>
  <c r="Q117" i="12"/>
  <c r="Q87" i="12"/>
  <c r="Q89" i="12"/>
  <c r="Q25" i="12"/>
  <c r="Q40" i="12"/>
  <c r="Q86" i="12"/>
  <c r="Q156" i="12"/>
  <c r="Q208" i="12"/>
  <c r="Q190" i="12"/>
  <c r="Q153" i="12"/>
  <c r="Q71" i="12"/>
  <c r="Q19" i="12"/>
  <c r="Q53" i="12"/>
  <c r="Q21" i="12"/>
  <c r="Q68" i="12"/>
  <c r="Q82" i="12"/>
  <c r="Q50" i="12"/>
  <c r="Q18" i="12"/>
  <c r="Q186" i="12"/>
  <c r="Q122" i="12"/>
  <c r="Q136" i="12"/>
  <c r="Q182" i="12"/>
  <c r="Q195" i="12"/>
  <c r="Q163" i="12"/>
  <c r="Q213" i="12"/>
  <c r="Q181" i="12"/>
  <c r="Q149" i="12"/>
  <c r="Q75" i="12"/>
  <c r="Q23" i="12"/>
  <c r="Q47" i="12"/>
  <c r="Q73" i="12"/>
  <c r="Q41" i="12"/>
  <c r="Q88" i="12"/>
  <c r="Q56" i="12"/>
  <c r="Q24" i="12"/>
  <c r="Q70" i="12"/>
  <c r="Q38" i="12"/>
  <c r="Q172" i="12"/>
  <c r="Q116" i="12"/>
  <c r="Q162" i="12"/>
  <c r="Q140" i="12"/>
  <c r="Q176" i="12"/>
  <c r="Q112" i="12"/>
  <c r="Q158" i="12"/>
  <c r="Q215" i="12"/>
  <c r="Q183" i="12"/>
  <c r="Q151" i="12"/>
  <c r="Q119" i="12"/>
  <c r="Q201" i="12"/>
  <c r="Q169" i="12"/>
  <c r="Q137" i="12"/>
  <c r="Q105" i="12"/>
  <c r="Q79" i="12"/>
  <c r="Q65" i="12"/>
  <c r="Q17" i="12"/>
  <c r="Q48" i="12"/>
  <c r="Q78" i="12"/>
  <c r="Q62" i="12"/>
  <c r="Q46" i="12"/>
  <c r="Q212" i="12"/>
  <c r="Q180" i="12"/>
  <c r="Q148" i="12"/>
  <c r="Q210" i="12"/>
  <c r="Q178" i="12"/>
  <c r="Q146" i="12"/>
  <c r="Q114" i="12"/>
  <c r="Q108" i="12"/>
  <c r="Q192" i="12"/>
  <c r="Q160" i="12"/>
  <c r="Q128" i="12"/>
  <c r="Q206" i="12"/>
  <c r="Q174" i="12"/>
  <c r="Q142" i="12"/>
  <c r="Q110" i="12"/>
  <c r="Q207" i="12"/>
  <c r="Q191" i="12"/>
  <c r="Q175" i="12"/>
  <c r="Q159" i="12"/>
  <c r="Q143" i="12"/>
  <c r="Q127" i="12"/>
  <c r="Q111" i="12"/>
  <c r="Q209" i="12"/>
  <c r="Q193" i="12"/>
  <c r="Q177" i="12"/>
  <c r="Q161" i="12"/>
  <c r="Q145" i="12"/>
  <c r="Q129" i="12"/>
  <c r="Q113" i="12"/>
  <c r="Q43" i="12"/>
  <c r="Q55" i="12"/>
  <c r="Q67" i="12"/>
  <c r="Q15" i="12"/>
  <c r="Q81" i="12"/>
  <c r="Q49" i="12"/>
  <c r="Q33" i="12"/>
  <c r="Q80" i="12"/>
  <c r="Q64" i="12"/>
  <c r="Q32" i="12"/>
  <c r="Q16" i="12"/>
  <c r="Q30" i="12"/>
  <c r="Q101" i="12"/>
  <c r="Q91" i="12"/>
  <c r="Q27" i="12"/>
  <c r="Q39" i="12"/>
  <c r="Q51" i="12"/>
  <c r="Q63" i="12"/>
  <c r="Q14" i="12"/>
  <c r="Q77" i="12"/>
  <c r="Q61" i="12"/>
  <c r="Q45" i="12"/>
  <c r="Q29" i="12"/>
  <c r="Q92" i="12"/>
  <c r="Q76" i="12"/>
  <c r="Q60" i="12"/>
  <c r="Q44" i="12"/>
  <c r="Q28" i="12"/>
  <c r="Q90" i="12"/>
  <c r="Q74" i="12"/>
  <c r="Q58" i="12"/>
  <c r="Q42" i="12"/>
  <c r="Q26" i="12"/>
  <c r="Q204" i="12"/>
  <c r="Q196" i="12"/>
  <c r="Q132" i="12"/>
  <c r="Q202" i="12"/>
  <c r="Q170" i="12"/>
  <c r="Q138" i="12"/>
  <c r="Q106" i="12"/>
  <c r="Q216" i="12"/>
  <c r="Q184" i="12"/>
  <c r="Q152" i="12"/>
  <c r="Q120" i="12"/>
  <c r="Q198" i="12"/>
  <c r="Q166" i="12"/>
  <c r="Q134" i="12"/>
  <c r="Q104" i="12"/>
  <c r="Q203" i="12"/>
  <c r="Q187" i="12"/>
  <c r="Q171" i="12"/>
  <c r="Q155" i="12"/>
  <c r="Q139" i="12"/>
  <c r="Q123" i="12"/>
  <c r="Q107" i="12"/>
  <c r="Q205" i="12"/>
  <c r="Q189" i="12"/>
  <c r="Q173" i="12"/>
  <c r="Q157" i="12"/>
  <c r="Q141" i="12"/>
  <c r="Q125" i="12"/>
  <c r="F23" i="8"/>
  <c r="Z24" i="4"/>
  <c r="AA24" i="4" s="1"/>
  <c r="D14" i="10"/>
  <c r="H14" i="10" s="1"/>
  <c r="AI25" i="4"/>
  <c r="V89" i="12"/>
  <c r="V91" i="12"/>
  <c r="V88" i="12"/>
  <c r="V87" i="12"/>
  <c r="AF25" i="4"/>
  <c r="K23" i="8" l="1"/>
  <c r="H23" i="8"/>
  <c r="N23" i="8"/>
  <c r="G23" i="8"/>
  <c r="M23" i="8"/>
  <c r="J23" i="8"/>
  <c r="S8" i="12"/>
  <c r="S116" i="12" s="1"/>
  <c r="F24" i="8"/>
  <c r="Z25" i="4"/>
  <c r="AA25" i="4" s="1"/>
  <c r="D18" i="10" s="1"/>
  <c r="H18" i="10" s="1"/>
  <c r="T86" i="12"/>
  <c r="T91" i="12"/>
  <c r="T90" i="12"/>
  <c r="T87" i="12"/>
  <c r="D15" i="10"/>
  <c r="H15" i="10" s="1"/>
  <c r="D16" i="10"/>
  <c r="H16" i="10" s="1"/>
  <c r="D17" i="10"/>
  <c r="H17" i="10" s="1"/>
  <c r="AI26" i="4"/>
  <c r="V92" i="12"/>
  <c r="V84" i="12"/>
  <c r="V86" i="12"/>
  <c r="V90" i="12"/>
  <c r="AF26" i="4"/>
  <c r="G24" i="8" l="1"/>
  <c r="H24" i="8"/>
  <c r="S26" i="12"/>
  <c r="T26" i="12" s="1"/>
  <c r="S88" i="12"/>
  <c r="S38" i="12"/>
  <c r="S72" i="12"/>
  <c r="S87" i="12"/>
  <c r="S23" i="12"/>
  <c r="T23" i="12" s="1"/>
  <c r="S41" i="12"/>
  <c r="S195" i="12"/>
  <c r="S186" i="12"/>
  <c r="S115" i="12"/>
  <c r="S149" i="12"/>
  <c r="S50" i="12"/>
  <c r="S56" i="12"/>
  <c r="S71" i="12"/>
  <c r="S89" i="12"/>
  <c r="S199" i="12"/>
  <c r="S111" i="12"/>
  <c r="T111" i="12" s="1"/>
  <c r="S139" i="12"/>
  <c r="S154" i="12"/>
  <c r="S24" i="12"/>
  <c r="T24" i="12" s="1"/>
  <c r="S39" i="12"/>
  <c r="S57" i="12"/>
  <c r="S151" i="12"/>
  <c r="S202" i="12"/>
  <c r="S179" i="12"/>
  <c r="S118" i="12"/>
  <c r="S90" i="12"/>
  <c r="S62" i="12"/>
  <c r="S40" i="12"/>
  <c r="S55" i="12"/>
  <c r="S73" i="12"/>
  <c r="S205" i="12"/>
  <c r="S193" i="12"/>
  <c r="S196" i="12"/>
  <c r="S138" i="12"/>
  <c r="S129" i="12"/>
  <c r="S25" i="12"/>
  <c r="T25" i="12" s="1"/>
  <c r="S127" i="12"/>
  <c r="S218" i="12"/>
  <c r="S212" i="12"/>
  <c r="S170" i="12"/>
  <c r="S173" i="12"/>
  <c r="S109" i="12"/>
  <c r="T109" i="12" s="1"/>
  <c r="S160" i="12"/>
  <c r="S140" i="12"/>
  <c r="S120" i="12"/>
  <c r="S74" i="12"/>
  <c r="S86" i="12"/>
  <c r="S22" i="12"/>
  <c r="T22" i="12" s="1"/>
  <c r="S34" i="12"/>
  <c r="S46" i="12"/>
  <c r="S84" i="12"/>
  <c r="S68" i="12"/>
  <c r="S52" i="12"/>
  <c r="S36" i="12"/>
  <c r="S20" i="12"/>
  <c r="T20" i="12" s="1"/>
  <c r="S83" i="12"/>
  <c r="S67" i="12"/>
  <c r="S51" i="12"/>
  <c r="S35" i="12"/>
  <c r="S19" i="12"/>
  <c r="T19" i="12" s="1"/>
  <c r="S85" i="12"/>
  <c r="S69" i="12"/>
  <c r="S53" i="12"/>
  <c r="S37" i="12"/>
  <c r="S21" i="12"/>
  <c r="T21" i="12" s="1"/>
  <c r="S183" i="12"/>
  <c r="S197" i="12"/>
  <c r="S119" i="12"/>
  <c r="S104" i="12"/>
  <c r="T104" i="12" s="1"/>
  <c r="S187" i="12"/>
  <c r="S217" i="12"/>
  <c r="S185" i="12"/>
  <c r="S214" i="12"/>
  <c r="S198" i="12"/>
  <c r="S181" i="12"/>
  <c r="S123" i="12"/>
  <c r="S208" i="12"/>
  <c r="S192" i="12"/>
  <c r="S163" i="12"/>
  <c r="S182" i="12"/>
  <c r="S166" i="12"/>
  <c r="S150" i="12"/>
  <c r="S134" i="12"/>
  <c r="S114" i="12"/>
  <c r="T114" i="12" s="1"/>
  <c r="S165" i="12"/>
  <c r="S145" i="12"/>
  <c r="S125" i="12"/>
  <c r="S176" i="12"/>
  <c r="S156" i="12"/>
  <c r="S136" i="12"/>
  <c r="S112" i="12"/>
  <c r="T112" i="12" s="1"/>
  <c r="S101" i="12"/>
  <c r="T101" i="12" s="1"/>
  <c r="S58" i="12"/>
  <c r="S70" i="12"/>
  <c r="S82" i="12"/>
  <c r="S18" i="12"/>
  <c r="T18" i="12" s="1"/>
  <c r="S30" i="12"/>
  <c r="T30" i="12" s="1"/>
  <c r="S80" i="12"/>
  <c r="S64" i="12"/>
  <c r="S48" i="12"/>
  <c r="S32" i="12"/>
  <c r="T32" i="12" s="1"/>
  <c r="S16" i="12"/>
  <c r="T16" i="12" s="1"/>
  <c r="S79" i="12"/>
  <c r="S63" i="12"/>
  <c r="S47" i="12"/>
  <c r="S31" i="12"/>
  <c r="T31" i="12" s="1"/>
  <c r="S15" i="12"/>
  <c r="T15" i="12" s="1"/>
  <c r="S81" i="12"/>
  <c r="S65" i="12"/>
  <c r="S49" i="12"/>
  <c r="S33" i="12"/>
  <c r="T33" i="12" s="1"/>
  <c r="S17" i="12"/>
  <c r="T17" i="12" s="1"/>
  <c r="S159" i="12"/>
  <c r="S189" i="12"/>
  <c r="S207" i="12"/>
  <c r="S211" i="12"/>
  <c r="S175" i="12"/>
  <c r="S209" i="12"/>
  <c r="S167" i="12"/>
  <c r="S210" i="12"/>
  <c r="S194" i="12"/>
  <c r="S171" i="12"/>
  <c r="S107" i="12"/>
  <c r="T107" i="12" s="1"/>
  <c r="S204" i="12"/>
  <c r="S188" i="12"/>
  <c r="S147" i="12"/>
  <c r="S178" i="12"/>
  <c r="S162" i="12"/>
  <c r="S146" i="12"/>
  <c r="S130" i="12"/>
  <c r="S106" i="12"/>
  <c r="T106" i="12" s="1"/>
  <c r="S161" i="12"/>
  <c r="S141" i="12"/>
  <c r="S117" i="12"/>
  <c r="S172" i="12"/>
  <c r="S152" i="12"/>
  <c r="S128" i="12"/>
  <c r="S42" i="12"/>
  <c r="S54" i="12"/>
  <c r="S66" i="12"/>
  <c r="S78" i="12"/>
  <c r="S92" i="12"/>
  <c r="S76" i="12"/>
  <c r="S60" i="12"/>
  <c r="S44" i="12"/>
  <c r="S28" i="12"/>
  <c r="T28" i="12" s="1"/>
  <c r="S91" i="12"/>
  <c r="S75" i="12"/>
  <c r="S59" i="12"/>
  <c r="S43" i="12"/>
  <c r="S27" i="12"/>
  <c r="T27" i="12" s="1"/>
  <c r="S14" i="12"/>
  <c r="T14" i="12" s="1"/>
  <c r="S77" i="12"/>
  <c r="S61" i="12"/>
  <c r="S45" i="12"/>
  <c r="S29" i="12"/>
  <c r="T29" i="12" s="1"/>
  <c r="S215" i="12"/>
  <c r="S213" i="12"/>
  <c r="S180" i="12"/>
  <c r="S191" i="12"/>
  <c r="S203" i="12"/>
  <c r="S143" i="12"/>
  <c r="S201" i="12"/>
  <c r="S135" i="12"/>
  <c r="S206" i="12"/>
  <c r="S190" i="12"/>
  <c r="S155" i="12"/>
  <c r="S216" i="12"/>
  <c r="S200" i="12"/>
  <c r="S184" i="12"/>
  <c r="S131" i="12"/>
  <c r="S174" i="12"/>
  <c r="S158" i="12"/>
  <c r="S142" i="12"/>
  <c r="S122" i="12"/>
  <c r="S177" i="12"/>
  <c r="S157" i="12"/>
  <c r="S133" i="12"/>
  <c r="S113" i="12"/>
  <c r="T113" i="12" s="1"/>
  <c r="S168" i="12"/>
  <c r="S144" i="12"/>
  <c r="S124" i="12"/>
  <c r="S108" i="12"/>
  <c r="T108" i="12" s="1"/>
  <c r="S126" i="12"/>
  <c r="S110" i="12"/>
  <c r="T110" i="12" s="1"/>
  <c r="S169" i="12"/>
  <c r="S153" i="12"/>
  <c r="S137" i="12"/>
  <c r="S121" i="12"/>
  <c r="S105" i="12"/>
  <c r="T105" i="12" s="1"/>
  <c r="S164" i="12"/>
  <c r="S148" i="12"/>
  <c r="S132" i="12"/>
  <c r="U8" i="12"/>
  <c r="U101" i="12" s="1"/>
  <c r="V101" i="12" s="1"/>
  <c r="F26" i="8"/>
  <c r="F25" i="8"/>
  <c r="F27" i="8"/>
  <c r="Z26" i="4"/>
  <c r="AA26" i="4" s="1"/>
  <c r="D19" i="10" s="1"/>
  <c r="H19" i="10" s="1"/>
  <c r="V85" i="12"/>
  <c r="AI27" i="4"/>
  <c r="F28" i="8"/>
  <c r="AF27" i="4"/>
  <c r="G28" i="8" l="1"/>
  <c r="H28" i="8"/>
  <c r="G25" i="8"/>
  <c r="H25" i="8"/>
  <c r="G26" i="8"/>
  <c r="H26" i="8"/>
  <c r="G27" i="8"/>
  <c r="H27" i="8"/>
  <c r="F29" i="8"/>
  <c r="Y8" i="12"/>
  <c r="Y117" i="12" s="1"/>
  <c r="AA8" i="12"/>
  <c r="AA107" i="12" s="1"/>
  <c r="W8" i="12"/>
  <c r="W101" i="12" s="1"/>
  <c r="X101" i="12" s="1"/>
  <c r="U111" i="12"/>
  <c r="U127" i="12"/>
  <c r="U143" i="12"/>
  <c r="U159" i="12"/>
  <c r="U175" i="12"/>
  <c r="U191" i="12"/>
  <c r="U207" i="12"/>
  <c r="U108" i="12"/>
  <c r="U124" i="12"/>
  <c r="U140" i="12"/>
  <c r="U156" i="12"/>
  <c r="U172" i="12"/>
  <c r="U188" i="12"/>
  <c r="U204" i="12"/>
  <c r="U105" i="12"/>
  <c r="U121" i="12"/>
  <c r="U137" i="12"/>
  <c r="U153" i="12"/>
  <c r="U169" i="12"/>
  <c r="U185" i="12"/>
  <c r="U201" i="12"/>
  <c r="U217" i="12"/>
  <c r="U166" i="12"/>
  <c r="U110" i="12"/>
  <c r="U174" i="12"/>
  <c r="U154" i="12"/>
  <c r="U162" i="12"/>
  <c r="U138" i="12"/>
  <c r="U178" i="12"/>
  <c r="U27" i="12"/>
  <c r="U43" i="12"/>
  <c r="U59" i="12"/>
  <c r="U16" i="12"/>
  <c r="U21" i="12"/>
  <c r="U37" i="12"/>
  <c r="U53" i="12"/>
  <c r="U18" i="12"/>
  <c r="U34" i="12"/>
  <c r="U50" i="12"/>
  <c r="U66" i="12"/>
  <c r="U60" i="12"/>
  <c r="U84" i="12"/>
  <c r="AT84" i="12" s="1"/>
  <c r="U52" i="12"/>
  <c r="U82" i="12"/>
  <c r="U56" i="12"/>
  <c r="U83" i="12"/>
  <c r="U77" i="12"/>
  <c r="U64" i="12"/>
  <c r="U115" i="12"/>
  <c r="U131" i="12"/>
  <c r="U147" i="12"/>
  <c r="U163" i="12"/>
  <c r="U179" i="12"/>
  <c r="U195" i="12"/>
  <c r="U211" i="12"/>
  <c r="U112" i="12"/>
  <c r="U128" i="12"/>
  <c r="U144" i="12"/>
  <c r="U160" i="12"/>
  <c r="U176" i="12"/>
  <c r="U192" i="12"/>
  <c r="U208" i="12"/>
  <c r="U109" i="12"/>
  <c r="U125" i="12"/>
  <c r="U141" i="12"/>
  <c r="U157" i="12"/>
  <c r="U173" i="12"/>
  <c r="U189" i="12"/>
  <c r="U205" i="12"/>
  <c r="U118" i="12"/>
  <c r="U182" i="12"/>
  <c r="U126" i="12"/>
  <c r="U190" i="12"/>
  <c r="U186" i="12"/>
  <c r="U194" i="12"/>
  <c r="U170" i="12"/>
  <c r="U210" i="12"/>
  <c r="U15" i="12"/>
  <c r="U31" i="12"/>
  <c r="U47" i="12"/>
  <c r="U63" i="12"/>
  <c r="U20" i="12"/>
  <c r="U25" i="12"/>
  <c r="U41" i="12"/>
  <c r="U57" i="12"/>
  <c r="U22" i="12"/>
  <c r="U38" i="12"/>
  <c r="U54" i="12"/>
  <c r="U70" i="12"/>
  <c r="U72" i="12"/>
  <c r="U88" i="12"/>
  <c r="AT88" i="12" s="1"/>
  <c r="U68" i="12"/>
  <c r="U86" i="12"/>
  <c r="AT86" i="12" s="1"/>
  <c r="U69" i="12"/>
  <c r="U87" i="12"/>
  <c r="AT87" i="12" s="1"/>
  <c r="U14" i="12"/>
  <c r="U85" i="12"/>
  <c r="AT85" i="12" s="1"/>
  <c r="U119" i="12"/>
  <c r="U135" i="12"/>
  <c r="U151" i="12"/>
  <c r="U167" i="12"/>
  <c r="U183" i="12"/>
  <c r="U199" i="12"/>
  <c r="U215" i="12"/>
  <c r="U116" i="12"/>
  <c r="U132" i="12"/>
  <c r="U148" i="12"/>
  <c r="U164" i="12"/>
  <c r="U180" i="12"/>
  <c r="U196" i="12"/>
  <c r="U212" i="12"/>
  <c r="U113" i="12"/>
  <c r="U129" i="12"/>
  <c r="U145" i="12"/>
  <c r="U161" i="12"/>
  <c r="U177" i="12"/>
  <c r="U193" i="12"/>
  <c r="U209" i="12"/>
  <c r="U134" i="12"/>
  <c r="U198" i="12"/>
  <c r="U142" i="12"/>
  <c r="U206" i="12"/>
  <c r="U218" i="12"/>
  <c r="U114" i="12"/>
  <c r="U202" i="12"/>
  <c r="U19" i="12"/>
  <c r="U35" i="12"/>
  <c r="U51" i="12"/>
  <c r="U67" i="12"/>
  <c r="U24" i="12"/>
  <c r="U29" i="12"/>
  <c r="U45" i="12"/>
  <c r="U61" i="12"/>
  <c r="U26" i="12"/>
  <c r="U42" i="12"/>
  <c r="U58" i="12"/>
  <c r="U28" i="12"/>
  <c r="U76" i="12"/>
  <c r="U92" i="12"/>
  <c r="AT92" i="12" s="1"/>
  <c r="U74" i="12"/>
  <c r="U90" i="12"/>
  <c r="AT90" i="12" s="1"/>
  <c r="U75" i="12"/>
  <c r="U91" i="12"/>
  <c r="AT91" i="12" s="1"/>
  <c r="U48" i="12"/>
  <c r="U73" i="12"/>
  <c r="U107" i="12"/>
  <c r="U123" i="12"/>
  <c r="U139" i="12"/>
  <c r="U155" i="12"/>
  <c r="U171" i="12"/>
  <c r="U187" i="12"/>
  <c r="U203" i="12"/>
  <c r="U104" i="12"/>
  <c r="U120" i="12"/>
  <c r="U136" i="12"/>
  <c r="U152" i="12"/>
  <c r="U168" i="12"/>
  <c r="U184" i="12"/>
  <c r="U200" i="12"/>
  <c r="U216" i="12"/>
  <c r="U117" i="12"/>
  <c r="U133" i="12"/>
  <c r="U149" i="12"/>
  <c r="U165" i="12"/>
  <c r="U181" i="12"/>
  <c r="U197" i="12"/>
  <c r="U213" i="12"/>
  <c r="U150" i="12"/>
  <c r="U214" i="12"/>
  <c r="U158" i="12"/>
  <c r="U122" i="12"/>
  <c r="U130" i="12"/>
  <c r="U106" i="12"/>
  <c r="U146" i="12"/>
  <c r="U23" i="12"/>
  <c r="U39" i="12"/>
  <c r="U55" i="12"/>
  <c r="U71" i="12"/>
  <c r="U17" i="12"/>
  <c r="U33" i="12"/>
  <c r="U49" i="12"/>
  <c r="U65" i="12"/>
  <c r="U30" i="12"/>
  <c r="U46" i="12"/>
  <c r="U62" i="12"/>
  <c r="U44" i="12"/>
  <c r="U80" i="12"/>
  <c r="U36" i="12"/>
  <c r="U78" i="12"/>
  <c r="U40" i="12"/>
  <c r="U79" i="12"/>
  <c r="U32" i="12"/>
  <c r="U81" i="12"/>
  <c r="U89" i="12"/>
  <c r="AT89" i="12" s="1"/>
  <c r="AA115" i="12"/>
  <c r="AA127" i="12"/>
  <c r="Z27" i="4"/>
  <c r="AA27" i="4" s="1"/>
  <c r="D20" i="10" s="1"/>
  <c r="H20" i="10" s="1"/>
  <c r="AC8" i="12"/>
  <c r="AI28" i="4"/>
  <c r="AF28" i="4"/>
  <c r="AA44" i="12" l="1"/>
  <c r="AA40" i="12"/>
  <c r="AA218" i="12"/>
  <c r="AA202" i="12"/>
  <c r="AA22" i="12"/>
  <c r="AA120" i="12"/>
  <c r="AA77" i="12"/>
  <c r="AA113" i="12"/>
  <c r="AA35" i="12"/>
  <c r="AA187" i="12"/>
  <c r="AA122" i="12"/>
  <c r="AA136" i="12"/>
  <c r="AA19" i="12"/>
  <c r="AA171" i="12"/>
  <c r="AA213" i="12"/>
  <c r="AA109" i="12"/>
  <c r="AA45" i="12"/>
  <c r="AA170" i="12"/>
  <c r="AA181" i="12"/>
  <c r="AA188" i="12"/>
  <c r="AA163" i="12"/>
  <c r="AA79" i="12"/>
  <c r="AA58" i="12"/>
  <c r="AA195" i="12"/>
  <c r="AA101" i="12"/>
  <c r="AA76" i="12"/>
  <c r="AA67" i="12"/>
  <c r="AA54" i="12"/>
  <c r="AA29" i="12"/>
  <c r="AA140" i="12"/>
  <c r="AA165" i="12"/>
  <c r="AA164" i="12"/>
  <c r="AA176" i="12"/>
  <c r="AA159" i="12"/>
  <c r="AA72" i="12"/>
  <c r="AA28" i="12"/>
  <c r="AA51" i="12"/>
  <c r="AA15" i="12"/>
  <c r="AA42" i="12"/>
  <c r="AA61" i="12"/>
  <c r="AA25" i="12"/>
  <c r="AA183" i="12"/>
  <c r="AA175" i="12"/>
  <c r="AA198" i="12"/>
  <c r="AA149" i="12"/>
  <c r="AA197" i="12"/>
  <c r="AA158" i="12"/>
  <c r="AA208" i="12"/>
  <c r="AA157" i="12"/>
  <c r="AA112" i="12"/>
  <c r="AA147" i="12"/>
  <c r="AA60" i="12"/>
  <c r="AA83" i="12"/>
  <c r="AA47" i="12"/>
  <c r="AA74" i="12"/>
  <c r="AA26" i="12"/>
  <c r="AA57" i="12"/>
  <c r="AA104" i="12"/>
  <c r="AA211" i="12"/>
  <c r="AA156" i="12"/>
  <c r="AA186" i="12"/>
  <c r="AA128" i="12"/>
  <c r="AA193" i="12"/>
  <c r="AA142" i="12"/>
  <c r="AA192" i="12"/>
  <c r="AA152" i="12"/>
  <c r="AA116" i="12"/>
  <c r="AA131" i="12"/>
  <c r="AE8" i="12"/>
  <c r="AE121" i="12" s="1"/>
  <c r="G29" i="8"/>
  <c r="K29" i="8"/>
  <c r="H29" i="8"/>
  <c r="M29" i="8"/>
  <c r="J29" i="8"/>
  <c r="N29" i="8"/>
  <c r="AA56" i="12"/>
  <c r="AA24" i="12"/>
  <c r="AA63" i="12"/>
  <c r="AA31" i="12"/>
  <c r="AA70" i="12"/>
  <c r="AA38" i="12"/>
  <c r="AA73" i="12"/>
  <c r="AA41" i="12"/>
  <c r="AA150" i="12"/>
  <c r="AA166" i="12"/>
  <c r="AA117" i="12"/>
  <c r="AA214" i="12"/>
  <c r="AA182" i="12"/>
  <c r="AA144" i="12"/>
  <c r="AA209" i="12"/>
  <c r="AA177" i="12"/>
  <c r="AA137" i="12"/>
  <c r="AA204" i="12"/>
  <c r="AA172" i="12"/>
  <c r="AA130" i="12"/>
  <c r="AA110" i="12"/>
  <c r="AA143" i="12"/>
  <c r="AA111" i="12"/>
  <c r="AA14" i="12"/>
  <c r="AA52" i="12"/>
  <c r="AA36" i="12"/>
  <c r="AA20" i="12"/>
  <c r="AA75" i="12"/>
  <c r="AA59" i="12"/>
  <c r="AA43" i="12"/>
  <c r="AA82" i="12"/>
  <c r="AA66" i="12"/>
  <c r="AA50" i="12"/>
  <c r="AA34" i="12"/>
  <c r="AA69" i="12"/>
  <c r="AA53" i="12"/>
  <c r="AA203" i="12"/>
  <c r="AA80" i="12"/>
  <c r="AA64" i="12"/>
  <c r="AA48" i="12"/>
  <c r="AA32" i="12"/>
  <c r="AA16" i="12"/>
  <c r="AA71" i="12"/>
  <c r="AA55" i="12"/>
  <c r="AA39" i="12"/>
  <c r="AA23" i="12"/>
  <c r="AA78" i="12"/>
  <c r="AA62" i="12"/>
  <c r="AA46" i="12"/>
  <c r="AA30" i="12"/>
  <c r="AA81" i="12"/>
  <c r="AA65" i="12"/>
  <c r="AA49" i="12"/>
  <c r="AA33" i="12"/>
  <c r="AA17" i="12"/>
  <c r="AA129" i="12"/>
  <c r="AA199" i="12"/>
  <c r="AA124" i="12"/>
  <c r="AA161" i="12"/>
  <c r="AA191" i="12"/>
  <c r="AA108" i="12"/>
  <c r="AA206" i="12"/>
  <c r="AA190" i="12"/>
  <c r="AA174" i="12"/>
  <c r="AA154" i="12"/>
  <c r="AA133" i="12"/>
  <c r="AA217" i="12"/>
  <c r="AA201" i="12"/>
  <c r="AA185" i="12"/>
  <c r="AA169" i="12"/>
  <c r="AA148" i="12"/>
  <c r="AA126" i="12"/>
  <c r="AA212" i="12"/>
  <c r="AA196" i="12"/>
  <c r="AA180" i="12"/>
  <c r="AA162" i="12"/>
  <c r="AA141" i="12"/>
  <c r="AA118" i="12"/>
  <c r="AA121" i="12"/>
  <c r="AA167" i="12"/>
  <c r="AA151" i="12"/>
  <c r="AA135" i="12"/>
  <c r="AA119" i="12"/>
  <c r="AA68" i="12"/>
  <c r="AA27" i="12"/>
  <c r="AA18" i="12"/>
  <c r="AA37" i="12"/>
  <c r="AA21" i="12"/>
  <c r="AA215" i="12"/>
  <c r="AA145" i="12"/>
  <c r="AA179" i="12"/>
  <c r="AA207" i="12"/>
  <c r="AA134" i="12"/>
  <c r="AA210" i="12"/>
  <c r="AA194" i="12"/>
  <c r="AA178" i="12"/>
  <c r="AA160" i="12"/>
  <c r="AA138" i="12"/>
  <c r="AA114" i="12"/>
  <c r="AA205" i="12"/>
  <c r="AA189" i="12"/>
  <c r="AA173" i="12"/>
  <c r="AA153" i="12"/>
  <c r="AA132" i="12"/>
  <c r="AA216" i="12"/>
  <c r="AA200" i="12"/>
  <c r="AA184" i="12"/>
  <c r="AA168" i="12"/>
  <c r="AA146" i="12"/>
  <c r="AA125" i="12"/>
  <c r="AA106" i="12"/>
  <c r="AA105" i="12"/>
  <c r="AA155" i="12"/>
  <c r="AA139" i="12"/>
  <c r="AA123" i="12"/>
  <c r="Y101" i="12"/>
  <c r="Y82" i="12"/>
  <c r="Y35" i="12"/>
  <c r="Y183" i="12"/>
  <c r="Y18" i="12"/>
  <c r="Y119" i="12"/>
  <c r="Y21" i="12"/>
  <c r="Y184" i="12"/>
  <c r="Y154" i="12"/>
  <c r="Y28" i="12"/>
  <c r="Y204" i="12"/>
  <c r="Y185" i="12"/>
  <c r="Y66" i="12"/>
  <c r="Y69" i="12"/>
  <c r="Y83" i="12"/>
  <c r="Y19" i="12"/>
  <c r="Y180" i="12"/>
  <c r="Y167" i="12"/>
  <c r="Y134" i="12"/>
  <c r="Y50" i="12"/>
  <c r="Y53" i="12"/>
  <c r="Y60" i="12"/>
  <c r="Y67" i="12"/>
  <c r="Y116" i="12"/>
  <c r="Y215" i="12"/>
  <c r="Y151" i="12"/>
  <c r="Y198" i="12"/>
  <c r="Y110" i="12"/>
  <c r="Y141" i="12"/>
  <c r="Y76" i="12"/>
  <c r="Y140" i="12"/>
  <c r="Y218" i="12"/>
  <c r="Y161" i="12"/>
  <c r="Y34" i="12"/>
  <c r="Y37" i="12"/>
  <c r="Y44" i="12"/>
  <c r="Y51" i="12"/>
  <c r="Y216" i="12"/>
  <c r="Y160" i="12"/>
  <c r="Y199" i="12"/>
  <c r="Y135" i="12"/>
  <c r="Y174" i="12"/>
  <c r="Y205" i="12"/>
  <c r="Y121" i="12"/>
  <c r="Y78" i="12"/>
  <c r="Y65" i="12"/>
  <c r="Y72" i="12"/>
  <c r="Y24" i="12"/>
  <c r="Y47" i="12"/>
  <c r="Y15" i="12"/>
  <c r="Y152" i="12"/>
  <c r="Y120" i="12"/>
  <c r="Y164" i="12"/>
  <c r="Y208" i="12"/>
  <c r="Y144" i="12"/>
  <c r="Y188" i="12"/>
  <c r="Y124" i="12"/>
  <c r="Y211" i="12"/>
  <c r="Y195" i="12"/>
  <c r="Y179" i="12"/>
  <c r="Y163" i="12"/>
  <c r="Y147" i="12"/>
  <c r="Y131" i="12"/>
  <c r="Y115" i="12"/>
  <c r="Y214" i="12"/>
  <c r="Y190" i="12"/>
  <c r="Y170" i="12"/>
  <c r="Y150" i="12"/>
  <c r="Y126" i="12"/>
  <c r="Y106" i="12"/>
  <c r="Y201" i="12"/>
  <c r="Y177" i="12"/>
  <c r="Y157" i="12"/>
  <c r="Y137" i="12"/>
  <c r="Y113" i="12"/>
  <c r="Y62" i="12"/>
  <c r="Y46" i="12"/>
  <c r="Y30" i="12"/>
  <c r="Y81" i="12"/>
  <c r="Y49" i="12"/>
  <c r="Y33" i="12"/>
  <c r="Y17" i="12"/>
  <c r="Y56" i="12"/>
  <c r="Y40" i="12"/>
  <c r="Y79" i="12"/>
  <c r="Y63" i="12"/>
  <c r="Y31" i="12"/>
  <c r="Y74" i="12"/>
  <c r="Y58" i="12"/>
  <c r="Y42" i="12"/>
  <c r="Y26" i="12"/>
  <c r="Y77" i="12"/>
  <c r="Y61" i="12"/>
  <c r="Y45" i="12"/>
  <c r="Y29" i="12"/>
  <c r="Y14" i="12"/>
  <c r="Y68" i="12"/>
  <c r="Y52" i="12"/>
  <c r="Y36" i="12"/>
  <c r="Y20" i="12"/>
  <c r="Y75" i="12"/>
  <c r="Y59" i="12"/>
  <c r="Y43" i="12"/>
  <c r="Y27" i="12"/>
  <c r="Y200" i="12"/>
  <c r="Y212" i="12"/>
  <c r="Y148" i="12"/>
  <c r="Y192" i="12"/>
  <c r="Y128" i="12"/>
  <c r="Y172" i="12"/>
  <c r="Y108" i="12"/>
  <c r="Y207" i="12"/>
  <c r="Y191" i="12"/>
  <c r="Y175" i="12"/>
  <c r="Y159" i="12"/>
  <c r="Y143" i="12"/>
  <c r="Y127" i="12"/>
  <c r="Y111" i="12"/>
  <c r="Y206" i="12"/>
  <c r="Y186" i="12"/>
  <c r="Y166" i="12"/>
  <c r="Y142" i="12"/>
  <c r="Y122" i="12"/>
  <c r="Y217" i="12"/>
  <c r="Y193" i="12"/>
  <c r="Y173" i="12"/>
  <c r="Y153" i="12"/>
  <c r="Y129" i="12"/>
  <c r="Y109" i="12"/>
  <c r="Y70" i="12"/>
  <c r="Y54" i="12"/>
  <c r="Y38" i="12"/>
  <c r="Y22" i="12"/>
  <c r="Y73" i="12"/>
  <c r="Y57" i="12"/>
  <c r="Y41" i="12"/>
  <c r="Y25" i="12"/>
  <c r="Y80" i="12"/>
  <c r="Y64" i="12"/>
  <c r="Y48" i="12"/>
  <c r="Y32" i="12"/>
  <c r="Y16" i="12"/>
  <c r="Y71" i="12"/>
  <c r="Y55" i="12"/>
  <c r="Y39" i="12"/>
  <c r="Y23" i="12"/>
  <c r="Y168" i="12"/>
  <c r="Y136" i="12"/>
  <c r="Y196" i="12"/>
  <c r="Y132" i="12"/>
  <c r="Y176" i="12"/>
  <c r="Y112" i="12"/>
  <c r="Y156" i="12"/>
  <c r="Y104" i="12"/>
  <c r="Y203" i="12"/>
  <c r="Y187" i="12"/>
  <c r="Y171" i="12"/>
  <c r="Y155" i="12"/>
  <c r="Y139" i="12"/>
  <c r="Y123" i="12"/>
  <c r="Y107" i="12"/>
  <c r="Y202" i="12"/>
  <c r="Y182" i="12"/>
  <c r="Y158" i="12"/>
  <c r="Y138" i="12"/>
  <c r="Y118" i="12"/>
  <c r="Y209" i="12"/>
  <c r="Y189" i="12"/>
  <c r="Y169" i="12"/>
  <c r="Y145" i="12"/>
  <c r="Y125" i="12"/>
  <c r="Y105" i="12"/>
  <c r="F30" i="8"/>
  <c r="Y210" i="12"/>
  <c r="Y194" i="12"/>
  <c r="Y178" i="12"/>
  <c r="Y162" i="12"/>
  <c r="Y146" i="12"/>
  <c r="Y130" i="12"/>
  <c r="Y114" i="12"/>
  <c r="Y213" i="12"/>
  <c r="Y197" i="12"/>
  <c r="Y181" i="12"/>
  <c r="Y165" i="12"/>
  <c r="Y149" i="12"/>
  <c r="Y133" i="12"/>
  <c r="W118" i="12"/>
  <c r="W134" i="12"/>
  <c r="W150" i="12"/>
  <c r="W166" i="12"/>
  <c r="W182" i="12"/>
  <c r="W198" i="12"/>
  <c r="W214" i="12"/>
  <c r="W115" i="12"/>
  <c r="W131" i="12"/>
  <c r="W147" i="12"/>
  <c r="W163" i="12"/>
  <c r="W179" i="12"/>
  <c r="W195" i="12"/>
  <c r="W211" i="12"/>
  <c r="W112" i="12"/>
  <c r="W128" i="12"/>
  <c r="W144" i="12"/>
  <c r="W160" i="12"/>
  <c r="W176" i="12"/>
  <c r="W192" i="12"/>
  <c r="W208" i="12"/>
  <c r="W121" i="12"/>
  <c r="W185" i="12"/>
  <c r="W125" i="12"/>
  <c r="W145" i="12"/>
  <c r="W209" i="12"/>
  <c r="W149" i="12"/>
  <c r="W189" i="12"/>
  <c r="W21" i="12"/>
  <c r="W37" i="12"/>
  <c r="W53" i="12"/>
  <c r="W69" i="12"/>
  <c r="W18" i="12"/>
  <c r="W50" i="12"/>
  <c r="W66" i="12"/>
  <c r="W82" i="12"/>
  <c r="W27" i="12"/>
  <c r="W43" i="12"/>
  <c r="W75" i="12"/>
  <c r="W52" i="12"/>
  <c r="W14" i="12"/>
  <c r="W106" i="12"/>
  <c r="W122" i="12"/>
  <c r="W138" i="12"/>
  <c r="W154" i="12"/>
  <c r="W170" i="12"/>
  <c r="W186" i="12"/>
  <c r="W202" i="12"/>
  <c r="W218" i="12"/>
  <c r="W119" i="12"/>
  <c r="W135" i="12"/>
  <c r="W151" i="12"/>
  <c r="W167" i="12"/>
  <c r="W183" i="12"/>
  <c r="W199" i="12"/>
  <c r="W215" i="12"/>
  <c r="W116" i="12"/>
  <c r="W132" i="12"/>
  <c r="W148" i="12"/>
  <c r="W164" i="12"/>
  <c r="W180" i="12"/>
  <c r="W196" i="12"/>
  <c r="W212" i="12"/>
  <c r="W137" i="12"/>
  <c r="W201" i="12"/>
  <c r="W141" i="12"/>
  <c r="W161" i="12"/>
  <c r="W133" i="12"/>
  <c r="W181" i="12"/>
  <c r="W117" i="12"/>
  <c r="W25" i="12"/>
  <c r="W41" i="12"/>
  <c r="W57" i="12"/>
  <c r="W73" i="12"/>
  <c r="W22" i="12"/>
  <c r="W38" i="12"/>
  <c r="W54" i="12"/>
  <c r="W70" i="12"/>
  <c r="W15" i="12"/>
  <c r="W31" i="12"/>
  <c r="W47" i="12"/>
  <c r="W63" i="12"/>
  <c r="W79" i="12"/>
  <c r="W24" i="12"/>
  <c r="W40" i="12"/>
  <c r="W56" i="12"/>
  <c r="W72" i="12"/>
  <c r="W110" i="12"/>
  <c r="W126" i="12"/>
  <c r="W142" i="12"/>
  <c r="W158" i="12"/>
  <c r="W174" i="12"/>
  <c r="W190" i="12"/>
  <c r="W206" i="12"/>
  <c r="W107" i="12"/>
  <c r="W123" i="12"/>
  <c r="W139" i="12"/>
  <c r="W155" i="12"/>
  <c r="W171" i="12"/>
  <c r="W187" i="12"/>
  <c r="W203" i="12"/>
  <c r="W104" i="12"/>
  <c r="W120" i="12"/>
  <c r="W136" i="12"/>
  <c r="W152" i="12"/>
  <c r="W168" i="12"/>
  <c r="W184" i="12"/>
  <c r="W200" i="12"/>
  <c r="W216" i="12"/>
  <c r="W153" i="12"/>
  <c r="W217" i="12"/>
  <c r="W113" i="12"/>
  <c r="W177" i="12"/>
  <c r="W173" i="12"/>
  <c r="W213" i="12"/>
  <c r="W165" i="12"/>
  <c r="W29" i="12"/>
  <c r="W45" i="12"/>
  <c r="W61" i="12"/>
  <c r="W77" i="12"/>
  <c r="W26" i="12"/>
  <c r="W42" i="12"/>
  <c r="W58" i="12"/>
  <c r="W74" i="12"/>
  <c r="W19" i="12"/>
  <c r="W35" i="12"/>
  <c r="W51" i="12"/>
  <c r="W67" i="12"/>
  <c r="W83" i="12"/>
  <c r="W28" i="12"/>
  <c r="W44" i="12"/>
  <c r="W60" i="12"/>
  <c r="W76" i="12"/>
  <c r="W30" i="12"/>
  <c r="W55" i="12"/>
  <c r="W32" i="12"/>
  <c r="W80" i="12"/>
  <c r="W34" i="12"/>
  <c r="W59" i="12"/>
  <c r="W36" i="12"/>
  <c r="W68" i="12"/>
  <c r="W114" i="12"/>
  <c r="W130" i="12"/>
  <c r="W146" i="12"/>
  <c r="W162" i="12"/>
  <c r="W178" i="12"/>
  <c r="W194" i="12"/>
  <c r="W210" i="12"/>
  <c r="W111" i="12"/>
  <c r="W127" i="12"/>
  <c r="W143" i="12"/>
  <c r="W159" i="12"/>
  <c r="W175" i="12"/>
  <c r="W191" i="12"/>
  <c r="W207" i="12"/>
  <c r="W108" i="12"/>
  <c r="W124" i="12"/>
  <c r="W140" i="12"/>
  <c r="W156" i="12"/>
  <c r="W172" i="12"/>
  <c r="W188" i="12"/>
  <c r="W204" i="12"/>
  <c r="W105" i="12"/>
  <c r="W169" i="12"/>
  <c r="W109" i="12"/>
  <c r="W129" i="12"/>
  <c r="W193" i="12"/>
  <c r="W205" i="12"/>
  <c r="W157" i="12"/>
  <c r="W197" i="12"/>
  <c r="W17" i="12"/>
  <c r="W33" i="12"/>
  <c r="W49" i="12"/>
  <c r="W65" i="12"/>
  <c r="W81" i="12"/>
  <c r="W46" i="12"/>
  <c r="W62" i="12"/>
  <c r="W78" i="12"/>
  <c r="W23" i="12"/>
  <c r="W39" i="12"/>
  <c r="W71" i="12"/>
  <c r="W16" i="12"/>
  <c r="W48" i="12"/>
  <c r="W64" i="12"/>
  <c r="W20" i="12"/>
  <c r="AC106" i="12"/>
  <c r="AC110" i="12"/>
  <c r="AC114" i="12"/>
  <c r="AC118" i="12"/>
  <c r="AC122" i="12"/>
  <c r="AC126" i="12"/>
  <c r="AC130" i="12"/>
  <c r="AC134" i="12"/>
  <c r="AC138" i="12"/>
  <c r="AC142" i="12"/>
  <c r="AC146" i="12"/>
  <c r="AC150" i="12"/>
  <c r="AC154" i="12"/>
  <c r="AC158" i="12"/>
  <c r="AC162" i="12"/>
  <c r="AC166" i="12"/>
  <c r="AC170" i="12"/>
  <c r="AC174" i="12"/>
  <c r="AC178" i="12"/>
  <c r="AC182" i="12"/>
  <c r="AC186" i="12"/>
  <c r="AC190" i="12"/>
  <c r="AC194" i="12"/>
  <c r="AC198" i="12"/>
  <c r="AC202" i="12"/>
  <c r="AC206" i="12"/>
  <c r="AC210" i="12"/>
  <c r="AC214" i="12"/>
  <c r="AC218" i="12"/>
  <c r="AC108" i="12"/>
  <c r="AC113" i="12"/>
  <c r="AC119" i="12"/>
  <c r="AC124" i="12"/>
  <c r="AC129" i="12"/>
  <c r="AC135" i="12"/>
  <c r="AC140" i="12"/>
  <c r="AC145" i="12"/>
  <c r="AC151" i="12"/>
  <c r="AC156" i="12"/>
  <c r="AC161" i="12"/>
  <c r="AC167" i="12"/>
  <c r="AC172" i="12"/>
  <c r="AC177" i="12"/>
  <c r="AC183" i="12"/>
  <c r="AC188" i="12"/>
  <c r="AC193" i="12"/>
  <c r="AC199" i="12"/>
  <c r="AC204" i="12"/>
  <c r="AC209" i="12"/>
  <c r="AC215" i="12"/>
  <c r="AC109" i="12"/>
  <c r="AC115" i="12"/>
  <c r="AC120" i="12"/>
  <c r="AC125" i="12"/>
  <c r="AC131" i="12"/>
  <c r="AC136" i="12"/>
  <c r="AC141" i="12"/>
  <c r="AC147" i="12"/>
  <c r="AC152" i="12"/>
  <c r="AC157" i="12"/>
  <c r="AC163" i="12"/>
  <c r="AC168" i="12"/>
  <c r="AC173" i="12"/>
  <c r="AC179" i="12"/>
  <c r="AC184" i="12"/>
  <c r="AC189" i="12"/>
  <c r="AC195" i="12"/>
  <c r="AC200" i="12"/>
  <c r="AC205" i="12"/>
  <c r="AC211" i="12"/>
  <c r="AC216" i="12"/>
  <c r="AC107" i="12"/>
  <c r="AC117" i="12"/>
  <c r="AC128" i="12"/>
  <c r="AC139" i="12"/>
  <c r="AC149" i="12"/>
  <c r="AC160" i="12"/>
  <c r="AC171" i="12"/>
  <c r="AC181" i="12"/>
  <c r="AC192" i="12"/>
  <c r="AC203" i="12"/>
  <c r="AC213" i="12"/>
  <c r="AC111" i="12"/>
  <c r="AC121" i="12"/>
  <c r="AC132" i="12"/>
  <c r="AC143" i="12"/>
  <c r="AC153" i="12"/>
  <c r="AC164" i="12"/>
  <c r="AC175" i="12"/>
  <c r="AC185" i="12"/>
  <c r="AC196" i="12"/>
  <c r="AC207" i="12"/>
  <c r="AC217" i="12"/>
  <c r="AC112" i="12"/>
  <c r="AC123" i="12"/>
  <c r="AC133" i="12"/>
  <c r="AC144" i="12"/>
  <c r="AC155" i="12"/>
  <c r="AC165" i="12"/>
  <c r="AC176" i="12"/>
  <c r="AC187" i="12"/>
  <c r="AC197" i="12"/>
  <c r="AC208" i="12"/>
  <c r="AC104" i="12"/>
  <c r="AC137" i="12"/>
  <c r="AC180" i="12"/>
  <c r="AC105" i="12"/>
  <c r="AC148" i="12"/>
  <c r="AC191" i="12"/>
  <c r="AC116" i="12"/>
  <c r="AC159" i="12"/>
  <c r="AC201" i="12"/>
  <c r="AC169" i="12"/>
  <c r="AC212" i="12"/>
  <c r="AC127" i="12"/>
  <c r="AC15" i="12"/>
  <c r="AC19" i="12"/>
  <c r="AC23" i="12"/>
  <c r="AC27" i="12"/>
  <c r="AC31" i="12"/>
  <c r="AC35" i="12"/>
  <c r="AC39" i="12"/>
  <c r="AC43" i="12"/>
  <c r="AC47" i="12"/>
  <c r="AC51" i="12"/>
  <c r="AC55" i="12"/>
  <c r="AC59" i="12"/>
  <c r="AC63" i="12"/>
  <c r="AC67" i="12"/>
  <c r="AC71" i="12"/>
  <c r="AC75" i="12"/>
  <c r="AC79" i="12"/>
  <c r="AC83" i="12"/>
  <c r="AC16" i="12"/>
  <c r="AC20" i="12"/>
  <c r="AC24" i="12"/>
  <c r="AC28" i="12"/>
  <c r="AC32" i="12"/>
  <c r="AC36" i="12"/>
  <c r="AC40" i="12"/>
  <c r="AC44" i="12"/>
  <c r="AC48" i="12"/>
  <c r="AC52" i="12"/>
  <c r="AC56" i="12"/>
  <c r="AC60" i="12"/>
  <c r="AC64" i="12"/>
  <c r="AC68" i="12"/>
  <c r="AC72" i="12"/>
  <c r="AC76" i="12"/>
  <c r="AC80" i="12"/>
  <c r="AC14" i="12"/>
  <c r="AC17" i="12"/>
  <c r="AC21" i="12"/>
  <c r="AC25" i="12"/>
  <c r="AC29" i="12"/>
  <c r="AC33" i="12"/>
  <c r="AC37" i="12"/>
  <c r="AC41" i="12"/>
  <c r="AC45" i="12"/>
  <c r="AC49" i="12"/>
  <c r="AC53" i="12"/>
  <c r="AC57" i="12"/>
  <c r="AC61" i="12"/>
  <c r="AC65" i="12"/>
  <c r="AC69" i="12"/>
  <c r="AC73" i="12"/>
  <c r="AC77" i="12"/>
  <c r="AC81" i="12"/>
  <c r="AC18" i="12"/>
  <c r="AC22" i="12"/>
  <c r="AC26" i="12"/>
  <c r="AC30" i="12"/>
  <c r="AC34" i="12"/>
  <c r="AC38" i="12"/>
  <c r="AC42" i="12"/>
  <c r="AC46" i="12"/>
  <c r="AC50" i="12"/>
  <c r="AC54" i="12"/>
  <c r="AC58" i="12"/>
  <c r="AC62" i="12"/>
  <c r="AC66" i="12"/>
  <c r="AC70" i="12"/>
  <c r="AC74" i="12"/>
  <c r="AC78" i="12"/>
  <c r="AC82" i="12"/>
  <c r="Z28" i="4"/>
  <c r="AA28" i="4" s="1"/>
  <c r="D21" i="10" s="1"/>
  <c r="H21" i="10" s="1"/>
  <c r="AR218" i="12"/>
  <c r="AR216" i="12"/>
  <c r="AR214" i="12"/>
  <c r="AR212" i="12"/>
  <c r="AR210" i="12"/>
  <c r="AR208" i="12"/>
  <c r="AR206" i="12"/>
  <c r="AR204" i="12"/>
  <c r="AR202" i="12"/>
  <c r="AR200" i="12"/>
  <c r="AR198" i="12"/>
  <c r="AR196" i="12"/>
  <c r="AR194" i="12"/>
  <c r="AR192" i="12"/>
  <c r="AR190" i="12"/>
  <c r="AR188" i="12"/>
  <c r="AR186" i="12"/>
  <c r="AR184" i="12"/>
  <c r="AR182" i="12"/>
  <c r="AR180" i="12"/>
  <c r="AR178" i="12"/>
  <c r="AR176" i="12"/>
  <c r="AR174" i="12"/>
  <c r="AR172" i="12"/>
  <c r="AR170" i="12"/>
  <c r="AR168" i="12"/>
  <c r="AR166" i="12"/>
  <c r="AR164" i="12"/>
  <c r="AR162" i="12"/>
  <c r="AR160" i="12"/>
  <c r="AR158" i="12"/>
  <c r="AR156" i="12"/>
  <c r="AR154" i="12"/>
  <c r="AR152" i="12"/>
  <c r="AR150" i="12"/>
  <c r="AR148" i="12"/>
  <c r="AR146" i="12"/>
  <c r="AR144" i="12"/>
  <c r="AR142" i="12"/>
  <c r="AR140" i="12"/>
  <c r="AR138" i="12"/>
  <c r="AR136" i="12"/>
  <c r="AR134" i="12"/>
  <c r="AR132" i="12"/>
  <c r="AR130" i="12"/>
  <c r="AR128" i="12"/>
  <c r="AR126" i="12"/>
  <c r="AR124" i="12"/>
  <c r="AR122" i="12"/>
  <c r="AR120" i="12"/>
  <c r="AR118" i="12"/>
  <c r="AR116" i="12"/>
  <c r="AR83" i="12"/>
  <c r="AR81" i="12"/>
  <c r="AR79" i="12"/>
  <c r="AR77" i="12"/>
  <c r="AR75" i="12"/>
  <c r="AR73" i="12"/>
  <c r="AR71" i="12"/>
  <c r="AR69" i="12"/>
  <c r="AR67" i="12"/>
  <c r="AR65" i="12"/>
  <c r="AR63" i="12"/>
  <c r="AR61" i="12"/>
  <c r="AR59" i="12"/>
  <c r="AR57" i="12"/>
  <c r="AR55" i="12"/>
  <c r="AR53" i="12"/>
  <c r="AR51" i="12"/>
  <c r="AR49" i="12"/>
  <c r="AR47" i="12"/>
  <c r="AR45" i="12"/>
  <c r="AR43" i="12"/>
  <c r="AR41" i="12"/>
  <c r="AR39" i="12"/>
  <c r="AR37" i="12"/>
  <c r="AR35" i="12"/>
  <c r="AR189" i="12"/>
  <c r="AR181" i="12"/>
  <c r="AR173" i="12"/>
  <c r="AR165" i="12"/>
  <c r="AR157" i="12"/>
  <c r="AR149" i="12"/>
  <c r="AR141" i="12"/>
  <c r="AR133" i="12"/>
  <c r="AR125" i="12"/>
  <c r="AR117" i="12"/>
  <c r="AR82" i="12"/>
  <c r="AR74" i="12"/>
  <c r="AR66" i="12"/>
  <c r="AR58" i="12"/>
  <c r="AR50" i="12"/>
  <c r="AR42" i="12"/>
  <c r="AR34" i="12"/>
  <c r="AR215" i="12"/>
  <c r="AR211" i="12"/>
  <c r="AR207" i="12"/>
  <c r="AR203" i="12"/>
  <c r="AR199" i="12"/>
  <c r="AR195" i="12"/>
  <c r="AR191" i="12"/>
  <c r="AR183" i="12"/>
  <c r="AR175" i="12"/>
  <c r="AR167" i="12"/>
  <c r="AR217" i="12"/>
  <c r="AR209" i="12"/>
  <c r="AR201" i="12"/>
  <c r="AR193" i="12"/>
  <c r="AR187" i="12"/>
  <c r="AR171" i="12"/>
  <c r="AR161" i="12"/>
  <c r="AR147" i="12"/>
  <c r="AR143" i="12"/>
  <c r="AR129" i="12"/>
  <c r="AR115" i="12"/>
  <c r="AR72" i="12"/>
  <c r="AR68" i="12"/>
  <c r="AR54" i="12"/>
  <c r="AR40" i="12"/>
  <c r="AR36" i="12"/>
  <c r="AR38" i="12"/>
  <c r="AR48" i="12"/>
  <c r="AR185" i="12"/>
  <c r="AR169" i="12"/>
  <c r="AR153" i="12"/>
  <c r="AR139" i="12"/>
  <c r="AR135" i="12"/>
  <c r="AR121" i="12"/>
  <c r="AR78" i="12"/>
  <c r="AR64" i="12"/>
  <c r="AR60" i="12"/>
  <c r="AR46" i="12"/>
  <c r="AR213" i="12"/>
  <c r="AR205" i="12"/>
  <c r="AR197" i="12"/>
  <c r="AR179" i="12"/>
  <c r="AR163" i="12"/>
  <c r="AR159" i="12"/>
  <c r="AR145" i="12"/>
  <c r="AR131" i="12"/>
  <c r="AR127" i="12"/>
  <c r="AQ101" i="12"/>
  <c r="AR70" i="12"/>
  <c r="AR56" i="12"/>
  <c r="AR52" i="12"/>
  <c r="AR177" i="12"/>
  <c r="AR155" i="12"/>
  <c r="AR151" i="12"/>
  <c r="AR137" i="12"/>
  <c r="AR123" i="12"/>
  <c r="AR119" i="12"/>
  <c r="AR80" i="12"/>
  <c r="AR76" i="12"/>
  <c r="AR62" i="12"/>
  <c r="AR44" i="12"/>
  <c r="AP218" i="12"/>
  <c r="AP216" i="12"/>
  <c r="AP214" i="12"/>
  <c r="AP212" i="12"/>
  <c r="AP210" i="12"/>
  <c r="AP208" i="12"/>
  <c r="AP206" i="12"/>
  <c r="AP204" i="12"/>
  <c r="AP202" i="12"/>
  <c r="AP200" i="12"/>
  <c r="AP198" i="12"/>
  <c r="AP196" i="12"/>
  <c r="AP194" i="12"/>
  <c r="AP192" i="12"/>
  <c r="AP190" i="12"/>
  <c r="AP188" i="12"/>
  <c r="AP186" i="12"/>
  <c r="AP184" i="12"/>
  <c r="AP182" i="12"/>
  <c r="AP180" i="12"/>
  <c r="AP178" i="12"/>
  <c r="AP176" i="12"/>
  <c r="AP174" i="12"/>
  <c r="AP172" i="12"/>
  <c r="AP170" i="12"/>
  <c r="AP168" i="12"/>
  <c r="AP166" i="12"/>
  <c r="AP164" i="12"/>
  <c r="AP162" i="12"/>
  <c r="AP160" i="12"/>
  <c r="AP158" i="12"/>
  <c r="AP156" i="12"/>
  <c r="AP154" i="12"/>
  <c r="AP152" i="12"/>
  <c r="AP150" i="12"/>
  <c r="AP148" i="12"/>
  <c r="AP146" i="12"/>
  <c r="AP144" i="12"/>
  <c r="AP142" i="12"/>
  <c r="AP140" i="12"/>
  <c r="AP138" i="12"/>
  <c r="AP136" i="12"/>
  <c r="AP134" i="12"/>
  <c r="AP132" i="12"/>
  <c r="AP130" i="12"/>
  <c r="AP128" i="12"/>
  <c r="AP126" i="12"/>
  <c r="AP124" i="12"/>
  <c r="AP122" i="12"/>
  <c r="AP120" i="12"/>
  <c r="AP118" i="12"/>
  <c r="AP116" i="12"/>
  <c r="AP83" i="12"/>
  <c r="AP81" i="12"/>
  <c r="AP79" i="12"/>
  <c r="AP77" i="12"/>
  <c r="AP75" i="12"/>
  <c r="AP73" i="12"/>
  <c r="AP71" i="12"/>
  <c r="AP69" i="12"/>
  <c r="AP67" i="12"/>
  <c r="AP65" i="12"/>
  <c r="AP63" i="12"/>
  <c r="AP61" i="12"/>
  <c r="AP59" i="12"/>
  <c r="AP57" i="12"/>
  <c r="AP55" i="12"/>
  <c r="AP53" i="12"/>
  <c r="AP51" i="12"/>
  <c r="AP49" i="12"/>
  <c r="AP47" i="12"/>
  <c r="AP45" i="12"/>
  <c r="AP43" i="12"/>
  <c r="AP41" i="12"/>
  <c r="AP39" i="12"/>
  <c r="AP37" i="12"/>
  <c r="AP35" i="12"/>
  <c r="AP171" i="12"/>
  <c r="AP163" i="12"/>
  <c r="AP155" i="12"/>
  <c r="AP147" i="12"/>
  <c r="AP139" i="12"/>
  <c r="AP131" i="12"/>
  <c r="AP123" i="12"/>
  <c r="AP115" i="12"/>
  <c r="AP80" i="12"/>
  <c r="AP72" i="12"/>
  <c r="AP64" i="12"/>
  <c r="AP56" i="12"/>
  <c r="AP48" i="12"/>
  <c r="AP40" i="12"/>
  <c r="AP217" i="12"/>
  <c r="AP213" i="12"/>
  <c r="AP209" i="12"/>
  <c r="AP205" i="12"/>
  <c r="AP201" i="12"/>
  <c r="AP197" i="12"/>
  <c r="AP193" i="12"/>
  <c r="AP189" i="12"/>
  <c r="AP185" i="12"/>
  <c r="AP181" i="12"/>
  <c r="AP177" i="12"/>
  <c r="AP173" i="12"/>
  <c r="AP165" i="12"/>
  <c r="AP157" i="12"/>
  <c r="AP159" i="12"/>
  <c r="AP151" i="12"/>
  <c r="AP137" i="12"/>
  <c r="AP133" i="12"/>
  <c r="AP119" i="12"/>
  <c r="AP82" i="12"/>
  <c r="AP68" i="12"/>
  <c r="AP54" i="12"/>
  <c r="AP50" i="12"/>
  <c r="AP36" i="12"/>
  <c r="AP74" i="12"/>
  <c r="AP42" i="12"/>
  <c r="AP167" i="12"/>
  <c r="AP121" i="12"/>
  <c r="AP38" i="12"/>
  <c r="AP34" i="12"/>
  <c r="AP215" i="12"/>
  <c r="AP207" i="12"/>
  <c r="AP199" i="12"/>
  <c r="AP191" i="12"/>
  <c r="AP183" i="12"/>
  <c r="AP175" i="12"/>
  <c r="AP169" i="12"/>
  <c r="AP143" i="12"/>
  <c r="AP129" i="12"/>
  <c r="AP125" i="12"/>
  <c r="AP78" i="12"/>
  <c r="AP60" i="12"/>
  <c r="AP46" i="12"/>
  <c r="AP153" i="12"/>
  <c r="AP149" i="12"/>
  <c r="AP135" i="12"/>
  <c r="AP117" i="12"/>
  <c r="AO101" i="12"/>
  <c r="AP70" i="12"/>
  <c r="AP66" i="12"/>
  <c r="AP52" i="12"/>
  <c r="AP211" i="12"/>
  <c r="AP203" i="12"/>
  <c r="AP195" i="12"/>
  <c r="AP187" i="12"/>
  <c r="AP179" i="12"/>
  <c r="AP161" i="12"/>
  <c r="AP145" i="12"/>
  <c r="AP141" i="12"/>
  <c r="AP127" i="12"/>
  <c r="AP76" i="12"/>
  <c r="AP62" i="12"/>
  <c r="AP58" i="12"/>
  <c r="AP44" i="12"/>
  <c r="AN218" i="12"/>
  <c r="AN214" i="12"/>
  <c r="AN210" i="12"/>
  <c r="AN206" i="12"/>
  <c r="AN202" i="12"/>
  <c r="AN198" i="12"/>
  <c r="AN195" i="12"/>
  <c r="AN182" i="12"/>
  <c r="AN179" i="12"/>
  <c r="AN174" i="12"/>
  <c r="AN171" i="12"/>
  <c r="AN158" i="12"/>
  <c r="AN155" i="12"/>
  <c r="AN147" i="12"/>
  <c r="AN142" i="12"/>
  <c r="AN139" i="12"/>
  <c r="AN134" i="12"/>
  <c r="AN131" i="12"/>
  <c r="AN126" i="12"/>
  <c r="AN123" i="12"/>
  <c r="AN118" i="12"/>
  <c r="AN65" i="12"/>
  <c r="AN54" i="12"/>
  <c r="AN49" i="12"/>
  <c r="AN216" i="12"/>
  <c r="AN212" i="12"/>
  <c r="AN208" i="12"/>
  <c r="AN204" i="12"/>
  <c r="AN200" i="12"/>
  <c r="AN194" i="12"/>
  <c r="AN191" i="12"/>
  <c r="AN186" i="12"/>
  <c r="AN183" i="12"/>
  <c r="AN178" i="12"/>
  <c r="AN175" i="12"/>
  <c r="AN170" i="12"/>
  <c r="AN167" i="12"/>
  <c r="AN162" i="12"/>
  <c r="AN159" i="12"/>
  <c r="AN154" i="12"/>
  <c r="AN151" i="12"/>
  <c r="AN146" i="12"/>
  <c r="AN143" i="12"/>
  <c r="AN138" i="12"/>
  <c r="AN135" i="12"/>
  <c r="AN130" i="12"/>
  <c r="AN127" i="12"/>
  <c r="AN122" i="12"/>
  <c r="AN119" i="12"/>
  <c r="AN82" i="12"/>
  <c r="AN77" i="12"/>
  <c r="AN74" i="12"/>
  <c r="AN69" i="12"/>
  <c r="AN66" i="12"/>
  <c r="AN61" i="12"/>
  <c r="AN58" i="12"/>
  <c r="AN53" i="12"/>
  <c r="AN50" i="12"/>
  <c r="AN45" i="12"/>
  <c r="AN42" i="12"/>
  <c r="AN37" i="12"/>
  <c r="AN34" i="12"/>
  <c r="AN215" i="12"/>
  <c r="AN211" i="12"/>
  <c r="AN207" i="12"/>
  <c r="AN203" i="12"/>
  <c r="AN199" i="12"/>
  <c r="AN196" i="12"/>
  <c r="AN193" i="12"/>
  <c r="AN188" i="12"/>
  <c r="AN185" i="12"/>
  <c r="AN180" i="12"/>
  <c r="AN177" i="12"/>
  <c r="AN172" i="12"/>
  <c r="AN169" i="12"/>
  <c r="AN164" i="12"/>
  <c r="AN161" i="12"/>
  <c r="AN156" i="12"/>
  <c r="AN153" i="12"/>
  <c r="AN148" i="12"/>
  <c r="AN145" i="12"/>
  <c r="AN140" i="12"/>
  <c r="AN137" i="12"/>
  <c r="AN132" i="12"/>
  <c r="AN129" i="12"/>
  <c r="AN124" i="12"/>
  <c r="AN121" i="12"/>
  <c r="AN116" i="12"/>
  <c r="AM101" i="12"/>
  <c r="AN79" i="12"/>
  <c r="AN76" i="12"/>
  <c r="AN71" i="12"/>
  <c r="AN68" i="12"/>
  <c r="AN63" i="12"/>
  <c r="AN60" i="12"/>
  <c r="AN55" i="12"/>
  <c r="AN52" i="12"/>
  <c r="AN47" i="12"/>
  <c r="AN44" i="12"/>
  <c r="AN39" i="12"/>
  <c r="AN36" i="12"/>
  <c r="AN190" i="12"/>
  <c r="AN187" i="12"/>
  <c r="AN166" i="12"/>
  <c r="AN163" i="12"/>
  <c r="AN150" i="12"/>
  <c r="AN115" i="12"/>
  <c r="AN81" i="12"/>
  <c r="AN78" i="12"/>
  <c r="AN73" i="12"/>
  <c r="AN70" i="12"/>
  <c r="AN62" i="12"/>
  <c r="AN57" i="12"/>
  <c r="AN46" i="12"/>
  <c r="AN41" i="12"/>
  <c r="AN38" i="12"/>
  <c r="AN209" i="12"/>
  <c r="AN184" i="12"/>
  <c r="AN173" i="12"/>
  <c r="AN152" i="12"/>
  <c r="AN141" i="12"/>
  <c r="AN120" i="12"/>
  <c r="AN83" i="12"/>
  <c r="AN72" i="12"/>
  <c r="AN51" i="12"/>
  <c r="AN40" i="12"/>
  <c r="AN205" i="12"/>
  <c r="AN192" i="12"/>
  <c r="AN181" i="12"/>
  <c r="AN160" i="12"/>
  <c r="AN149" i="12"/>
  <c r="AN128" i="12"/>
  <c r="AN117" i="12"/>
  <c r="AN80" i="12"/>
  <c r="AN59" i="12"/>
  <c r="AN48" i="12"/>
  <c r="AN217" i="12"/>
  <c r="AN201" i="12"/>
  <c r="AN189" i="12"/>
  <c r="AN168" i="12"/>
  <c r="AN157" i="12"/>
  <c r="AN136" i="12"/>
  <c r="AN125" i="12"/>
  <c r="AN67" i="12"/>
  <c r="AN56" i="12"/>
  <c r="AN35" i="12"/>
  <c r="AN213" i="12"/>
  <c r="AN197" i="12"/>
  <c r="AN176" i="12"/>
  <c r="AN165" i="12"/>
  <c r="AN144" i="12"/>
  <c r="AN133" i="12"/>
  <c r="AN75" i="12"/>
  <c r="AN64" i="12"/>
  <c r="AN43" i="12"/>
  <c r="AL218" i="12"/>
  <c r="AL216" i="12"/>
  <c r="AL214" i="12"/>
  <c r="AL212" i="12"/>
  <c r="AL210" i="12"/>
  <c r="AL208" i="12"/>
  <c r="AL206" i="12"/>
  <c r="AL204" i="12"/>
  <c r="AL202" i="12"/>
  <c r="AL200" i="12"/>
  <c r="AL198" i="12"/>
  <c r="AL196" i="12"/>
  <c r="AL194" i="12"/>
  <c r="AL192" i="12"/>
  <c r="AL190" i="12"/>
  <c r="AL188" i="12"/>
  <c r="AL186" i="12"/>
  <c r="AL184" i="12"/>
  <c r="AL182" i="12"/>
  <c r="AL180" i="12"/>
  <c r="AL178" i="12"/>
  <c r="AL176" i="12"/>
  <c r="AL174" i="12"/>
  <c r="AL172" i="12"/>
  <c r="AL170" i="12"/>
  <c r="AL168" i="12"/>
  <c r="AL166" i="12"/>
  <c r="AL164" i="12"/>
  <c r="AL162" i="12"/>
  <c r="AL160" i="12"/>
  <c r="AL158" i="12"/>
  <c r="AL156" i="12"/>
  <c r="AL154" i="12"/>
  <c r="AL152" i="12"/>
  <c r="AL150" i="12"/>
  <c r="AL148" i="12"/>
  <c r="AL146" i="12"/>
  <c r="AL144" i="12"/>
  <c r="AL142" i="12"/>
  <c r="AL140" i="12"/>
  <c r="AL138" i="12"/>
  <c r="AL136" i="12"/>
  <c r="AL134" i="12"/>
  <c r="AL132" i="12"/>
  <c r="AL130" i="12"/>
  <c r="AL128" i="12"/>
  <c r="AL126" i="12"/>
  <c r="AL124" i="12"/>
  <c r="AL122" i="12"/>
  <c r="AL120" i="12"/>
  <c r="AL118" i="12"/>
  <c r="AL116" i="12"/>
  <c r="AL83" i="12"/>
  <c r="AL81" i="12"/>
  <c r="AL79" i="12"/>
  <c r="AL77" i="12"/>
  <c r="AL75" i="12"/>
  <c r="AL73" i="12"/>
  <c r="AL71" i="12"/>
  <c r="AL69" i="12"/>
  <c r="AL67" i="12"/>
  <c r="AL65" i="12"/>
  <c r="AL63" i="12"/>
  <c r="AL61" i="12"/>
  <c r="AL59" i="12"/>
  <c r="AL57" i="12"/>
  <c r="AL55" i="12"/>
  <c r="AL53" i="12"/>
  <c r="AL51" i="12"/>
  <c r="AL49" i="12"/>
  <c r="AL47" i="12"/>
  <c r="AL45" i="12"/>
  <c r="AL43" i="12"/>
  <c r="AL41" i="12"/>
  <c r="AL39" i="12"/>
  <c r="AL37" i="12"/>
  <c r="AL35" i="12"/>
  <c r="AL215" i="12"/>
  <c r="AL207" i="12"/>
  <c r="AL199" i="12"/>
  <c r="AL191" i="12"/>
  <c r="AL183" i="12"/>
  <c r="AL175" i="12"/>
  <c r="AL167" i="12"/>
  <c r="AL159" i="12"/>
  <c r="AL151" i="12"/>
  <c r="AL143" i="12"/>
  <c r="AL135" i="12"/>
  <c r="AL127" i="12"/>
  <c r="AL119" i="12"/>
  <c r="AK101" i="12"/>
  <c r="AL76" i="12"/>
  <c r="AL68" i="12"/>
  <c r="AL60" i="12"/>
  <c r="AL52" i="12"/>
  <c r="AL44" i="12"/>
  <c r="AL36" i="12"/>
  <c r="AL217" i="12"/>
  <c r="AL209" i="12"/>
  <c r="AL201" i="12"/>
  <c r="AL193" i="12"/>
  <c r="AL185" i="12"/>
  <c r="AL177" i="12"/>
  <c r="AL169" i="12"/>
  <c r="AL161" i="12"/>
  <c r="AL153" i="12"/>
  <c r="AL145" i="12"/>
  <c r="AL137" i="12"/>
  <c r="AL129" i="12"/>
  <c r="AL121" i="12"/>
  <c r="AL78" i="12"/>
  <c r="AL70" i="12"/>
  <c r="AL62" i="12"/>
  <c r="AL54" i="12"/>
  <c r="AL46" i="12"/>
  <c r="AL38" i="12"/>
  <c r="AL211" i="12"/>
  <c r="AL203" i="12"/>
  <c r="AL195" i="12"/>
  <c r="AL187" i="12"/>
  <c r="AL179" i="12"/>
  <c r="AL171" i="12"/>
  <c r="AL163" i="12"/>
  <c r="AL155" i="12"/>
  <c r="AL147" i="12"/>
  <c r="AL139" i="12"/>
  <c r="AL131" i="12"/>
  <c r="AL123" i="12"/>
  <c r="AL197" i="12"/>
  <c r="AL165" i="12"/>
  <c r="AL133" i="12"/>
  <c r="AL115" i="12"/>
  <c r="AL80" i="12"/>
  <c r="AL64" i="12"/>
  <c r="AL48" i="12"/>
  <c r="AL205" i="12"/>
  <c r="AL173" i="12"/>
  <c r="AL141" i="12"/>
  <c r="AL74" i="12"/>
  <c r="AL58" i="12"/>
  <c r="AL42" i="12"/>
  <c r="AL213" i="12"/>
  <c r="AL181" i="12"/>
  <c r="AL149" i="12"/>
  <c r="AL72" i="12"/>
  <c r="AL56" i="12"/>
  <c r="AL40" i="12"/>
  <c r="AL189" i="12"/>
  <c r="AL157" i="12"/>
  <c r="AL125" i="12"/>
  <c r="AL117" i="12"/>
  <c r="AL82" i="12"/>
  <c r="AL66" i="12"/>
  <c r="AL50" i="12"/>
  <c r="AL34" i="12"/>
  <c r="AJ218" i="12"/>
  <c r="AJ216" i="12"/>
  <c r="AJ214" i="12"/>
  <c r="AJ212" i="12"/>
  <c r="AJ210" i="12"/>
  <c r="AJ208" i="12"/>
  <c r="AJ206" i="12"/>
  <c r="AJ204" i="12"/>
  <c r="AJ202" i="12"/>
  <c r="AJ200" i="12"/>
  <c r="AJ198" i="12"/>
  <c r="AJ196" i="12"/>
  <c r="AJ194" i="12"/>
  <c r="AJ192" i="12"/>
  <c r="AJ190" i="12"/>
  <c r="AJ188" i="12"/>
  <c r="AJ186" i="12"/>
  <c r="AJ184" i="12"/>
  <c r="AJ182" i="12"/>
  <c r="AJ180" i="12"/>
  <c r="AJ178" i="12"/>
  <c r="AJ176" i="12"/>
  <c r="AJ174" i="12"/>
  <c r="AJ172" i="12"/>
  <c r="AJ170" i="12"/>
  <c r="AJ168" i="12"/>
  <c r="AJ166" i="12"/>
  <c r="AJ164" i="12"/>
  <c r="AJ162" i="12"/>
  <c r="AJ160" i="12"/>
  <c r="AJ158" i="12"/>
  <c r="AJ156" i="12"/>
  <c r="AJ154" i="12"/>
  <c r="AJ152" i="12"/>
  <c r="AJ150" i="12"/>
  <c r="AJ148" i="12"/>
  <c r="AJ146" i="12"/>
  <c r="AJ144" i="12"/>
  <c r="AJ142" i="12"/>
  <c r="AJ140" i="12"/>
  <c r="AJ138" i="12"/>
  <c r="AJ136" i="12"/>
  <c r="AJ134" i="12"/>
  <c r="AJ132" i="12"/>
  <c r="AJ130" i="12"/>
  <c r="AJ128" i="12"/>
  <c r="AJ126" i="12"/>
  <c r="AJ124" i="12"/>
  <c r="AJ122" i="12"/>
  <c r="AJ120" i="12"/>
  <c r="AJ118" i="12"/>
  <c r="AJ116" i="12"/>
  <c r="AJ83" i="12"/>
  <c r="AJ81" i="12"/>
  <c r="AJ79" i="12"/>
  <c r="AJ77" i="12"/>
  <c r="AJ75" i="12"/>
  <c r="AJ73" i="12"/>
  <c r="AJ71" i="12"/>
  <c r="AJ69" i="12"/>
  <c r="AJ67" i="12"/>
  <c r="AJ65" i="12"/>
  <c r="AJ63" i="12"/>
  <c r="AJ61" i="12"/>
  <c r="AJ59" i="12"/>
  <c r="AJ57" i="12"/>
  <c r="AJ55" i="12"/>
  <c r="AJ53" i="12"/>
  <c r="AJ51" i="12"/>
  <c r="AJ49" i="12"/>
  <c r="AJ47" i="12"/>
  <c r="AJ45" i="12"/>
  <c r="AJ43" i="12"/>
  <c r="AJ41" i="12"/>
  <c r="AJ39" i="12"/>
  <c r="AJ37" i="12"/>
  <c r="AJ35" i="12"/>
  <c r="AJ217" i="12"/>
  <c r="AJ213" i="12"/>
  <c r="AJ209" i="12"/>
  <c r="AJ205" i="12"/>
  <c r="AJ201" i="12"/>
  <c r="AJ197" i="12"/>
  <c r="AJ193" i="12"/>
  <c r="AJ189" i="12"/>
  <c r="AJ185" i="12"/>
  <c r="AJ181" i="12"/>
  <c r="AJ177" i="12"/>
  <c r="AJ173" i="12"/>
  <c r="AJ167" i="12"/>
  <c r="AJ159" i="12"/>
  <c r="AJ151" i="12"/>
  <c r="AJ143" i="12"/>
  <c r="AJ135" i="12"/>
  <c r="AJ127" i="12"/>
  <c r="AJ119" i="12"/>
  <c r="AI101" i="12"/>
  <c r="AJ76" i="12"/>
  <c r="AJ68" i="12"/>
  <c r="AJ60" i="12"/>
  <c r="AJ52" i="12"/>
  <c r="AJ44" i="12"/>
  <c r="AJ36" i="12"/>
  <c r="AJ215" i="12"/>
  <c r="AJ211" i="12"/>
  <c r="AJ207" i="12"/>
  <c r="AJ203" i="12"/>
  <c r="AJ199" i="12"/>
  <c r="AJ195" i="12"/>
  <c r="AJ191" i="12"/>
  <c r="AJ187" i="12"/>
  <c r="AJ183" i="12"/>
  <c r="AJ179" i="12"/>
  <c r="AJ175" i="12"/>
  <c r="AJ171" i="12"/>
  <c r="AJ163" i="12"/>
  <c r="AJ155" i="12"/>
  <c r="AJ147" i="12"/>
  <c r="AJ139" i="12"/>
  <c r="AJ131" i="12"/>
  <c r="AJ123" i="12"/>
  <c r="AJ115" i="12"/>
  <c r="AJ72" i="12"/>
  <c r="AJ64" i="12"/>
  <c r="AJ48" i="12"/>
  <c r="AJ40" i="12"/>
  <c r="AJ169" i="12"/>
  <c r="AJ161" i="12"/>
  <c r="AJ153" i="12"/>
  <c r="AJ145" i="12"/>
  <c r="AJ137" i="12"/>
  <c r="AJ129" i="12"/>
  <c r="AJ121" i="12"/>
  <c r="AJ78" i="12"/>
  <c r="AJ70" i="12"/>
  <c r="AJ62" i="12"/>
  <c r="AJ54" i="12"/>
  <c r="AJ46" i="12"/>
  <c r="AJ38" i="12"/>
  <c r="AJ80" i="12"/>
  <c r="AJ56" i="12"/>
  <c r="AJ149" i="12"/>
  <c r="AJ117" i="12"/>
  <c r="AJ66" i="12"/>
  <c r="AJ34" i="12"/>
  <c r="AJ125" i="12"/>
  <c r="AJ74" i="12"/>
  <c r="AJ42" i="12"/>
  <c r="AJ165" i="12"/>
  <c r="AJ133" i="12"/>
  <c r="AJ82" i="12"/>
  <c r="AJ50" i="12"/>
  <c r="AJ141" i="12"/>
  <c r="AJ157" i="12"/>
  <c r="AJ58" i="12"/>
  <c r="AH218" i="12"/>
  <c r="AH216" i="12"/>
  <c r="AH214" i="12"/>
  <c r="AH212" i="12"/>
  <c r="AH210" i="12"/>
  <c r="AH208" i="12"/>
  <c r="AH206" i="12"/>
  <c r="AH204" i="12"/>
  <c r="AH202" i="12"/>
  <c r="AH200" i="12"/>
  <c r="AH198" i="12"/>
  <c r="AH196" i="12"/>
  <c r="AH194" i="12"/>
  <c r="AH192" i="12"/>
  <c r="AH190" i="12"/>
  <c r="AH188" i="12"/>
  <c r="AH186" i="12"/>
  <c r="AH184" i="12"/>
  <c r="AH182" i="12"/>
  <c r="AH180" i="12"/>
  <c r="AH178" i="12"/>
  <c r="AH176" i="12"/>
  <c r="AH174" i="12"/>
  <c r="AH172" i="12"/>
  <c r="AH170" i="12"/>
  <c r="AH168" i="12"/>
  <c r="AH166" i="12"/>
  <c r="AH164" i="12"/>
  <c r="AH162" i="12"/>
  <c r="AH160" i="12"/>
  <c r="AH158" i="12"/>
  <c r="AH156" i="12"/>
  <c r="AH154" i="12"/>
  <c r="AH152" i="12"/>
  <c r="AH150" i="12"/>
  <c r="AH148" i="12"/>
  <c r="AH146" i="12"/>
  <c r="AH144" i="12"/>
  <c r="AH142" i="12"/>
  <c r="AH140" i="12"/>
  <c r="AH138" i="12"/>
  <c r="AH136" i="12"/>
  <c r="AH134" i="12"/>
  <c r="AH132" i="12"/>
  <c r="AH130" i="12"/>
  <c r="AH128" i="12"/>
  <c r="AH126" i="12"/>
  <c r="AH124" i="12"/>
  <c r="AH122" i="12"/>
  <c r="AH120" i="12"/>
  <c r="AH118" i="12"/>
  <c r="AH116" i="12"/>
  <c r="AH83" i="12"/>
  <c r="AH81" i="12"/>
  <c r="AH79" i="12"/>
  <c r="AH77" i="12"/>
  <c r="AH75" i="12"/>
  <c r="AH73" i="12"/>
  <c r="AH71" i="12"/>
  <c r="AH69" i="12"/>
  <c r="AH67" i="12"/>
  <c r="AH65" i="12"/>
  <c r="AH63" i="12"/>
  <c r="AH61" i="12"/>
  <c r="AH59" i="12"/>
  <c r="AH57" i="12"/>
  <c r="AH55" i="12"/>
  <c r="AH53" i="12"/>
  <c r="AH51" i="12"/>
  <c r="AH49" i="12"/>
  <c r="AH47" i="12"/>
  <c r="AH45" i="12"/>
  <c r="AH43" i="12"/>
  <c r="AH41" i="12"/>
  <c r="AH39" i="12"/>
  <c r="AH37" i="12"/>
  <c r="AH35" i="12"/>
  <c r="AH187" i="12"/>
  <c r="AH179" i="12"/>
  <c r="AH171" i="12"/>
  <c r="AH163" i="12"/>
  <c r="AH155" i="12"/>
  <c r="AH147" i="12"/>
  <c r="AH139" i="12"/>
  <c r="AH131" i="12"/>
  <c r="AH123" i="12"/>
  <c r="AH115" i="12"/>
  <c r="AH80" i="12"/>
  <c r="AH72" i="12"/>
  <c r="AH64" i="12"/>
  <c r="AH56" i="12"/>
  <c r="AH48" i="12"/>
  <c r="AH40" i="12"/>
  <c r="AH143" i="12"/>
  <c r="AH135" i="12"/>
  <c r="AH127" i="12"/>
  <c r="AH119" i="12"/>
  <c r="AG101" i="12"/>
  <c r="AH217" i="12"/>
  <c r="AH213" i="12"/>
  <c r="AH209" i="12"/>
  <c r="AH205" i="12"/>
  <c r="AH201" i="12"/>
  <c r="AH197" i="12"/>
  <c r="AH193" i="12"/>
  <c r="AH189" i="12"/>
  <c r="AH181" i="12"/>
  <c r="AH173" i="12"/>
  <c r="AH165" i="12"/>
  <c r="AH157" i="12"/>
  <c r="AH149" i="12"/>
  <c r="AH141" i="12"/>
  <c r="AH133" i="12"/>
  <c r="AH125" i="12"/>
  <c r="AH117" i="12"/>
  <c r="AH82" i="12"/>
  <c r="AH74" i="12"/>
  <c r="AH66" i="12"/>
  <c r="AH58" i="12"/>
  <c r="AH50" i="12"/>
  <c r="AH42" i="12"/>
  <c r="AH34" i="12"/>
  <c r="AH183" i="12"/>
  <c r="AH175" i="12"/>
  <c r="AH167" i="12"/>
  <c r="AH159" i="12"/>
  <c r="AH151" i="12"/>
  <c r="AH215" i="12"/>
  <c r="AH199" i="12"/>
  <c r="AH185" i="12"/>
  <c r="AH153" i="12"/>
  <c r="AH121" i="12"/>
  <c r="AH70" i="12"/>
  <c r="AH54" i="12"/>
  <c r="AH38" i="12"/>
  <c r="AH76" i="12"/>
  <c r="AH44" i="12"/>
  <c r="AH211" i="12"/>
  <c r="AH195" i="12"/>
  <c r="AH161" i="12"/>
  <c r="AH129" i="12"/>
  <c r="AH68" i="12"/>
  <c r="AH52" i="12"/>
  <c r="AH36" i="12"/>
  <c r="AH207" i="12"/>
  <c r="AH191" i="12"/>
  <c r="AH169" i="12"/>
  <c r="AH137" i="12"/>
  <c r="AH78" i="12"/>
  <c r="AH62" i="12"/>
  <c r="AH46" i="12"/>
  <c r="AH203" i="12"/>
  <c r="AH177" i="12"/>
  <c r="AH145" i="12"/>
  <c r="AH60" i="12"/>
  <c r="AF218" i="12"/>
  <c r="AF216" i="12"/>
  <c r="AF214" i="12"/>
  <c r="AF212" i="12"/>
  <c r="AF210" i="12"/>
  <c r="AF208" i="12"/>
  <c r="AF206" i="12"/>
  <c r="AF204" i="12"/>
  <c r="AF202" i="12"/>
  <c r="AF200" i="12"/>
  <c r="AF198" i="12"/>
  <c r="AF196" i="12"/>
  <c r="AF194" i="12"/>
  <c r="AF192" i="12"/>
  <c r="AF190" i="12"/>
  <c r="AF188" i="12"/>
  <c r="AF186" i="12"/>
  <c r="AF184" i="12"/>
  <c r="AF182" i="12"/>
  <c r="AF180" i="12"/>
  <c r="AF178" i="12"/>
  <c r="AF176" i="12"/>
  <c r="AF174" i="12"/>
  <c r="AF172" i="12"/>
  <c r="AF170" i="12"/>
  <c r="AF168" i="12"/>
  <c r="AF166" i="12"/>
  <c r="AF164" i="12"/>
  <c r="AF162" i="12"/>
  <c r="AF160" i="12"/>
  <c r="AF158" i="12"/>
  <c r="AF156" i="12"/>
  <c r="AF154" i="12"/>
  <c r="AF152" i="12"/>
  <c r="AF150" i="12"/>
  <c r="AF148" i="12"/>
  <c r="AF146" i="12"/>
  <c r="AF144" i="12"/>
  <c r="AF142" i="12"/>
  <c r="AF140" i="12"/>
  <c r="AF138" i="12"/>
  <c r="AF136" i="12"/>
  <c r="AF134" i="12"/>
  <c r="AF132" i="12"/>
  <c r="AF130" i="12"/>
  <c r="AF128" i="12"/>
  <c r="AF126" i="12"/>
  <c r="AF124" i="12"/>
  <c r="AF122" i="12"/>
  <c r="AF120" i="12"/>
  <c r="AF118" i="12"/>
  <c r="AF116" i="12"/>
  <c r="AF83" i="12"/>
  <c r="AF81" i="12"/>
  <c r="AF79" i="12"/>
  <c r="AF77" i="12"/>
  <c r="AF75" i="12"/>
  <c r="AF73" i="12"/>
  <c r="AF71" i="12"/>
  <c r="AF69" i="12"/>
  <c r="AF67" i="12"/>
  <c r="AF65" i="12"/>
  <c r="AF63" i="12"/>
  <c r="AF61" i="12"/>
  <c r="AF59" i="12"/>
  <c r="AF57" i="12"/>
  <c r="AF55" i="12"/>
  <c r="AF53" i="12"/>
  <c r="AF51" i="12"/>
  <c r="AF49" i="12"/>
  <c r="AF47" i="12"/>
  <c r="AF45" i="12"/>
  <c r="AF43" i="12"/>
  <c r="AF41" i="12"/>
  <c r="AF39" i="12"/>
  <c r="AF37" i="12"/>
  <c r="AF35" i="12"/>
  <c r="AF181" i="12"/>
  <c r="AF173" i="12"/>
  <c r="AF165" i="12"/>
  <c r="AF157" i="12"/>
  <c r="AF149" i="12"/>
  <c r="AF141" i="12"/>
  <c r="AF133" i="12"/>
  <c r="AF125" i="12"/>
  <c r="AF117" i="12"/>
  <c r="AF82" i="12"/>
  <c r="AF74" i="12"/>
  <c r="AF66" i="12"/>
  <c r="AF58" i="12"/>
  <c r="AF50" i="12"/>
  <c r="AF42" i="12"/>
  <c r="AF34" i="12"/>
  <c r="AF177" i="12"/>
  <c r="AF169" i="12"/>
  <c r="AF161" i="12"/>
  <c r="AF145" i="12"/>
  <c r="AF137" i="12"/>
  <c r="AF217" i="12"/>
  <c r="AF213" i="12"/>
  <c r="AF209" i="12"/>
  <c r="AF205" i="12"/>
  <c r="AF201" i="12"/>
  <c r="AF197" i="12"/>
  <c r="AF193" i="12"/>
  <c r="AF189" i="12"/>
  <c r="AF183" i="12"/>
  <c r="AF175" i="12"/>
  <c r="AF167" i="12"/>
  <c r="AF159" i="12"/>
  <c r="AF151" i="12"/>
  <c r="AF143" i="12"/>
  <c r="AF135" i="12"/>
  <c r="AF127" i="12"/>
  <c r="AF119" i="12"/>
  <c r="AE101" i="12"/>
  <c r="AF76" i="12"/>
  <c r="AF68" i="12"/>
  <c r="AF60" i="12"/>
  <c r="AF52" i="12"/>
  <c r="AF44" i="12"/>
  <c r="AF36" i="12"/>
  <c r="AF185" i="12"/>
  <c r="AF153" i="12"/>
  <c r="AF129" i="12"/>
  <c r="AF215" i="12"/>
  <c r="AF199" i="12"/>
  <c r="AF163" i="12"/>
  <c r="AF131" i="12"/>
  <c r="AF80" i="12"/>
  <c r="AF64" i="12"/>
  <c r="AF48" i="12"/>
  <c r="AF203" i="12"/>
  <c r="AF115" i="12"/>
  <c r="AF38" i="12"/>
  <c r="AF211" i="12"/>
  <c r="AF195" i="12"/>
  <c r="AF171" i="12"/>
  <c r="AF139" i="12"/>
  <c r="AF123" i="12"/>
  <c r="AF78" i="12"/>
  <c r="AF62" i="12"/>
  <c r="AF46" i="12"/>
  <c r="AF207" i="12"/>
  <c r="AF191" i="12"/>
  <c r="AF179" i="12"/>
  <c r="AF147" i="12"/>
  <c r="AF121" i="12"/>
  <c r="AF72" i="12"/>
  <c r="AF56" i="12"/>
  <c r="AF40" i="12"/>
  <c r="AF187" i="12"/>
  <c r="AF155" i="12"/>
  <c r="AF70" i="12"/>
  <c r="AF54" i="12"/>
  <c r="AI29" i="4"/>
  <c r="AD218" i="12"/>
  <c r="AD212" i="12"/>
  <c r="AD206" i="12"/>
  <c r="AD217" i="12"/>
  <c r="AD205" i="12"/>
  <c r="AD200" i="12"/>
  <c r="AD214" i="12"/>
  <c r="AD211" i="12"/>
  <c r="AD208" i="12"/>
  <c r="AD199" i="12"/>
  <c r="AD216" i="12"/>
  <c r="AD215" i="12"/>
  <c r="AD204" i="12"/>
  <c r="AD198" i="12"/>
  <c r="AD196" i="12"/>
  <c r="AD192" i="12"/>
  <c r="AD188" i="12"/>
  <c r="AD180" i="12"/>
  <c r="AD194" i="12"/>
  <c r="AD191" i="12"/>
  <c r="AD187" i="12"/>
  <c r="AD195" i="12"/>
  <c r="AD190" i="12"/>
  <c r="AD186" i="12"/>
  <c r="AD182" i="12"/>
  <c r="AD193" i="12"/>
  <c r="AD189" i="12"/>
  <c r="AD171" i="12"/>
  <c r="AD170" i="12"/>
  <c r="AD167" i="12"/>
  <c r="AD183" i="12"/>
  <c r="AD177" i="12"/>
  <c r="AD175" i="12"/>
  <c r="AD174" i="12"/>
  <c r="AD172" i="12"/>
  <c r="AD168" i="12"/>
  <c r="AD173" i="12"/>
  <c r="AD165" i="12"/>
  <c r="AD179" i="12"/>
  <c r="AD178" i="12"/>
  <c r="AD176" i="12"/>
  <c r="AD166" i="12"/>
  <c r="AD164" i="12"/>
  <c r="AD161" i="12"/>
  <c r="AD158" i="12"/>
  <c r="AD155" i="12"/>
  <c r="AD144" i="12"/>
  <c r="AD156" i="12"/>
  <c r="AD154" i="12"/>
  <c r="AD160" i="12"/>
  <c r="AD151" i="12"/>
  <c r="AD145" i="12"/>
  <c r="AD162" i="12"/>
  <c r="AD159" i="12"/>
  <c r="AD157" i="12"/>
  <c r="AD152" i="12"/>
  <c r="AD146" i="12"/>
  <c r="AD141" i="12"/>
  <c r="AD44" i="12"/>
  <c r="AD48" i="12"/>
  <c r="AD52" i="12"/>
  <c r="AD56" i="12"/>
  <c r="AD60" i="12"/>
  <c r="AD64" i="12"/>
  <c r="AD68" i="12"/>
  <c r="AD76" i="12"/>
  <c r="AD45" i="12"/>
  <c r="AD49" i="12"/>
  <c r="AD53" i="12"/>
  <c r="AD57" i="12"/>
  <c r="AD61" i="12"/>
  <c r="AD65" i="12"/>
  <c r="AD69" i="12"/>
  <c r="AD73" i="12"/>
  <c r="AD42" i="12"/>
  <c r="AD50" i="12"/>
  <c r="AD58" i="12"/>
  <c r="AD66" i="12"/>
  <c r="AD74" i="12"/>
  <c r="AD43" i="12"/>
  <c r="AD51" i="12"/>
  <c r="AD59" i="12"/>
  <c r="AD67" i="12"/>
  <c r="AD75" i="12"/>
  <c r="AD54" i="12"/>
  <c r="AD70" i="12"/>
  <c r="AD71" i="12"/>
  <c r="AD55" i="12"/>
  <c r="AD47" i="12"/>
  <c r="AD63" i="12"/>
  <c r="AC101" i="12"/>
  <c r="AF29" i="4"/>
  <c r="AE71" i="12" l="1"/>
  <c r="AE55" i="12"/>
  <c r="AE188" i="12"/>
  <c r="AE151" i="12"/>
  <c r="AE49" i="12"/>
  <c r="AE123" i="12"/>
  <c r="AE57" i="12"/>
  <c r="AE35" i="12"/>
  <c r="AE145" i="12"/>
  <c r="AE37" i="12"/>
  <c r="AE61" i="12"/>
  <c r="AE58" i="12"/>
  <c r="AE197" i="12"/>
  <c r="AE205" i="12"/>
  <c r="AE59" i="12"/>
  <c r="AE69" i="12"/>
  <c r="AE43" i="12"/>
  <c r="AE181" i="12"/>
  <c r="AE104" i="12"/>
  <c r="AE14" i="12"/>
  <c r="AE80" i="12"/>
  <c r="AE60" i="12"/>
  <c r="AE21" i="12"/>
  <c r="AE41" i="12"/>
  <c r="AE22" i="12"/>
  <c r="AE192" i="12"/>
  <c r="AE117" i="12"/>
  <c r="AE130" i="12"/>
  <c r="AE134" i="12"/>
  <c r="AE68" i="12"/>
  <c r="AE32" i="12"/>
  <c r="AE44" i="12"/>
  <c r="AE40" i="12"/>
  <c r="AE74" i="12"/>
  <c r="AE82" i="12"/>
  <c r="AE171" i="12"/>
  <c r="AE211" i="12"/>
  <c r="AE170" i="12"/>
  <c r="AE217" i="12"/>
  <c r="AE20" i="12"/>
  <c r="AE48" i="12"/>
  <c r="AE77" i="12"/>
  <c r="AE67" i="12"/>
  <c r="AE24" i="12"/>
  <c r="AE30" i="12"/>
  <c r="AE38" i="12"/>
  <c r="AE206" i="12"/>
  <c r="AE202" i="12"/>
  <c r="AE152" i="12"/>
  <c r="AE178" i="12"/>
  <c r="AE114" i="12"/>
  <c r="AE36" i="12"/>
  <c r="AE45" i="12"/>
  <c r="AE73" i="12"/>
  <c r="AE76" i="12"/>
  <c r="AE83" i="12"/>
  <c r="AE72" i="12"/>
  <c r="AE63" i="12"/>
  <c r="AE18" i="12"/>
  <c r="AE65" i="12"/>
  <c r="AE66" i="12"/>
  <c r="AE108" i="12"/>
  <c r="AE159" i="12"/>
  <c r="AE199" i="12"/>
  <c r="AE154" i="12"/>
  <c r="AE203" i="12"/>
  <c r="AE131" i="12"/>
  <c r="AE153" i="12"/>
  <c r="AE78" i="12"/>
  <c r="AE31" i="12"/>
  <c r="AE26" i="12"/>
  <c r="AE25" i="12"/>
  <c r="AE39" i="12"/>
  <c r="AE34" i="12"/>
  <c r="AE163" i="12"/>
  <c r="AE179" i="12"/>
  <c r="AE128" i="12"/>
  <c r="AE138" i="12"/>
  <c r="AE165" i="12"/>
  <c r="AE167" i="12"/>
  <c r="AE126" i="12"/>
  <c r="AE132" i="12"/>
  <c r="AE124" i="12"/>
  <c r="AE160" i="12"/>
  <c r="AE189" i="12"/>
  <c r="AE204" i="12"/>
  <c r="AE207" i="12"/>
  <c r="AE137" i="12"/>
  <c r="AE47" i="12"/>
  <c r="AE62" i="12"/>
  <c r="AE29" i="12"/>
  <c r="AE17" i="12"/>
  <c r="AE70" i="12"/>
  <c r="AE53" i="12"/>
  <c r="AE16" i="12"/>
  <c r="AE120" i="12"/>
  <c r="AE214" i="12"/>
  <c r="AE107" i="12"/>
  <c r="AE116" i="12"/>
  <c r="AE133" i="12"/>
  <c r="AE195" i="12"/>
  <c r="AE144" i="12"/>
  <c r="AE177" i="12"/>
  <c r="AE172" i="12"/>
  <c r="AE191" i="12"/>
  <c r="AE125" i="12"/>
  <c r="AE147" i="12"/>
  <c r="AE122" i="12"/>
  <c r="AE183" i="12"/>
  <c r="AE208" i="12"/>
  <c r="AE218" i="12"/>
  <c r="AE209" i="12"/>
  <c r="AE129" i="12"/>
  <c r="AE184" i="12"/>
  <c r="AE158" i="12"/>
  <c r="AE139" i="12"/>
  <c r="AE148" i="12"/>
  <c r="AE157" i="12"/>
  <c r="AE135" i="12"/>
  <c r="AE162" i="12"/>
  <c r="AE176" i="12"/>
  <c r="AE186" i="12"/>
  <c r="AE201" i="12"/>
  <c r="AE105" i="12"/>
  <c r="AE140" i="12"/>
  <c r="AE187" i="12"/>
  <c r="AE175" i="12"/>
  <c r="AE193" i="12"/>
  <c r="AE113" i="12"/>
  <c r="AE215" i="12"/>
  <c r="AE115" i="12"/>
  <c r="AE118" i="12"/>
  <c r="AE106" i="12"/>
  <c r="AE141" i="12"/>
  <c r="AE216" i="12"/>
  <c r="AE190" i="12"/>
  <c r="AE155" i="12"/>
  <c r="AE164" i="12"/>
  <c r="AE169" i="12"/>
  <c r="G30" i="8"/>
  <c r="H30" i="8"/>
  <c r="AT101" i="12"/>
  <c r="AE52" i="12"/>
  <c r="AE75" i="12"/>
  <c r="AE64" i="12"/>
  <c r="AE15" i="12"/>
  <c r="AE33" i="12"/>
  <c r="AE28" i="12"/>
  <c r="AE51" i="12"/>
  <c r="AE56" i="12"/>
  <c r="AE79" i="12"/>
  <c r="AE19" i="12"/>
  <c r="AE46" i="12"/>
  <c r="AE81" i="12"/>
  <c r="AE42" i="12"/>
  <c r="AE27" i="12"/>
  <c r="AE54" i="12"/>
  <c r="AE23" i="12"/>
  <c r="AE50" i="12"/>
  <c r="AE210" i="12"/>
  <c r="AE194" i="12"/>
  <c r="AE136" i="12"/>
  <c r="AE150" i="12"/>
  <c r="AE180" i="12"/>
  <c r="AE213" i="12"/>
  <c r="AE149" i="12"/>
  <c r="AE146" i="12"/>
  <c r="AE110" i="12"/>
  <c r="AE168" i="12"/>
  <c r="AE166" i="12"/>
  <c r="AE196" i="12"/>
  <c r="AE111" i="12"/>
  <c r="AE161" i="12"/>
  <c r="AE156" i="12"/>
  <c r="AE142" i="12"/>
  <c r="AE200" i="12"/>
  <c r="AE182" i="12"/>
  <c r="AE212" i="12"/>
  <c r="AE127" i="12"/>
  <c r="AE173" i="12"/>
  <c r="AE109" i="12"/>
  <c r="AE174" i="12"/>
  <c r="AE119" i="12"/>
  <c r="AE198" i="12"/>
  <c r="AE112" i="12"/>
  <c r="AE143" i="12"/>
  <c r="AE185" i="12"/>
  <c r="AG8" i="12"/>
  <c r="AG156" i="12" s="1"/>
  <c r="F31" i="8"/>
  <c r="Z29" i="4"/>
  <c r="AA29" i="4" s="1"/>
  <c r="D22" i="10" s="1"/>
  <c r="H22" i="10" s="1"/>
  <c r="AB137" i="12"/>
  <c r="F137" i="12"/>
  <c r="F138" i="12"/>
  <c r="T177" i="12"/>
  <c r="AB138" i="12"/>
  <c r="T137" i="12"/>
  <c r="AI30" i="4"/>
  <c r="F176" i="12"/>
  <c r="F214" i="12"/>
  <c r="F174" i="12"/>
  <c r="F211" i="12"/>
  <c r="AD148" i="12"/>
  <c r="AD147" i="12"/>
  <c r="AD181" i="12"/>
  <c r="F175" i="12"/>
  <c r="AD153" i="12"/>
  <c r="AD150" i="12"/>
  <c r="AD201" i="12"/>
  <c r="AD149" i="12"/>
  <c r="AD142" i="12"/>
  <c r="AD169" i="12"/>
  <c r="AD163" i="12"/>
  <c r="AD197" i="12"/>
  <c r="AD207" i="12"/>
  <c r="AD202" i="12"/>
  <c r="AD203" i="12"/>
  <c r="AD213" i="12"/>
  <c r="F213" i="12"/>
  <c r="AD209" i="12"/>
  <c r="AD210" i="12"/>
  <c r="F210" i="12"/>
  <c r="F173" i="12"/>
  <c r="AD143" i="12"/>
  <c r="AD185" i="12"/>
  <c r="AD184" i="12"/>
  <c r="F212" i="12"/>
  <c r="R137" i="12"/>
  <c r="P137" i="12"/>
  <c r="AB139" i="12"/>
  <c r="AD137" i="12"/>
  <c r="L137" i="12"/>
  <c r="J137" i="12"/>
  <c r="X137" i="12"/>
  <c r="V137" i="12"/>
  <c r="N137" i="12"/>
  <c r="H137" i="12"/>
  <c r="Z137" i="12"/>
  <c r="F136" i="12"/>
  <c r="AD138" i="12"/>
  <c r="L138" i="12"/>
  <c r="J138" i="12"/>
  <c r="H138" i="12"/>
  <c r="Z138" i="12"/>
  <c r="T138" i="12"/>
  <c r="X138" i="12"/>
  <c r="V138" i="12"/>
  <c r="P138" i="12"/>
  <c r="N138" i="12"/>
  <c r="R138" i="12"/>
  <c r="AB140" i="12"/>
  <c r="AD72" i="12"/>
  <c r="AD41" i="12"/>
  <c r="AB40" i="12"/>
  <c r="AB38" i="12"/>
  <c r="AB35" i="12"/>
  <c r="AB36" i="12"/>
  <c r="AB37" i="12"/>
  <c r="AD62" i="12"/>
  <c r="AD46" i="12"/>
  <c r="AF30" i="4"/>
  <c r="G31" i="8" l="1"/>
  <c r="H31" i="8"/>
  <c r="AG37" i="12"/>
  <c r="AG31" i="12"/>
  <c r="AG105" i="12"/>
  <c r="AG59" i="12"/>
  <c r="AG45" i="12"/>
  <c r="AG178" i="12"/>
  <c r="AG42" i="12"/>
  <c r="AG18" i="12"/>
  <c r="AG117" i="12"/>
  <c r="AG115" i="12"/>
  <c r="AG205" i="12"/>
  <c r="AG174" i="12"/>
  <c r="AG70" i="12"/>
  <c r="AG110" i="12"/>
  <c r="AG24" i="12"/>
  <c r="AG136" i="12"/>
  <c r="AG161" i="12"/>
  <c r="AG141" i="12"/>
  <c r="AG34" i="12"/>
  <c r="AG49" i="12"/>
  <c r="AG167" i="12"/>
  <c r="AG150" i="12"/>
  <c r="AG78" i="12"/>
  <c r="AG133" i="12"/>
  <c r="AG114" i="12"/>
  <c r="AG48" i="12"/>
  <c r="AG163" i="12"/>
  <c r="AG160" i="12"/>
  <c r="AG22" i="12"/>
  <c r="AG143" i="12"/>
  <c r="AG200" i="12"/>
  <c r="AG52" i="12"/>
  <c r="AG171" i="12"/>
  <c r="AG164" i="12"/>
  <c r="AG55" i="12"/>
  <c r="AG153" i="12"/>
  <c r="AG74" i="12"/>
  <c r="AG60" i="12"/>
  <c r="AG51" i="12"/>
  <c r="AG183" i="12"/>
  <c r="AG187" i="12"/>
  <c r="AG113" i="12"/>
  <c r="AG122" i="12"/>
  <c r="AG108" i="12"/>
  <c r="AG79" i="12"/>
  <c r="AG120" i="12"/>
  <c r="AG139" i="12"/>
  <c r="AG38" i="12"/>
  <c r="AG121" i="12"/>
  <c r="AG65" i="12"/>
  <c r="AG44" i="12"/>
  <c r="AG35" i="12"/>
  <c r="AG165" i="12"/>
  <c r="AG155" i="12"/>
  <c r="AG188" i="12"/>
  <c r="AG58" i="12"/>
  <c r="AG17" i="12"/>
  <c r="AG72" i="12"/>
  <c r="AG15" i="12"/>
  <c r="AG213" i="12"/>
  <c r="AG211" i="12"/>
  <c r="AG201" i="12"/>
  <c r="AG198" i="12"/>
  <c r="AG134" i="12"/>
  <c r="AG184" i="12"/>
  <c r="AG73" i="12"/>
  <c r="AG46" i="12"/>
  <c r="AG36" i="12"/>
  <c r="AG43" i="12"/>
  <c r="AG214" i="12"/>
  <c r="AG191" i="12"/>
  <c r="AG129" i="12"/>
  <c r="AG162" i="12"/>
  <c r="AG212" i="12"/>
  <c r="AG148" i="12"/>
  <c r="AG61" i="12"/>
  <c r="AG32" i="12"/>
  <c r="AG39" i="12"/>
  <c r="AG199" i="12"/>
  <c r="AG175" i="12"/>
  <c r="AG131" i="12"/>
  <c r="AG158" i="12"/>
  <c r="AG208" i="12"/>
  <c r="AG144" i="12"/>
  <c r="AG29" i="12"/>
  <c r="AG62" i="12"/>
  <c r="AG202" i="12"/>
  <c r="AG26" i="12"/>
  <c r="AG21" i="12"/>
  <c r="AG56" i="12"/>
  <c r="AG63" i="12"/>
  <c r="AG157" i="12"/>
  <c r="AG149" i="12"/>
  <c r="AG179" i="12"/>
  <c r="AG169" i="12"/>
  <c r="AG182" i="12"/>
  <c r="AG118" i="12"/>
  <c r="AG168" i="12"/>
  <c r="AG82" i="12"/>
  <c r="AG41" i="12"/>
  <c r="AG14" i="12"/>
  <c r="AG20" i="12"/>
  <c r="AG27" i="12"/>
  <c r="AG151" i="12"/>
  <c r="AG127" i="12"/>
  <c r="AG107" i="12"/>
  <c r="AG210" i="12"/>
  <c r="AG146" i="12"/>
  <c r="AG196" i="12"/>
  <c r="AG132" i="12"/>
  <c r="AG33" i="12"/>
  <c r="AG80" i="12"/>
  <c r="AG16" i="12"/>
  <c r="AG23" i="12"/>
  <c r="AG135" i="12"/>
  <c r="AG111" i="12"/>
  <c r="AG215" i="12"/>
  <c r="AG206" i="12"/>
  <c r="AG142" i="12"/>
  <c r="AG192" i="12"/>
  <c r="AG128" i="12"/>
  <c r="AG69" i="12"/>
  <c r="AG57" i="12"/>
  <c r="AG30" i="12"/>
  <c r="AG28" i="12"/>
  <c r="AG218" i="12"/>
  <c r="AG104" i="12"/>
  <c r="AG123" i="12"/>
  <c r="AG154" i="12"/>
  <c r="AG172" i="12"/>
  <c r="AG81" i="12"/>
  <c r="AG54" i="12"/>
  <c r="AG40" i="12"/>
  <c r="AG47" i="12"/>
  <c r="AG125" i="12"/>
  <c r="AG207" i="12"/>
  <c r="AG147" i="12"/>
  <c r="AG137" i="12"/>
  <c r="AG166" i="12"/>
  <c r="AG216" i="12"/>
  <c r="AG152" i="12"/>
  <c r="AG50" i="12"/>
  <c r="AG77" i="12"/>
  <c r="AG68" i="12"/>
  <c r="AG75" i="12"/>
  <c r="AG173" i="12"/>
  <c r="AG197" i="12"/>
  <c r="AG203" i="12"/>
  <c r="AG193" i="12"/>
  <c r="AG194" i="12"/>
  <c r="AG130" i="12"/>
  <c r="AG180" i="12"/>
  <c r="AG116" i="12"/>
  <c r="AG53" i="12"/>
  <c r="AG64" i="12"/>
  <c r="AG71" i="12"/>
  <c r="AG109" i="12"/>
  <c r="AG181" i="12"/>
  <c r="AG195" i="12"/>
  <c r="AG185" i="12"/>
  <c r="AG190" i="12"/>
  <c r="AG126" i="12"/>
  <c r="AG176" i="12"/>
  <c r="AG112" i="12"/>
  <c r="AG66" i="12"/>
  <c r="AG25" i="12"/>
  <c r="AG76" i="12"/>
  <c r="AG67" i="12"/>
  <c r="AG189" i="12"/>
  <c r="AG159" i="12"/>
  <c r="AG177" i="12"/>
  <c r="AG138" i="12"/>
  <c r="AG140" i="12"/>
  <c r="AG83" i="12"/>
  <c r="AG19" i="12"/>
  <c r="AG119" i="12"/>
  <c r="AG217" i="12"/>
  <c r="AG209" i="12"/>
  <c r="AG186" i="12"/>
  <c r="AG204" i="12"/>
  <c r="AG124" i="12"/>
  <c r="AI8" i="12"/>
  <c r="AI127" i="12" s="1"/>
  <c r="AG145" i="12"/>
  <c r="AG170" i="12"/>
  <c r="AG106" i="12"/>
  <c r="F32" i="8"/>
  <c r="Z30" i="4"/>
  <c r="AA30" i="4" s="1"/>
  <c r="D23" i="10" s="1"/>
  <c r="H23" i="10" s="1"/>
  <c r="P177" i="12"/>
  <c r="Z177" i="12"/>
  <c r="F177" i="12"/>
  <c r="F140" i="12"/>
  <c r="F139" i="12"/>
  <c r="H177" i="12"/>
  <c r="N177" i="12"/>
  <c r="X177" i="12"/>
  <c r="J177" i="12"/>
  <c r="R177" i="12"/>
  <c r="V177" i="12"/>
  <c r="AB177" i="12"/>
  <c r="AB39" i="12"/>
  <c r="Z71" i="12"/>
  <c r="T71" i="12"/>
  <c r="V71" i="12"/>
  <c r="AB71" i="12"/>
  <c r="X71" i="12"/>
  <c r="AB54" i="12"/>
  <c r="X54" i="12"/>
  <c r="Z54" i="12"/>
  <c r="T54" i="12"/>
  <c r="V54" i="12"/>
  <c r="T210" i="12"/>
  <c r="X210" i="12"/>
  <c r="AB210" i="12"/>
  <c r="V210" i="12"/>
  <c r="Z210" i="12"/>
  <c r="X175" i="12"/>
  <c r="AB175" i="12"/>
  <c r="Z175" i="12"/>
  <c r="T175" i="12"/>
  <c r="V175" i="12"/>
  <c r="X211" i="12"/>
  <c r="V211" i="12"/>
  <c r="Z211" i="12"/>
  <c r="AB211" i="12"/>
  <c r="T211" i="12"/>
  <c r="T59" i="12"/>
  <c r="AB59" i="12"/>
  <c r="V59" i="12"/>
  <c r="X59" i="12"/>
  <c r="Z59" i="12"/>
  <c r="X48" i="12"/>
  <c r="V48" i="12"/>
  <c r="Z48" i="12"/>
  <c r="AB48" i="12"/>
  <c r="T48" i="12"/>
  <c r="T46" i="12"/>
  <c r="AB46" i="12"/>
  <c r="V46" i="12"/>
  <c r="X46" i="12"/>
  <c r="Z46" i="12"/>
  <c r="X61" i="12"/>
  <c r="Z61" i="12"/>
  <c r="T61" i="12"/>
  <c r="V61" i="12"/>
  <c r="AB61" i="12"/>
  <c r="X60" i="12"/>
  <c r="V60" i="12"/>
  <c r="Z60" i="12"/>
  <c r="AB60" i="12"/>
  <c r="T60" i="12"/>
  <c r="Z63" i="12"/>
  <c r="V63" i="12"/>
  <c r="X63" i="12"/>
  <c r="AB63" i="12"/>
  <c r="T63" i="12"/>
  <c r="Z68" i="12"/>
  <c r="T68" i="12"/>
  <c r="V68" i="12"/>
  <c r="X68" i="12"/>
  <c r="AB68" i="12"/>
  <c r="X51" i="12"/>
  <c r="V51" i="12"/>
  <c r="Z51" i="12"/>
  <c r="T51" i="12"/>
  <c r="AB51" i="12"/>
  <c r="X73" i="12"/>
  <c r="Z73" i="12"/>
  <c r="T73" i="12"/>
  <c r="V73" i="12"/>
  <c r="AB73" i="12"/>
  <c r="V75" i="12"/>
  <c r="Z75" i="12"/>
  <c r="AB75" i="12"/>
  <c r="T75" i="12"/>
  <c r="X75" i="12"/>
  <c r="T74" i="12"/>
  <c r="Z74" i="12"/>
  <c r="V74" i="12"/>
  <c r="X74" i="12"/>
  <c r="AB74" i="12"/>
  <c r="T47" i="12"/>
  <c r="Z47" i="12"/>
  <c r="AB47" i="12"/>
  <c r="X47" i="12"/>
  <c r="V47" i="12"/>
  <c r="V41" i="12"/>
  <c r="T41" i="12"/>
  <c r="AB41" i="12"/>
  <c r="Z41" i="12"/>
  <c r="X41" i="12"/>
  <c r="T174" i="12"/>
  <c r="X174" i="12"/>
  <c r="V174" i="12"/>
  <c r="AB174" i="12"/>
  <c r="Z174" i="12"/>
  <c r="X76" i="12"/>
  <c r="V76" i="12"/>
  <c r="AB76" i="12"/>
  <c r="Z76" i="12"/>
  <c r="T76" i="12"/>
  <c r="AB43" i="12"/>
  <c r="V43" i="12"/>
  <c r="X43" i="12"/>
  <c r="Z43" i="12"/>
  <c r="T43" i="12"/>
  <c r="Z49" i="12"/>
  <c r="T49" i="12"/>
  <c r="V49" i="12"/>
  <c r="AB49" i="12"/>
  <c r="X49" i="12"/>
  <c r="T65" i="12"/>
  <c r="V65" i="12"/>
  <c r="X65" i="12"/>
  <c r="AB65" i="12"/>
  <c r="Z65" i="12"/>
  <c r="X72" i="12"/>
  <c r="Z72" i="12"/>
  <c r="V72" i="12"/>
  <c r="AB72" i="12"/>
  <c r="T72" i="12"/>
  <c r="X45" i="12"/>
  <c r="V45" i="12"/>
  <c r="T45" i="12"/>
  <c r="AB45" i="12"/>
  <c r="Z45" i="12"/>
  <c r="V44" i="12"/>
  <c r="X44" i="12"/>
  <c r="AB44" i="12"/>
  <c r="Z44" i="12"/>
  <c r="T44" i="12"/>
  <c r="Z53" i="12"/>
  <c r="X53" i="12"/>
  <c r="V53" i="12"/>
  <c r="T53" i="12"/>
  <c r="AB53" i="12"/>
  <c r="T52" i="12"/>
  <c r="V52" i="12"/>
  <c r="Z52" i="12"/>
  <c r="AB52" i="12"/>
  <c r="X52" i="12"/>
  <c r="T50" i="12"/>
  <c r="X50" i="12"/>
  <c r="V50" i="12"/>
  <c r="Z50" i="12"/>
  <c r="AB50" i="12"/>
  <c r="X66" i="12"/>
  <c r="T66" i="12"/>
  <c r="Z66" i="12"/>
  <c r="V66" i="12"/>
  <c r="AB66" i="12"/>
  <c r="AB34" i="12"/>
  <c r="T57" i="12"/>
  <c r="V57" i="12"/>
  <c r="X57" i="12"/>
  <c r="AB57" i="12"/>
  <c r="Z57" i="12"/>
  <c r="AB214" i="12"/>
  <c r="X214" i="12"/>
  <c r="T214" i="12"/>
  <c r="V214" i="12"/>
  <c r="Z214" i="12"/>
  <c r="V62" i="12"/>
  <c r="Z62" i="12"/>
  <c r="AB62" i="12"/>
  <c r="T62" i="12"/>
  <c r="X62" i="12"/>
  <c r="Z58" i="12"/>
  <c r="T58" i="12"/>
  <c r="V58" i="12"/>
  <c r="X58" i="12"/>
  <c r="AB58" i="12"/>
  <c r="Z55" i="12"/>
  <c r="X55" i="12"/>
  <c r="V55" i="12"/>
  <c r="AB55" i="12"/>
  <c r="T55" i="12"/>
  <c r="Z69" i="12"/>
  <c r="T69" i="12"/>
  <c r="V69" i="12"/>
  <c r="AB69" i="12"/>
  <c r="X69" i="12"/>
  <c r="X64" i="12"/>
  <c r="Z64" i="12"/>
  <c r="V64" i="12"/>
  <c r="T64" i="12"/>
  <c r="AB64" i="12"/>
  <c r="X70" i="12"/>
  <c r="T70" i="12"/>
  <c r="V70" i="12"/>
  <c r="Z70" i="12"/>
  <c r="AB70" i="12"/>
  <c r="T67" i="12"/>
  <c r="Z67" i="12"/>
  <c r="AB67" i="12"/>
  <c r="X67" i="12"/>
  <c r="V67" i="12"/>
  <c r="T56" i="12"/>
  <c r="X56" i="12"/>
  <c r="Z56" i="12"/>
  <c r="V56" i="12"/>
  <c r="AB56" i="12"/>
  <c r="X42" i="12"/>
  <c r="Z42" i="12"/>
  <c r="V42" i="12"/>
  <c r="AB42" i="12"/>
  <c r="T42" i="12"/>
  <c r="AB136" i="12"/>
  <c r="AB212" i="12"/>
  <c r="V212" i="12"/>
  <c r="Z212" i="12"/>
  <c r="T212" i="12"/>
  <c r="X212" i="12"/>
  <c r="T173" i="12"/>
  <c r="V173" i="12"/>
  <c r="X173" i="12"/>
  <c r="Z173" i="12"/>
  <c r="AB173" i="12"/>
  <c r="AB213" i="12"/>
  <c r="V213" i="12"/>
  <c r="T213" i="12"/>
  <c r="X213" i="12"/>
  <c r="Z213" i="12"/>
  <c r="Z176" i="12"/>
  <c r="AB176" i="12"/>
  <c r="V176" i="12"/>
  <c r="X176" i="12"/>
  <c r="T176" i="12"/>
  <c r="N46" i="12"/>
  <c r="P46" i="12"/>
  <c r="R46" i="12"/>
  <c r="N61" i="12"/>
  <c r="P61" i="12"/>
  <c r="R61" i="12"/>
  <c r="N60" i="12"/>
  <c r="P60" i="12"/>
  <c r="R60" i="12"/>
  <c r="P63" i="12"/>
  <c r="N63" i="12"/>
  <c r="R63" i="12"/>
  <c r="N68" i="12"/>
  <c r="P68" i="12"/>
  <c r="R68" i="12"/>
  <c r="R51" i="12"/>
  <c r="P51" i="12"/>
  <c r="N51" i="12"/>
  <c r="R73" i="12"/>
  <c r="N73" i="12"/>
  <c r="P73" i="12"/>
  <c r="P75" i="12"/>
  <c r="N75" i="12"/>
  <c r="R75" i="12"/>
  <c r="P74" i="12"/>
  <c r="R74" i="12"/>
  <c r="N74" i="12"/>
  <c r="N47" i="12"/>
  <c r="P47" i="12"/>
  <c r="R47" i="12"/>
  <c r="P41" i="12"/>
  <c r="N41" i="12"/>
  <c r="R41" i="12"/>
  <c r="R174" i="12"/>
  <c r="N174" i="12"/>
  <c r="P174" i="12"/>
  <c r="N45" i="12"/>
  <c r="P45" i="12"/>
  <c r="R45" i="12"/>
  <c r="P44" i="12"/>
  <c r="N44" i="12"/>
  <c r="R44" i="12"/>
  <c r="P53" i="12"/>
  <c r="N53" i="12"/>
  <c r="R53" i="12"/>
  <c r="P52" i="12"/>
  <c r="N52" i="12"/>
  <c r="R52" i="12"/>
  <c r="P50" i="12"/>
  <c r="N50" i="12"/>
  <c r="R50" i="12"/>
  <c r="N66" i="12"/>
  <c r="R66" i="12"/>
  <c r="P66" i="12"/>
  <c r="P57" i="12"/>
  <c r="N57" i="12"/>
  <c r="R57" i="12"/>
  <c r="R214" i="12"/>
  <c r="N214" i="12"/>
  <c r="P214" i="12"/>
  <c r="P62" i="12"/>
  <c r="R62" i="12"/>
  <c r="N62" i="12"/>
  <c r="R58" i="12"/>
  <c r="N58" i="12"/>
  <c r="P58" i="12"/>
  <c r="R55" i="12"/>
  <c r="N55" i="12"/>
  <c r="P55" i="12"/>
  <c r="N69" i="12"/>
  <c r="P69" i="12"/>
  <c r="R69" i="12"/>
  <c r="N64" i="12"/>
  <c r="P64" i="12"/>
  <c r="R64" i="12"/>
  <c r="P70" i="12"/>
  <c r="N70" i="12"/>
  <c r="R70" i="12"/>
  <c r="P67" i="12"/>
  <c r="N67" i="12"/>
  <c r="R67" i="12"/>
  <c r="N56" i="12"/>
  <c r="P56" i="12"/>
  <c r="R56" i="12"/>
  <c r="R42" i="12"/>
  <c r="P42" i="12"/>
  <c r="N42" i="12"/>
  <c r="N212" i="12"/>
  <c r="P212" i="12"/>
  <c r="R212" i="12"/>
  <c r="P173" i="12"/>
  <c r="N173" i="12"/>
  <c r="R173" i="12"/>
  <c r="R213" i="12"/>
  <c r="N213" i="12"/>
  <c r="P213" i="12"/>
  <c r="R176" i="12"/>
  <c r="P176" i="12"/>
  <c r="N176" i="12"/>
  <c r="P76" i="12"/>
  <c r="N76" i="12"/>
  <c r="R76" i="12"/>
  <c r="N43" i="12"/>
  <c r="P43" i="12"/>
  <c r="R43" i="12"/>
  <c r="N59" i="12"/>
  <c r="P59" i="12"/>
  <c r="R59" i="12"/>
  <c r="R49" i="12"/>
  <c r="P49" i="12"/>
  <c r="N49" i="12"/>
  <c r="R48" i="12"/>
  <c r="N48" i="12"/>
  <c r="P48" i="12"/>
  <c r="P71" i="12"/>
  <c r="N71" i="12"/>
  <c r="R71" i="12"/>
  <c r="P65" i="12"/>
  <c r="N65" i="12"/>
  <c r="R65" i="12"/>
  <c r="N72" i="12"/>
  <c r="R72" i="12"/>
  <c r="P72" i="12"/>
  <c r="P54" i="12"/>
  <c r="R54" i="12"/>
  <c r="N54" i="12"/>
  <c r="R210" i="12"/>
  <c r="N210" i="12"/>
  <c r="P210" i="12"/>
  <c r="R175" i="12"/>
  <c r="P175" i="12"/>
  <c r="N175" i="12"/>
  <c r="N211" i="12"/>
  <c r="R211" i="12"/>
  <c r="P211" i="12"/>
  <c r="J214" i="12"/>
  <c r="H214" i="12"/>
  <c r="H212" i="12"/>
  <c r="J212" i="12"/>
  <c r="J173" i="12"/>
  <c r="H173" i="12"/>
  <c r="J213" i="12"/>
  <c r="H213" i="12"/>
  <c r="J176" i="12"/>
  <c r="H176" i="12"/>
  <c r="J210" i="12"/>
  <c r="H210" i="12"/>
  <c r="H175" i="12"/>
  <c r="J175" i="12"/>
  <c r="H211" i="12"/>
  <c r="J211" i="12"/>
  <c r="J174" i="12"/>
  <c r="H174" i="12"/>
  <c r="Z140" i="12"/>
  <c r="P39" i="12"/>
  <c r="P34" i="12"/>
  <c r="P139" i="12"/>
  <c r="AI31" i="4"/>
  <c r="L136" i="12"/>
  <c r="P136" i="12"/>
  <c r="V136" i="12"/>
  <c r="X136" i="12"/>
  <c r="H136" i="12"/>
  <c r="N136" i="12"/>
  <c r="AD136" i="12"/>
  <c r="AD139" i="12"/>
  <c r="T140" i="12"/>
  <c r="X140" i="12"/>
  <c r="R140" i="12"/>
  <c r="Z136" i="12"/>
  <c r="T139" i="12"/>
  <c r="P140" i="12"/>
  <c r="J140" i="12"/>
  <c r="AD140" i="12"/>
  <c r="J139" i="12"/>
  <c r="L139" i="12"/>
  <c r="H139" i="12"/>
  <c r="V139" i="12"/>
  <c r="R139" i="12"/>
  <c r="N139" i="12"/>
  <c r="H140" i="12"/>
  <c r="V140" i="12"/>
  <c r="J136" i="12"/>
  <c r="T136" i="12"/>
  <c r="R136" i="12"/>
  <c r="Z139" i="12"/>
  <c r="X139" i="12"/>
  <c r="N140" i="12"/>
  <c r="L140" i="12"/>
  <c r="T38" i="12"/>
  <c r="R37" i="12"/>
  <c r="R40" i="12"/>
  <c r="V34" i="12"/>
  <c r="AD34" i="12"/>
  <c r="N36" i="12"/>
  <c r="X38" i="12"/>
  <c r="N35" i="12"/>
  <c r="P38" i="12"/>
  <c r="Z38" i="12"/>
  <c r="P40" i="12"/>
  <c r="Z37" i="12"/>
  <c r="AD38" i="12"/>
  <c r="X36" i="12"/>
  <c r="T35" i="12"/>
  <c r="P36" i="12"/>
  <c r="X34" i="12"/>
  <c r="V36" i="12"/>
  <c r="N39" i="12"/>
  <c r="P35" i="12"/>
  <c r="R39" i="12"/>
  <c r="V35" i="12"/>
  <c r="T34" i="12"/>
  <c r="AD37" i="12"/>
  <c r="Z39" i="12"/>
  <c r="Z40" i="12"/>
  <c r="Z36" i="12"/>
  <c r="R34" i="12"/>
  <c r="V40" i="12"/>
  <c r="Z34" i="12"/>
  <c r="AD35" i="12"/>
  <c r="R38" i="12"/>
  <c r="R35" i="12"/>
  <c r="T36" i="12"/>
  <c r="T37" i="12"/>
  <c r="AD36" i="12"/>
  <c r="N40" i="12"/>
  <c r="X35" i="12"/>
  <c r="V39" i="12"/>
  <c r="T40" i="12"/>
  <c r="AD39" i="12"/>
  <c r="Z35" i="12"/>
  <c r="X37" i="12"/>
  <c r="T39" i="12"/>
  <c r="V37" i="12"/>
  <c r="N38" i="12"/>
  <c r="AD40" i="12"/>
  <c r="N37" i="12"/>
  <c r="N34" i="12"/>
  <c r="X39" i="12"/>
  <c r="R36" i="12"/>
  <c r="P37" i="12"/>
  <c r="X40" i="12"/>
  <c r="V38" i="12"/>
  <c r="AF31" i="4"/>
  <c r="G32" i="8" l="1"/>
  <c r="H32" i="8"/>
  <c r="AI17" i="12"/>
  <c r="AI31" i="12"/>
  <c r="AI218" i="12"/>
  <c r="AI136" i="12"/>
  <c r="AI18" i="12"/>
  <c r="AI182" i="12"/>
  <c r="AI49" i="12"/>
  <c r="AI213" i="12"/>
  <c r="AI109" i="12"/>
  <c r="AI44" i="12"/>
  <c r="AI161" i="12"/>
  <c r="AI175" i="12"/>
  <c r="AI53" i="12"/>
  <c r="AI28" i="12"/>
  <c r="AI149" i="12"/>
  <c r="AI215" i="12"/>
  <c r="AI163" i="12"/>
  <c r="AI41" i="12"/>
  <c r="AI57" i="12"/>
  <c r="AI21" i="12"/>
  <c r="AI58" i="12"/>
  <c r="AI146" i="12"/>
  <c r="AI203" i="12"/>
  <c r="AI134" i="12"/>
  <c r="AI151" i="12"/>
  <c r="AI140" i="12"/>
  <c r="AI208" i="12"/>
  <c r="AI185" i="12"/>
  <c r="AI69" i="12"/>
  <c r="AI56" i="12"/>
  <c r="AI170" i="12"/>
  <c r="AI194" i="12"/>
  <c r="AI158" i="12"/>
  <c r="AI164" i="12"/>
  <c r="AI111" i="12"/>
  <c r="AI80" i="12"/>
  <c r="AI27" i="12"/>
  <c r="AI39" i="12"/>
  <c r="AI67" i="12"/>
  <c r="AI46" i="12"/>
  <c r="AI110" i="12"/>
  <c r="AI139" i="12"/>
  <c r="AI116" i="12"/>
  <c r="AI128" i="12"/>
  <c r="AI173" i="12"/>
  <c r="AI184" i="12"/>
  <c r="AI121" i="12"/>
  <c r="AI40" i="12"/>
  <c r="AI76" i="12"/>
  <c r="AI32" i="12"/>
  <c r="AI20" i="12"/>
  <c r="AI72" i="12"/>
  <c r="AI65" i="12"/>
  <c r="AI48" i="12"/>
  <c r="AI36" i="12"/>
  <c r="AI23" i="12"/>
  <c r="AI79" i="12"/>
  <c r="AI82" i="12"/>
  <c r="AI73" i="12"/>
  <c r="AI51" i="12"/>
  <c r="AI50" i="12"/>
  <c r="AI14" i="12"/>
  <c r="AI37" i="12"/>
  <c r="AI25" i="12"/>
  <c r="AI15" i="12"/>
  <c r="AI106" i="12"/>
  <c r="AI206" i="12"/>
  <c r="AI188" i="12"/>
  <c r="AI197" i="12"/>
  <c r="AI133" i="12"/>
  <c r="AI187" i="12"/>
  <c r="AI123" i="12"/>
  <c r="AI154" i="12"/>
  <c r="AI130" i="12"/>
  <c r="AI212" i="12"/>
  <c r="AI209" i="12"/>
  <c r="AI145" i="12"/>
  <c r="AI199" i="12"/>
  <c r="AI135" i="12"/>
  <c r="AI202" i="12"/>
  <c r="AI178" i="12"/>
  <c r="AI126" i="12"/>
  <c r="AI108" i="12"/>
  <c r="AI157" i="12"/>
  <c r="AI211" i="12"/>
  <c r="AI147" i="12"/>
  <c r="AI176" i="12"/>
  <c r="AI120" i="12"/>
  <c r="AI150" i="12"/>
  <c r="AI132" i="12"/>
  <c r="AI169" i="12"/>
  <c r="AI105" i="12"/>
  <c r="AI159" i="12"/>
  <c r="AI54" i="12"/>
  <c r="AI34" i="12"/>
  <c r="AI81" i="12"/>
  <c r="AI59" i="12"/>
  <c r="AI29" i="12"/>
  <c r="AI66" i="12"/>
  <c r="AI26" i="12"/>
  <c r="AI71" i="12"/>
  <c r="AI83" i="12"/>
  <c r="AI38" i="12"/>
  <c r="AI64" i="12"/>
  <c r="AI52" i="12"/>
  <c r="AI35" i="12"/>
  <c r="AI75" i="12"/>
  <c r="AI45" i="12"/>
  <c r="AI16" i="12"/>
  <c r="AI63" i="12"/>
  <c r="AI144" i="12"/>
  <c r="AI168" i="12"/>
  <c r="AI174" i="12"/>
  <c r="AI156" i="12"/>
  <c r="AI181" i="12"/>
  <c r="AI117" i="12"/>
  <c r="AI171" i="12"/>
  <c r="AI107" i="12"/>
  <c r="AI216" i="12"/>
  <c r="AI198" i="12"/>
  <c r="AI180" i="12"/>
  <c r="AI193" i="12"/>
  <c r="AI129" i="12"/>
  <c r="AI183" i="12"/>
  <c r="AI119" i="12"/>
  <c r="AI138" i="12"/>
  <c r="AI114" i="12"/>
  <c r="AI204" i="12"/>
  <c r="AI205" i="12"/>
  <c r="AI141" i="12"/>
  <c r="AI195" i="12"/>
  <c r="AI131" i="12"/>
  <c r="AI186" i="12"/>
  <c r="AI162" i="12"/>
  <c r="AI118" i="12"/>
  <c r="AI217" i="12"/>
  <c r="AI153" i="12"/>
  <c r="AI207" i="12"/>
  <c r="AI143" i="12"/>
  <c r="AI60" i="12"/>
  <c r="AI74" i="12"/>
  <c r="AI62" i="12"/>
  <c r="AI43" i="12"/>
  <c r="AI22" i="12"/>
  <c r="AI24" i="12"/>
  <c r="AI77" i="12"/>
  <c r="AI55" i="12"/>
  <c r="AI61" i="12"/>
  <c r="AI33" i="12"/>
  <c r="AI42" i="12"/>
  <c r="AI30" i="12"/>
  <c r="AI19" i="12"/>
  <c r="AI70" i="12"/>
  <c r="AI78" i="12"/>
  <c r="AI68" i="12"/>
  <c r="AI47" i="12"/>
  <c r="AI112" i="12"/>
  <c r="AI210" i="12"/>
  <c r="AI142" i="12"/>
  <c r="AI124" i="12"/>
  <c r="AI165" i="12"/>
  <c r="AI104" i="12"/>
  <c r="AI155" i="12"/>
  <c r="AI192" i="12"/>
  <c r="AI152" i="12"/>
  <c r="AI166" i="12"/>
  <c r="AI148" i="12"/>
  <c r="AI177" i="12"/>
  <c r="AI113" i="12"/>
  <c r="AI167" i="12"/>
  <c r="AI160" i="12"/>
  <c r="AI200" i="12"/>
  <c r="AI190" i="12"/>
  <c r="AI172" i="12"/>
  <c r="AI189" i="12"/>
  <c r="AI125" i="12"/>
  <c r="AI179" i="12"/>
  <c r="AI115" i="12"/>
  <c r="AI122" i="12"/>
  <c r="AI214" i="12"/>
  <c r="AI196" i="12"/>
  <c r="AI201" i="12"/>
  <c r="AI137" i="12"/>
  <c r="AI191" i="12"/>
  <c r="AK8" i="12"/>
  <c r="AK110" i="12" s="1"/>
  <c r="F33" i="8"/>
  <c r="Z31" i="4"/>
  <c r="AA31" i="4" s="1"/>
  <c r="D24" i="10" s="1"/>
  <c r="H24" i="10" s="1"/>
  <c r="F146" i="12"/>
  <c r="F163" i="12"/>
  <c r="T83" i="12"/>
  <c r="V83" i="12"/>
  <c r="X83" i="12"/>
  <c r="X163" i="12"/>
  <c r="Z163" i="12"/>
  <c r="V163" i="12"/>
  <c r="AB163" i="12"/>
  <c r="T163" i="12"/>
  <c r="Z146" i="12"/>
  <c r="X146" i="12"/>
  <c r="V146" i="12"/>
  <c r="AB146" i="12"/>
  <c r="T146" i="12"/>
  <c r="V77" i="12"/>
  <c r="T77" i="12"/>
  <c r="X77" i="12"/>
  <c r="R77" i="12"/>
  <c r="R163" i="12"/>
  <c r="P163" i="12"/>
  <c r="N163" i="12"/>
  <c r="P83" i="12"/>
  <c r="N83" i="12"/>
  <c r="R83" i="12"/>
  <c r="N146" i="12"/>
  <c r="P146" i="12"/>
  <c r="R146" i="12"/>
  <c r="H163" i="12"/>
  <c r="J163" i="12"/>
  <c r="J146" i="12"/>
  <c r="H146" i="12"/>
  <c r="F206" i="12"/>
  <c r="AI32" i="4"/>
  <c r="F179" i="12"/>
  <c r="F218" i="12"/>
  <c r="F194" i="12"/>
  <c r="F183" i="12"/>
  <c r="F149" i="12"/>
  <c r="F181" i="12"/>
  <c r="F165" i="12"/>
  <c r="F148" i="12"/>
  <c r="F155" i="12"/>
  <c r="F189" i="12"/>
  <c r="F145" i="12"/>
  <c r="F141" i="12"/>
  <c r="F191" i="12"/>
  <c r="F159" i="12"/>
  <c r="F192" i="12"/>
  <c r="F164" i="12"/>
  <c r="F195" i="12"/>
  <c r="F160" i="12"/>
  <c r="F158" i="12"/>
  <c r="F162" i="12"/>
  <c r="F185" i="12"/>
  <c r="F200" i="12"/>
  <c r="F152" i="12"/>
  <c r="F187" i="12"/>
  <c r="F161" i="12"/>
  <c r="F142" i="12"/>
  <c r="F143" i="12"/>
  <c r="F168" i="12"/>
  <c r="F180" i="12"/>
  <c r="F182" i="12"/>
  <c r="F197" i="12"/>
  <c r="F208" i="12"/>
  <c r="F205" i="12"/>
  <c r="F216" i="12"/>
  <c r="F198" i="12"/>
  <c r="F170" i="12"/>
  <c r="F147" i="12"/>
  <c r="F144" i="12"/>
  <c r="F167" i="12"/>
  <c r="F166" i="12"/>
  <c r="F196" i="12"/>
  <c r="F193" i="12"/>
  <c r="F215" i="12"/>
  <c r="F209" i="12"/>
  <c r="F201" i="12"/>
  <c r="F153" i="12"/>
  <c r="F151" i="12"/>
  <c r="F150" i="12"/>
  <c r="F171" i="12"/>
  <c r="F190" i="12"/>
  <c r="F184" i="12"/>
  <c r="F217" i="12"/>
  <c r="F204" i="12"/>
  <c r="F199" i="12"/>
  <c r="F186" i="12"/>
  <c r="F172" i="12"/>
  <c r="F157" i="12"/>
  <c r="F156" i="12"/>
  <c r="F154" i="12"/>
  <c r="F169" i="12"/>
  <c r="F178" i="12"/>
  <c r="F188" i="12"/>
  <c r="F202" i="12"/>
  <c r="F203" i="12"/>
  <c r="F207" i="12"/>
  <c r="P77" i="12"/>
  <c r="F122" i="12"/>
  <c r="F129" i="12"/>
  <c r="F125" i="12"/>
  <c r="F119" i="12"/>
  <c r="F134" i="12"/>
  <c r="F130" i="12"/>
  <c r="F135" i="12"/>
  <c r="F123" i="12"/>
  <c r="F128" i="12"/>
  <c r="F133" i="12"/>
  <c r="F132" i="12"/>
  <c r="F127" i="12"/>
  <c r="F121" i="12"/>
  <c r="F120" i="12"/>
  <c r="F131" i="12"/>
  <c r="F115" i="12"/>
  <c r="F118" i="12"/>
  <c r="B101" i="12"/>
  <c r="J101" i="12" s="1"/>
  <c r="F117" i="12"/>
  <c r="F124" i="12"/>
  <c r="F126" i="12"/>
  <c r="F116" i="12"/>
  <c r="AF32" i="4"/>
  <c r="G33" i="8" l="1"/>
  <c r="H33" i="8"/>
  <c r="AK166" i="12"/>
  <c r="AK191" i="12"/>
  <c r="AK34" i="12"/>
  <c r="AK61" i="12"/>
  <c r="AK66" i="12"/>
  <c r="AK40" i="12"/>
  <c r="AK183" i="12"/>
  <c r="AK216" i="12"/>
  <c r="AK74" i="12"/>
  <c r="AK73" i="12"/>
  <c r="AK107" i="12"/>
  <c r="AK127" i="12"/>
  <c r="AK46" i="12"/>
  <c r="AK204" i="12"/>
  <c r="AK171" i="12"/>
  <c r="AK58" i="12"/>
  <c r="AK80" i="12"/>
  <c r="AK197" i="12"/>
  <c r="AK147" i="12"/>
  <c r="AK192" i="12"/>
  <c r="AK39" i="12"/>
  <c r="AK36" i="12"/>
  <c r="AK52" i="12"/>
  <c r="AK78" i="12"/>
  <c r="AK45" i="12"/>
  <c r="AK75" i="12"/>
  <c r="AK57" i="12"/>
  <c r="AK151" i="12"/>
  <c r="AK143" i="12"/>
  <c r="AK173" i="12"/>
  <c r="AK200" i="12"/>
  <c r="AK154" i="12"/>
  <c r="AK164" i="12"/>
  <c r="AK150" i="12"/>
  <c r="AK125" i="12"/>
  <c r="AK111" i="12"/>
  <c r="AK70" i="12"/>
  <c r="AK53" i="12"/>
  <c r="AK19" i="12"/>
  <c r="AK65" i="12"/>
  <c r="AK55" i="12"/>
  <c r="AK68" i="12"/>
  <c r="AK50" i="12"/>
  <c r="AK14" i="12"/>
  <c r="AK117" i="12"/>
  <c r="AK161" i="12"/>
  <c r="AK213" i="12"/>
  <c r="AK193" i="12"/>
  <c r="AK157" i="12"/>
  <c r="AK152" i="12"/>
  <c r="AK181" i="12"/>
  <c r="AK148" i="12"/>
  <c r="AK141" i="12"/>
  <c r="AK194" i="12"/>
  <c r="AK210" i="12"/>
  <c r="AK142" i="12"/>
  <c r="AK48" i="12"/>
  <c r="AK37" i="12"/>
  <c r="AK64" i="12"/>
  <c r="AK49" i="12"/>
  <c r="AK82" i="12"/>
  <c r="AK47" i="12"/>
  <c r="AK44" i="12"/>
  <c r="AK63" i="12"/>
  <c r="AK203" i="12"/>
  <c r="AK217" i="12"/>
  <c r="AK209" i="12"/>
  <c r="AK201" i="12"/>
  <c r="AK109" i="12"/>
  <c r="AK123" i="12"/>
  <c r="AK149" i="12"/>
  <c r="AK135" i="12"/>
  <c r="AK121" i="12"/>
  <c r="AK162" i="12"/>
  <c r="AK188" i="12"/>
  <c r="AK23" i="12"/>
  <c r="AK59" i="12"/>
  <c r="AK208" i="12"/>
  <c r="AK144" i="12"/>
  <c r="AK136" i="12"/>
  <c r="AK138" i="12"/>
  <c r="AK137" i="12"/>
  <c r="AK119" i="12"/>
  <c r="AK214" i="12"/>
  <c r="AK128" i="12"/>
  <c r="AK199" i="12"/>
  <c r="AK156" i="12"/>
  <c r="AK126" i="12"/>
  <c r="AK27" i="12"/>
  <c r="AK28" i="12"/>
  <c r="AK31" i="12"/>
  <c r="AK33" i="12"/>
  <c r="AK67" i="12"/>
  <c r="AK18" i="12"/>
  <c r="AK26" i="12"/>
  <c r="AK29" i="12"/>
  <c r="AK60" i="12"/>
  <c r="AK54" i="12"/>
  <c r="AK42" i="12"/>
  <c r="AK41" i="12"/>
  <c r="AK133" i="12"/>
  <c r="AK175" i="12"/>
  <c r="AK153" i="12"/>
  <c r="AK211" i="12"/>
  <c r="AK215" i="12"/>
  <c r="AK189" i="12"/>
  <c r="AK207" i="12"/>
  <c r="AK159" i="12"/>
  <c r="AK206" i="12"/>
  <c r="AK184" i="12"/>
  <c r="AK120" i="12"/>
  <c r="AK186" i="12"/>
  <c r="AK122" i="12"/>
  <c r="AK218" i="12"/>
  <c r="AK196" i="12"/>
  <c r="AK132" i="12"/>
  <c r="AK198" i="12"/>
  <c r="AK134" i="12"/>
  <c r="AK195" i="12"/>
  <c r="AK176" i="12"/>
  <c r="AK131" i="12"/>
  <c r="AK146" i="12"/>
  <c r="AK167" i="12"/>
  <c r="AK155" i="12"/>
  <c r="AK140" i="12"/>
  <c r="AK190" i="12"/>
  <c r="AK71" i="12"/>
  <c r="AK72" i="12"/>
  <c r="AK15" i="12"/>
  <c r="AK21" i="12"/>
  <c r="AK43" i="12"/>
  <c r="AK38" i="12"/>
  <c r="AK76" i="12"/>
  <c r="AK30" i="12"/>
  <c r="AK79" i="12"/>
  <c r="AK69" i="12"/>
  <c r="AK35" i="12"/>
  <c r="AK62" i="12"/>
  <c r="AK22" i="12"/>
  <c r="AK81" i="12"/>
  <c r="AK17" i="12"/>
  <c r="AK24" i="12"/>
  <c r="AK51" i="12"/>
  <c r="AK16" i="12"/>
  <c r="AK77" i="12"/>
  <c r="AK56" i="12"/>
  <c r="AK83" i="12"/>
  <c r="AK32" i="12"/>
  <c r="AK20" i="12"/>
  <c r="AK25" i="12"/>
  <c r="AK185" i="12"/>
  <c r="AK205" i="12"/>
  <c r="AK177" i="12"/>
  <c r="AK169" i="12"/>
  <c r="AK145" i="12"/>
  <c r="AK104" i="12"/>
  <c r="AK212" i="12"/>
  <c r="AK113" i="12"/>
  <c r="AK179" i="12"/>
  <c r="AK168" i="12"/>
  <c r="AK139" i="12"/>
  <c r="AK170" i="12"/>
  <c r="AK106" i="12"/>
  <c r="AK202" i="12"/>
  <c r="AK180" i="12"/>
  <c r="AK116" i="12"/>
  <c r="AK182" i="12"/>
  <c r="AK118" i="12"/>
  <c r="AK163" i="12"/>
  <c r="AK160" i="12"/>
  <c r="AK115" i="12"/>
  <c r="AK130" i="12"/>
  <c r="AK165" i="12"/>
  <c r="AK105" i="12"/>
  <c r="AK124" i="12"/>
  <c r="AK158" i="12"/>
  <c r="AK112" i="12"/>
  <c r="AK178" i="12"/>
  <c r="AK114" i="12"/>
  <c r="AK129" i="12"/>
  <c r="AK187" i="12"/>
  <c r="AK172" i="12"/>
  <c r="AK108" i="12"/>
  <c r="AK174" i="12"/>
  <c r="AM8" i="12"/>
  <c r="AM140" i="12" s="1"/>
  <c r="F34" i="8"/>
  <c r="Z32" i="4"/>
  <c r="AA32" i="4" s="1"/>
  <c r="D25" i="10" s="1"/>
  <c r="H25" i="10" s="1"/>
  <c r="V171" i="12"/>
  <c r="T171" i="12"/>
  <c r="Z171" i="12"/>
  <c r="X171" i="12"/>
  <c r="AB171" i="12"/>
  <c r="Z215" i="12"/>
  <c r="V215" i="12"/>
  <c r="X215" i="12"/>
  <c r="AB215" i="12"/>
  <c r="T215" i="12"/>
  <c r="T147" i="12"/>
  <c r="AB147" i="12"/>
  <c r="Z147" i="12"/>
  <c r="V147" i="12"/>
  <c r="X147" i="12"/>
  <c r="V182" i="12"/>
  <c r="AB182" i="12"/>
  <c r="X182" i="12"/>
  <c r="T182" i="12"/>
  <c r="Z182" i="12"/>
  <c r="Z200" i="12"/>
  <c r="AB200" i="12"/>
  <c r="V200" i="12"/>
  <c r="X200" i="12"/>
  <c r="T200" i="12"/>
  <c r="V189" i="12"/>
  <c r="Z189" i="12"/>
  <c r="T189" i="12"/>
  <c r="AB189" i="12"/>
  <c r="X189" i="12"/>
  <c r="X79" i="12"/>
  <c r="T79" i="12"/>
  <c r="V79" i="12"/>
  <c r="T82" i="12"/>
  <c r="X82" i="12"/>
  <c r="V82" i="12"/>
  <c r="X81" i="12"/>
  <c r="T81" i="12"/>
  <c r="V81" i="12"/>
  <c r="X203" i="12"/>
  <c r="V203" i="12"/>
  <c r="AB203" i="12"/>
  <c r="Z203" i="12"/>
  <c r="T203" i="12"/>
  <c r="AB188" i="12"/>
  <c r="V188" i="12"/>
  <c r="Z188" i="12"/>
  <c r="X188" i="12"/>
  <c r="T188" i="12"/>
  <c r="Z169" i="12"/>
  <c r="X169" i="12"/>
  <c r="AB169" i="12"/>
  <c r="V169" i="12"/>
  <c r="T169" i="12"/>
  <c r="X156" i="12"/>
  <c r="Z156" i="12"/>
  <c r="AB156" i="12"/>
  <c r="V156" i="12"/>
  <c r="T156" i="12"/>
  <c r="V172" i="12"/>
  <c r="T172" i="12"/>
  <c r="AB172" i="12"/>
  <c r="Z172" i="12"/>
  <c r="X172" i="12"/>
  <c r="V161" i="12"/>
  <c r="Z161" i="12"/>
  <c r="X161" i="12"/>
  <c r="AB161" i="12"/>
  <c r="T161" i="12"/>
  <c r="Z185" i="12"/>
  <c r="AB185" i="12"/>
  <c r="V185" i="12"/>
  <c r="X185" i="12"/>
  <c r="T185" i="12"/>
  <c r="Z195" i="12"/>
  <c r="AB195" i="12"/>
  <c r="X195" i="12"/>
  <c r="V195" i="12"/>
  <c r="T195" i="12"/>
  <c r="X191" i="12"/>
  <c r="AB191" i="12"/>
  <c r="V191" i="12"/>
  <c r="T191" i="12"/>
  <c r="Z191" i="12"/>
  <c r="Z155" i="12"/>
  <c r="V155" i="12"/>
  <c r="T155" i="12"/>
  <c r="AB155" i="12"/>
  <c r="X155" i="12"/>
  <c r="Z149" i="12"/>
  <c r="X149" i="12"/>
  <c r="V149" i="12"/>
  <c r="AB149" i="12"/>
  <c r="T149" i="12"/>
  <c r="X179" i="12"/>
  <c r="Z179" i="12"/>
  <c r="V179" i="12"/>
  <c r="T179" i="12"/>
  <c r="AB179" i="12"/>
  <c r="V204" i="12"/>
  <c r="Z204" i="12"/>
  <c r="X204" i="12"/>
  <c r="AB204" i="12"/>
  <c r="T204" i="12"/>
  <c r="AB151" i="12"/>
  <c r="X151" i="12"/>
  <c r="Z151" i="12"/>
  <c r="V151" i="12"/>
  <c r="T151" i="12"/>
  <c r="X196" i="12"/>
  <c r="V196" i="12"/>
  <c r="Z196" i="12"/>
  <c r="T196" i="12"/>
  <c r="AB196" i="12"/>
  <c r="X216" i="12"/>
  <c r="V216" i="12"/>
  <c r="T216" i="12"/>
  <c r="AB216" i="12"/>
  <c r="Z216" i="12"/>
  <c r="Z168" i="12"/>
  <c r="T168" i="12"/>
  <c r="V168" i="12"/>
  <c r="AB168" i="12"/>
  <c r="X168" i="12"/>
  <c r="AB160" i="12"/>
  <c r="T160" i="12"/>
  <c r="X160" i="12"/>
  <c r="Z160" i="12"/>
  <c r="V160" i="12"/>
  <c r="Z181" i="12"/>
  <c r="AB181" i="12"/>
  <c r="T181" i="12"/>
  <c r="X181" i="12"/>
  <c r="V181" i="12"/>
  <c r="T218" i="12"/>
  <c r="X218" i="12"/>
  <c r="Z218" i="12"/>
  <c r="AB218" i="12"/>
  <c r="V218" i="12"/>
  <c r="AB186" i="12"/>
  <c r="Z186" i="12"/>
  <c r="X186" i="12"/>
  <c r="V186" i="12"/>
  <c r="T186" i="12"/>
  <c r="T217" i="12"/>
  <c r="Z217" i="12"/>
  <c r="V217" i="12"/>
  <c r="AB217" i="12"/>
  <c r="X217" i="12"/>
  <c r="X190" i="12"/>
  <c r="Z190" i="12"/>
  <c r="V190" i="12"/>
  <c r="T190" i="12"/>
  <c r="AB190" i="12"/>
  <c r="Z150" i="12"/>
  <c r="T150" i="12"/>
  <c r="AB150" i="12"/>
  <c r="V150" i="12"/>
  <c r="X150" i="12"/>
  <c r="AB153" i="12"/>
  <c r="T153" i="12"/>
  <c r="Z153" i="12"/>
  <c r="X153" i="12"/>
  <c r="V153" i="12"/>
  <c r="V209" i="12"/>
  <c r="Z209" i="12"/>
  <c r="T209" i="12"/>
  <c r="X209" i="12"/>
  <c r="AB209" i="12"/>
  <c r="Z193" i="12"/>
  <c r="V193" i="12"/>
  <c r="T193" i="12"/>
  <c r="X193" i="12"/>
  <c r="AB193" i="12"/>
  <c r="Z166" i="12"/>
  <c r="X166" i="12"/>
  <c r="V166" i="12"/>
  <c r="AB166" i="12"/>
  <c r="T166" i="12"/>
  <c r="T144" i="12"/>
  <c r="V144" i="12"/>
  <c r="Z144" i="12"/>
  <c r="X144" i="12"/>
  <c r="AB144" i="12"/>
  <c r="T170" i="12"/>
  <c r="X170" i="12"/>
  <c r="Z170" i="12"/>
  <c r="V170" i="12"/>
  <c r="AB170" i="12"/>
  <c r="Z205" i="12"/>
  <c r="T205" i="12"/>
  <c r="X205" i="12"/>
  <c r="V205" i="12"/>
  <c r="AB205" i="12"/>
  <c r="AB197" i="12"/>
  <c r="Z197" i="12"/>
  <c r="X197" i="12"/>
  <c r="T197" i="12"/>
  <c r="V197" i="12"/>
  <c r="Z180" i="12"/>
  <c r="V180" i="12"/>
  <c r="T180" i="12"/>
  <c r="AB180" i="12"/>
  <c r="X180" i="12"/>
  <c r="AB143" i="12"/>
  <c r="Z143" i="12"/>
  <c r="V143" i="12"/>
  <c r="X143" i="12"/>
  <c r="T143" i="12"/>
  <c r="AB187" i="12"/>
  <c r="Z187" i="12"/>
  <c r="V187" i="12"/>
  <c r="T187" i="12"/>
  <c r="X187" i="12"/>
  <c r="V162" i="12"/>
  <c r="T162" i="12"/>
  <c r="Z162" i="12"/>
  <c r="X162" i="12"/>
  <c r="AB162" i="12"/>
  <c r="Z164" i="12"/>
  <c r="X164" i="12"/>
  <c r="V164" i="12"/>
  <c r="AB164" i="12"/>
  <c r="T164" i="12"/>
  <c r="AB141" i="12"/>
  <c r="Z141" i="12"/>
  <c r="T141" i="12"/>
  <c r="V141" i="12"/>
  <c r="X141" i="12"/>
  <c r="Z148" i="12"/>
  <c r="T148" i="12"/>
  <c r="X148" i="12"/>
  <c r="AB148" i="12"/>
  <c r="V148" i="12"/>
  <c r="X183" i="12"/>
  <c r="V183" i="12"/>
  <c r="AB183" i="12"/>
  <c r="Z183" i="12"/>
  <c r="T183" i="12"/>
  <c r="X78" i="12"/>
  <c r="T78" i="12"/>
  <c r="V78" i="12"/>
  <c r="X184" i="12"/>
  <c r="Z184" i="12"/>
  <c r="T184" i="12"/>
  <c r="AB184" i="12"/>
  <c r="V184" i="12"/>
  <c r="V201" i="12"/>
  <c r="X201" i="12"/>
  <c r="Z201" i="12"/>
  <c r="T201" i="12"/>
  <c r="AB201" i="12"/>
  <c r="Z167" i="12"/>
  <c r="V167" i="12"/>
  <c r="X167" i="12"/>
  <c r="AB167" i="12"/>
  <c r="T167" i="12"/>
  <c r="Z208" i="12"/>
  <c r="X208" i="12"/>
  <c r="V208" i="12"/>
  <c r="T208" i="12"/>
  <c r="AB208" i="12"/>
  <c r="Z142" i="12"/>
  <c r="T142" i="12"/>
  <c r="X142" i="12"/>
  <c r="V142" i="12"/>
  <c r="AB142" i="12"/>
  <c r="X159" i="12"/>
  <c r="AB159" i="12"/>
  <c r="Z159" i="12"/>
  <c r="V159" i="12"/>
  <c r="T159" i="12"/>
  <c r="V80" i="12"/>
  <c r="X80" i="12"/>
  <c r="T80" i="12"/>
  <c r="Z207" i="12"/>
  <c r="T207" i="12"/>
  <c r="AB207" i="12"/>
  <c r="X207" i="12"/>
  <c r="V207" i="12"/>
  <c r="V202" i="12"/>
  <c r="AB202" i="12"/>
  <c r="Z202" i="12"/>
  <c r="X202" i="12"/>
  <c r="T202" i="12"/>
  <c r="T178" i="12"/>
  <c r="X178" i="12"/>
  <c r="Z178" i="12"/>
  <c r="AB178" i="12"/>
  <c r="V178" i="12"/>
  <c r="T154" i="12"/>
  <c r="AB154" i="12"/>
  <c r="X154" i="12"/>
  <c r="V154" i="12"/>
  <c r="Z154" i="12"/>
  <c r="T157" i="12"/>
  <c r="V157" i="12"/>
  <c r="Z157" i="12"/>
  <c r="AB157" i="12"/>
  <c r="X157" i="12"/>
  <c r="X199" i="12"/>
  <c r="Z199" i="12"/>
  <c r="T199" i="12"/>
  <c r="AB199" i="12"/>
  <c r="V199" i="12"/>
  <c r="Z198" i="12"/>
  <c r="T198" i="12"/>
  <c r="V198" i="12"/>
  <c r="X198" i="12"/>
  <c r="AB198" i="12"/>
  <c r="V152" i="12"/>
  <c r="X152" i="12"/>
  <c r="AB152" i="12"/>
  <c r="Z152" i="12"/>
  <c r="T152" i="12"/>
  <c r="AB158" i="12"/>
  <c r="V158" i="12"/>
  <c r="T158" i="12"/>
  <c r="Z158" i="12"/>
  <c r="X158" i="12"/>
  <c r="AB192" i="12"/>
  <c r="X192" i="12"/>
  <c r="V192" i="12"/>
  <c r="T192" i="12"/>
  <c r="Z192" i="12"/>
  <c r="AB145" i="12"/>
  <c r="Z145" i="12"/>
  <c r="T145" i="12"/>
  <c r="X145" i="12"/>
  <c r="V145" i="12"/>
  <c r="AB165" i="12"/>
  <c r="Z165" i="12"/>
  <c r="X165" i="12"/>
  <c r="V165" i="12"/>
  <c r="T165" i="12"/>
  <c r="Z194" i="12"/>
  <c r="X194" i="12"/>
  <c r="T194" i="12"/>
  <c r="V194" i="12"/>
  <c r="AB194" i="12"/>
  <c r="T206" i="12"/>
  <c r="AB206" i="12"/>
  <c r="X206" i="12"/>
  <c r="V206" i="12"/>
  <c r="Z206" i="12"/>
  <c r="N186" i="12"/>
  <c r="R186" i="12"/>
  <c r="P186" i="12"/>
  <c r="N217" i="12"/>
  <c r="P217" i="12"/>
  <c r="R217" i="12"/>
  <c r="N190" i="12"/>
  <c r="R190" i="12"/>
  <c r="P190" i="12"/>
  <c r="N150" i="12"/>
  <c r="R150" i="12"/>
  <c r="P150" i="12"/>
  <c r="R153" i="12"/>
  <c r="P153" i="12"/>
  <c r="N153" i="12"/>
  <c r="R209" i="12"/>
  <c r="N209" i="12"/>
  <c r="P209" i="12"/>
  <c r="R193" i="12"/>
  <c r="P193" i="12"/>
  <c r="N193" i="12"/>
  <c r="P166" i="12"/>
  <c r="N166" i="12"/>
  <c r="R166" i="12"/>
  <c r="N144" i="12"/>
  <c r="P144" i="12"/>
  <c r="R144" i="12"/>
  <c r="P170" i="12"/>
  <c r="R170" i="12"/>
  <c r="N170" i="12"/>
  <c r="R205" i="12"/>
  <c r="P205" i="12"/>
  <c r="N205" i="12"/>
  <c r="P197" i="12"/>
  <c r="R197" i="12"/>
  <c r="N197" i="12"/>
  <c r="N180" i="12"/>
  <c r="P180" i="12"/>
  <c r="R180" i="12"/>
  <c r="R143" i="12"/>
  <c r="P143" i="12"/>
  <c r="N143" i="12"/>
  <c r="R187" i="12"/>
  <c r="N187" i="12"/>
  <c r="P187" i="12"/>
  <c r="R162" i="12"/>
  <c r="N162" i="12"/>
  <c r="P162" i="12"/>
  <c r="R164" i="12"/>
  <c r="N164" i="12"/>
  <c r="P164" i="12"/>
  <c r="P141" i="12"/>
  <c r="R141" i="12"/>
  <c r="N141" i="12"/>
  <c r="P148" i="12"/>
  <c r="R148" i="12"/>
  <c r="N148" i="12"/>
  <c r="N183" i="12"/>
  <c r="R183" i="12"/>
  <c r="P183" i="12"/>
  <c r="R80" i="12"/>
  <c r="P207" i="12"/>
  <c r="N207" i="12"/>
  <c r="R207" i="12"/>
  <c r="N202" i="12"/>
  <c r="P202" i="12"/>
  <c r="R202" i="12"/>
  <c r="P178" i="12"/>
  <c r="R178" i="12"/>
  <c r="N178" i="12"/>
  <c r="N154" i="12"/>
  <c r="P154" i="12"/>
  <c r="R154" i="12"/>
  <c r="R157" i="12"/>
  <c r="N157" i="12"/>
  <c r="P157" i="12"/>
  <c r="R199" i="12"/>
  <c r="N199" i="12"/>
  <c r="P199" i="12"/>
  <c r="N198" i="12"/>
  <c r="R198" i="12"/>
  <c r="P198" i="12"/>
  <c r="R152" i="12"/>
  <c r="P152" i="12"/>
  <c r="N152" i="12"/>
  <c r="R158" i="12"/>
  <c r="P158" i="12"/>
  <c r="N158" i="12"/>
  <c r="P192" i="12"/>
  <c r="N192" i="12"/>
  <c r="R192" i="12"/>
  <c r="R145" i="12"/>
  <c r="P145" i="12"/>
  <c r="N145" i="12"/>
  <c r="N165" i="12"/>
  <c r="R165" i="12"/>
  <c r="P165" i="12"/>
  <c r="R194" i="12"/>
  <c r="P194" i="12"/>
  <c r="N194" i="12"/>
  <c r="N206" i="12"/>
  <c r="P206" i="12"/>
  <c r="R206" i="12"/>
  <c r="R82" i="12"/>
  <c r="R78" i="12"/>
  <c r="P204" i="12"/>
  <c r="R204" i="12"/>
  <c r="N204" i="12"/>
  <c r="P184" i="12"/>
  <c r="R184" i="12"/>
  <c r="N184" i="12"/>
  <c r="P171" i="12"/>
  <c r="N171" i="12"/>
  <c r="R171" i="12"/>
  <c r="N151" i="12"/>
  <c r="R151" i="12"/>
  <c r="P151" i="12"/>
  <c r="P201" i="12"/>
  <c r="R201" i="12"/>
  <c r="N201" i="12"/>
  <c r="P215" i="12"/>
  <c r="R215" i="12"/>
  <c r="N215" i="12"/>
  <c r="R196" i="12"/>
  <c r="P196" i="12"/>
  <c r="N196" i="12"/>
  <c r="R167" i="12"/>
  <c r="N167" i="12"/>
  <c r="P167" i="12"/>
  <c r="P147" i="12"/>
  <c r="N147" i="12"/>
  <c r="R147" i="12"/>
  <c r="N216" i="12"/>
  <c r="P216" i="12"/>
  <c r="R216" i="12"/>
  <c r="P208" i="12"/>
  <c r="R208" i="12"/>
  <c r="N208" i="12"/>
  <c r="R182" i="12"/>
  <c r="P182" i="12"/>
  <c r="N182" i="12"/>
  <c r="N168" i="12"/>
  <c r="P168" i="12"/>
  <c r="R168" i="12"/>
  <c r="P142" i="12"/>
  <c r="R142" i="12"/>
  <c r="N142" i="12"/>
  <c r="R200" i="12"/>
  <c r="P200" i="12"/>
  <c r="N200" i="12"/>
  <c r="R160" i="12"/>
  <c r="P160" i="12"/>
  <c r="N160" i="12"/>
  <c r="N159" i="12"/>
  <c r="R159" i="12"/>
  <c r="P159" i="12"/>
  <c r="N189" i="12"/>
  <c r="P189" i="12"/>
  <c r="R189" i="12"/>
  <c r="N181" i="12"/>
  <c r="R181" i="12"/>
  <c r="P181" i="12"/>
  <c r="R218" i="12"/>
  <c r="N218" i="12"/>
  <c r="P218" i="12"/>
  <c r="R79" i="12"/>
  <c r="R81" i="12"/>
  <c r="N203" i="12"/>
  <c r="P203" i="12"/>
  <c r="R203" i="12"/>
  <c r="R188" i="12"/>
  <c r="P188" i="12"/>
  <c r="N188" i="12"/>
  <c r="R169" i="12"/>
  <c r="N169" i="12"/>
  <c r="P169" i="12"/>
  <c r="P156" i="12"/>
  <c r="N156" i="12"/>
  <c r="R156" i="12"/>
  <c r="R172" i="12"/>
  <c r="P172" i="12"/>
  <c r="N172" i="12"/>
  <c r="R161" i="12"/>
  <c r="P161" i="12"/>
  <c r="N161" i="12"/>
  <c r="N185" i="12"/>
  <c r="P185" i="12"/>
  <c r="R185" i="12"/>
  <c r="P195" i="12"/>
  <c r="R195" i="12"/>
  <c r="N195" i="12"/>
  <c r="N191" i="12"/>
  <c r="R191" i="12"/>
  <c r="P191" i="12"/>
  <c r="R155" i="12"/>
  <c r="P155" i="12"/>
  <c r="N155" i="12"/>
  <c r="P149" i="12"/>
  <c r="N149" i="12"/>
  <c r="R149" i="12"/>
  <c r="P179" i="12"/>
  <c r="N179" i="12"/>
  <c r="R179" i="12"/>
  <c r="H186" i="12"/>
  <c r="J186" i="12"/>
  <c r="J217" i="12"/>
  <c r="H217" i="12"/>
  <c r="J190" i="12"/>
  <c r="H190" i="12"/>
  <c r="J150" i="12"/>
  <c r="H150" i="12"/>
  <c r="H153" i="12"/>
  <c r="J153" i="12"/>
  <c r="J209" i="12"/>
  <c r="H209" i="12"/>
  <c r="J193" i="12"/>
  <c r="H193" i="12"/>
  <c r="J166" i="12"/>
  <c r="H166" i="12"/>
  <c r="H144" i="12"/>
  <c r="J144" i="12"/>
  <c r="J170" i="12"/>
  <c r="H170" i="12"/>
  <c r="H205" i="12"/>
  <c r="J205" i="12"/>
  <c r="J197" i="12"/>
  <c r="H197" i="12"/>
  <c r="H180" i="12"/>
  <c r="J180" i="12"/>
  <c r="H143" i="12"/>
  <c r="J143" i="12"/>
  <c r="J187" i="12"/>
  <c r="H187" i="12"/>
  <c r="H162" i="12"/>
  <c r="J162" i="12"/>
  <c r="H164" i="12"/>
  <c r="J164" i="12"/>
  <c r="J141" i="12"/>
  <c r="H141" i="12"/>
  <c r="H148" i="12"/>
  <c r="J148" i="12"/>
  <c r="H183" i="12"/>
  <c r="J183" i="12"/>
  <c r="J207" i="12"/>
  <c r="H207" i="12"/>
  <c r="H202" i="12"/>
  <c r="J202" i="12"/>
  <c r="H178" i="12"/>
  <c r="J178" i="12"/>
  <c r="H154" i="12"/>
  <c r="J154" i="12"/>
  <c r="J157" i="12"/>
  <c r="H157" i="12"/>
  <c r="H199" i="12"/>
  <c r="J199" i="12"/>
  <c r="H198" i="12"/>
  <c r="J198" i="12"/>
  <c r="J152" i="12"/>
  <c r="H152" i="12"/>
  <c r="H158" i="12"/>
  <c r="J158" i="12"/>
  <c r="H192" i="12"/>
  <c r="J192" i="12"/>
  <c r="J145" i="12"/>
  <c r="H145" i="12"/>
  <c r="J165" i="12"/>
  <c r="H165" i="12"/>
  <c r="J194" i="12"/>
  <c r="H194" i="12"/>
  <c r="J206" i="12"/>
  <c r="H206" i="12"/>
  <c r="J204" i="12"/>
  <c r="H204" i="12"/>
  <c r="H184" i="12"/>
  <c r="J184" i="12"/>
  <c r="J171" i="12"/>
  <c r="H171" i="12"/>
  <c r="H151" i="12"/>
  <c r="J151" i="12"/>
  <c r="J201" i="12"/>
  <c r="H201" i="12"/>
  <c r="J215" i="12"/>
  <c r="H215" i="12"/>
  <c r="J196" i="12"/>
  <c r="H196" i="12"/>
  <c r="J167" i="12"/>
  <c r="H167" i="12"/>
  <c r="J147" i="12"/>
  <c r="H147" i="12"/>
  <c r="J216" i="12"/>
  <c r="H216" i="12"/>
  <c r="H208" i="12"/>
  <c r="J208" i="12"/>
  <c r="J182" i="12"/>
  <c r="H182" i="12"/>
  <c r="J168" i="12"/>
  <c r="H168" i="12"/>
  <c r="H142" i="12"/>
  <c r="J142" i="12"/>
  <c r="J200" i="12"/>
  <c r="H200" i="12"/>
  <c r="H160" i="12"/>
  <c r="J160" i="12"/>
  <c r="J159" i="12"/>
  <c r="H159" i="12"/>
  <c r="H189" i="12"/>
  <c r="J189" i="12"/>
  <c r="J181" i="12"/>
  <c r="H181" i="12"/>
  <c r="H218" i="12"/>
  <c r="J218" i="12"/>
  <c r="J203" i="12"/>
  <c r="H203" i="12"/>
  <c r="H188" i="12"/>
  <c r="J188" i="12"/>
  <c r="J169" i="12"/>
  <c r="H169" i="12"/>
  <c r="H156" i="12"/>
  <c r="J156" i="12"/>
  <c r="H172" i="12"/>
  <c r="J172" i="12"/>
  <c r="H161" i="12"/>
  <c r="J161" i="12"/>
  <c r="H185" i="12"/>
  <c r="J185" i="12"/>
  <c r="J195" i="12"/>
  <c r="H195" i="12"/>
  <c r="J191" i="12"/>
  <c r="H191" i="12"/>
  <c r="J155" i="12"/>
  <c r="H155" i="12"/>
  <c r="J149" i="12"/>
  <c r="H149" i="12"/>
  <c r="J179" i="12"/>
  <c r="H179" i="12"/>
  <c r="X123" i="12"/>
  <c r="X129" i="12"/>
  <c r="X116" i="12"/>
  <c r="X115" i="12"/>
  <c r="X120" i="12"/>
  <c r="X135" i="12"/>
  <c r="X119" i="12"/>
  <c r="X122" i="12"/>
  <c r="X131" i="12"/>
  <c r="X118" i="12"/>
  <c r="X133" i="12"/>
  <c r="X132" i="12"/>
  <c r="X117" i="12"/>
  <c r="X121" i="12"/>
  <c r="X130" i="12"/>
  <c r="X125" i="12"/>
  <c r="X126" i="12"/>
  <c r="X124" i="12"/>
  <c r="X127" i="12"/>
  <c r="X128" i="12"/>
  <c r="X134" i="12"/>
  <c r="AI33" i="4"/>
  <c r="V115" i="12"/>
  <c r="T115" i="12"/>
  <c r="R115" i="12"/>
  <c r="J120" i="12"/>
  <c r="V120" i="12"/>
  <c r="T120" i="12"/>
  <c r="R120" i="12"/>
  <c r="V135" i="12"/>
  <c r="R135" i="12"/>
  <c r="T135" i="12"/>
  <c r="T119" i="12"/>
  <c r="R119" i="12"/>
  <c r="V119" i="12"/>
  <c r="J122" i="12"/>
  <c r="T122" i="12"/>
  <c r="R122" i="12"/>
  <c r="V122" i="12"/>
  <c r="J117" i="12"/>
  <c r="R117" i="12"/>
  <c r="V117" i="12"/>
  <c r="T117" i="12"/>
  <c r="J118" i="12"/>
  <c r="R118" i="12"/>
  <c r="V118" i="12"/>
  <c r="T118" i="12"/>
  <c r="T121" i="12"/>
  <c r="V121" i="12"/>
  <c r="R121" i="12"/>
  <c r="J133" i="12"/>
  <c r="T133" i="12"/>
  <c r="V133" i="12"/>
  <c r="R133" i="12"/>
  <c r="R130" i="12"/>
  <c r="V130" i="12"/>
  <c r="T130" i="12"/>
  <c r="R125" i="12"/>
  <c r="T125" i="12"/>
  <c r="V125" i="12"/>
  <c r="V116" i="12"/>
  <c r="R116" i="12"/>
  <c r="T116" i="12"/>
  <c r="R126" i="12"/>
  <c r="V126" i="12"/>
  <c r="T126" i="12"/>
  <c r="T124" i="12"/>
  <c r="R124" i="12"/>
  <c r="V124" i="12"/>
  <c r="R127" i="12"/>
  <c r="V127" i="12"/>
  <c r="T127" i="12"/>
  <c r="J128" i="12"/>
  <c r="R128" i="12"/>
  <c r="T128" i="12"/>
  <c r="V128" i="12"/>
  <c r="J134" i="12"/>
  <c r="R134" i="12"/>
  <c r="T134" i="12"/>
  <c r="V134" i="12"/>
  <c r="R131" i="12"/>
  <c r="T131" i="12"/>
  <c r="V131" i="12"/>
  <c r="J132" i="12"/>
  <c r="V132" i="12"/>
  <c r="R132" i="12"/>
  <c r="T132" i="12"/>
  <c r="R123" i="12"/>
  <c r="T123" i="12"/>
  <c r="V123" i="12"/>
  <c r="J129" i="12"/>
  <c r="T129" i="12"/>
  <c r="V129" i="12"/>
  <c r="R129" i="12"/>
  <c r="P131" i="12"/>
  <c r="J131" i="12"/>
  <c r="P115" i="12"/>
  <c r="J115" i="12"/>
  <c r="P135" i="12"/>
  <c r="J135" i="12"/>
  <c r="P119" i="12"/>
  <c r="J119" i="12"/>
  <c r="P123" i="12"/>
  <c r="J123" i="12"/>
  <c r="P126" i="12"/>
  <c r="J126" i="12"/>
  <c r="P121" i="12"/>
  <c r="J121" i="12"/>
  <c r="P130" i="12"/>
  <c r="J130" i="12"/>
  <c r="P125" i="12"/>
  <c r="J125" i="12"/>
  <c r="P116" i="12"/>
  <c r="J116" i="12"/>
  <c r="P124" i="12"/>
  <c r="J124" i="12"/>
  <c r="P127" i="12"/>
  <c r="J127" i="12"/>
  <c r="P101" i="12"/>
  <c r="P132" i="12"/>
  <c r="P129" i="12"/>
  <c r="P120" i="12"/>
  <c r="P122" i="12"/>
  <c r="P117" i="12"/>
  <c r="P118" i="12"/>
  <c r="P78" i="12"/>
  <c r="P133" i="12"/>
  <c r="P80" i="12"/>
  <c r="P79" i="12"/>
  <c r="P82" i="12"/>
  <c r="P81" i="12"/>
  <c r="P128" i="12"/>
  <c r="P134" i="12"/>
  <c r="AB80" i="12"/>
  <c r="AD80" i="12"/>
  <c r="AB126" i="12"/>
  <c r="AD126" i="12"/>
  <c r="AB131" i="12"/>
  <c r="AD131" i="12"/>
  <c r="AB127" i="12"/>
  <c r="AD127" i="12"/>
  <c r="AB128" i="12"/>
  <c r="AD128" i="12"/>
  <c r="AB130" i="12"/>
  <c r="AD130" i="12"/>
  <c r="AB129" i="12"/>
  <c r="AD129" i="12"/>
  <c r="AB124" i="12"/>
  <c r="AD124" i="12"/>
  <c r="AB115" i="12"/>
  <c r="AD115" i="12"/>
  <c r="AB132" i="12"/>
  <c r="AD132" i="12"/>
  <c r="AB134" i="12"/>
  <c r="AD134" i="12"/>
  <c r="AB122" i="12"/>
  <c r="AD122" i="12"/>
  <c r="AB79" i="12"/>
  <c r="AD79" i="12"/>
  <c r="AB116" i="12"/>
  <c r="AD116" i="12"/>
  <c r="AB83" i="12"/>
  <c r="AD83" i="12"/>
  <c r="AB118" i="12"/>
  <c r="AD118" i="12"/>
  <c r="AB78" i="12"/>
  <c r="AD78" i="12"/>
  <c r="AB121" i="12"/>
  <c r="AD121" i="12"/>
  <c r="AB123" i="12"/>
  <c r="AD123" i="12"/>
  <c r="AB125" i="12"/>
  <c r="AD125" i="12"/>
  <c r="AB77" i="12"/>
  <c r="AD77" i="12"/>
  <c r="AB117" i="12"/>
  <c r="AD117" i="12"/>
  <c r="AB82" i="12"/>
  <c r="AD82" i="12"/>
  <c r="AB101" i="12"/>
  <c r="AD101" i="12"/>
  <c r="AB81" i="12"/>
  <c r="AD81" i="12"/>
  <c r="AB120" i="12"/>
  <c r="AD120" i="12"/>
  <c r="AB133" i="12"/>
  <c r="AD133" i="12"/>
  <c r="AB135" i="12"/>
  <c r="AD135" i="12"/>
  <c r="AB119" i="12"/>
  <c r="AD119" i="12"/>
  <c r="Z126" i="12"/>
  <c r="Z128" i="12"/>
  <c r="Z129" i="12"/>
  <c r="Z124" i="12"/>
  <c r="Z115" i="12"/>
  <c r="Z132" i="12"/>
  <c r="Z134" i="12"/>
  <c r="Z122" i="12"/>
  <c r="Z77" i="12"/>
  <c r="Z131" i="12"/>
  <c r="Z127" i="12"/>
  <c r="Z130" i="12"/>
  <c r="Z79" i="12"/>
  <c r="Z116" i="12"/>
  <c r="Z83" i="12"/>
  <c r="Z118" i="12"/>
  <c r="Z78" i="12"/>
  <c r="Z121" i="12"/>
  <c r="Z123" i="12"/>
  <c r="Z125" i="12"/>
  <c r="Z80" i="12"/>
  <c r="Z117" i="12"/>
  <c r="Z82" i="12"/>
  <c r="Z101" i="12"/>
  <c r="Z81" i="12"/>
  <c r="Z120" i="12"/>
  <c r="Z133" i="12"/>
  <c r="Z135" i="12"/>
  <c r="Z119" i="12"/>
  <c r="L130" i="12"/>
  <c r="N130" i="12"/>
  <c r="L127" i="12"/>
  <c r="N127" i="12"/>
  <c r="L132" i="12"/>
  <c r="N132" i="12"/>
  <c r="L131" i="12"/>
  <c r="N131" i="12"/>
  <c r="L128" i="12"/>
  <c r="N128" i="12"/>
  <c r="L129" i="12"/>
  <c r="N129" i="12"/>
  <c r="L115" i="12"/>
  <c r="N115" i="12"/>
  <c r="L122" i="12"/>
  <c r="N122" i="12"/>
  <c r="N79" i="12"/>
  <c r="L116" i="12"/>
  <c r="N116" i="12"/>
  <c r="L118" i="12"/>
  <c r="N118" i="12"/>
  <c r="N78" i="12"/>
  <c r="L121" i="12"/>
  <c r="N121" i="12"/>
  <c r="L123" i="12"/>
  <c r="N123" i="12"/>
  <c r="L125" i="12"/>
  <c r="N125" i="12"/>
  <c r="L126" i="12"/>
  <c r="N126" i="12"/>
  <c r="L124" i="12"/>
  <c r="N124" i="12"/>
  <c r="L134" i="12"/>
  <c r="N134" i="12"/>
  <c r="N77" i="12"/>
  <c r="N80" i="12"/>
  <c r="L117" i="12"/>
  <c r="N117" i="12"/>
  <c r="N82" i="12"/>
  <c r="L101" i="12"/>
  <c r="N101" i="12"/>
  <c r="N81" i="12"/>
  <c r="L120" i="12"/>
  <c r="N120" i="12"/>
  <c r="L133" i="12"/>
  <c r="N133" i="12"/>
  <c r="L135" i="12"/>
  <c r="N135" i="12"/>
  <c r="L119" i="12"/>
  <c r="N119" i="12"/>
  <c r="H126" i="12"/>
  <c r="H131" i="12"/>
  <c r="H127" i="12"/>
  <c r="H128" i="12"/>
  <c r="H130" i="12"/>
  <c r="H129" i="12"/>
  <c r="H124" i="12"/>
  <c r="H115" i="12"/>
  <c r="H132" i="12"/>
  <c r="H134" i="12"/>
  <c r="H122" i="12"/>
  <c r="H116" i="12"/>
  <c r="H118" i="12"/>
  <c r="H121" i="12"/>
  <c r="H123" i="12"/>
  <c r="H125" i="12"/>
  <c r="H117" i="12"/>
  <c r="D101" i="12"/>
  <c r="F101" i="12"/>
  <c r="H101" i="12"/>
  <c r="H120" i="12"/>
  <c r="H133" i="12"/>
  <c r="H135" i="12"/>
  <c r="H119" i="12"/>
  <c r="AO8" i="12" l="1"/>
  <c r="AO147" i="12" s="1"/>
  <c r="J34" i="8"/>
  <c r="N34" i="8"/>
  <c r="G34" i="8"/>
  <c r="M34" i="8"/>
  <c r="K34" i="8"/>
  <c r="H34" i="8"/>
  <c r="AM78" i="12"/>
  <c r="AM29" i="12"/>
  <c r="AM55" i="12"/>
  <c r="AM152" i="12"/>
  <c r="AM51" i="12"/>
  <c r="AM113" i="12"/>
  <c r="AM62" i="12"/>
  <c r="AM129" i="12"/>
  <c r="AM44" i="12"/>
  <c r="AM182" i="12"/>
  <c r="AM145" i="12"/>
  <c r="AM172" i="12"/>
  <c r="AM52" i="12"/>
  <c r="AM74" i="12"/>
  <c r="AM40" i="12"/>
  <c r="AM79" i="12"/>
  <c r="AM64" i="12"/>
  <c r="AM33" i="12"/>
  <c r="AM158" i="12"/>
  <c r="AM149" i="12"/>
  <c r="AM137" i="12"/>
  <c r="AM153" i="12"/>
  <c r="AM211" i="12"/>
  <c r="AM70" i="12"/>
  <c r="AM50" i="12"/>
  <c r="AM83" i="12"/>
  <c r="AM68" i="12"/>
  <c r="AM15" i="12"/>
  <c r="AM59" i="12"/>
  <c r="AM58" i="12"/>
  <c r="AM151" i="12"/>
  <c r="AM184" i="12"/>
  <c r="AM167" i="12"/>
  <c r="AM162" i="12"/>
  <c r="AM178" i="12"/>
  <c r="AM14" i="12"/>
  <c r="AM48" i="12"/>
  <c r="AM81" i="12"/>
  <c r="AM24" i="12"/>
  <c r="AM190" i="12"/>
  <c r="AM118" i="12"/>
  <c r="AM195" i="12"/>
  <c r="AM196" i="12"/>
  <c r="AM208" i="12"/>
  <c r="AM66" i="12"/>
  <c r="AM36" i="12"/>
  <c r="AM53" i="12"/>
  <c r="AM19" i="12"/>
  <c r="AM45" i="12"/>
  <c r="AM22" i="12"/>
  <c r="AM31" i="12"/>
  <c r="AM57" i="12"/>
  <c r="AM42" i="12"/>
  <c r="AM61" i="12"/>
  <c r="AM80" i="12"/>
  <c r="AM23" i="12"/>
  <c r="AM173" i="12"/>
  <c r="AM161" i="12"/>
  <c r="AM127" i="12"/>
  <c r="AM174" i="12"/>
  <c r="AM189" i="12"/>
  <c r="AM177" i="12"/>
  <c r="AM122" i="12"/>
  <c r="AM116" i="12"/>
  <c r="AM205" i="12"/>
  <c r="AM150" i="12"/>
  <c r="AM138" i="12"/>
  <c r="AM128" i="12"/>
  <c r="AM199" i="12"/>
  <c r="AM166" i="12"/>
  <c r="AM133" i="12"/>
  <c r="AM77" i="12"/>
  <c r="AM56" i="12"/>
  <c r="AM28" i="12"/>
  <c r="AM67" i="12"/>
  <c r="AM41" i="12"/>
  <c r="AM65" i="12"/>
  <c r="AM26" i="12"/>
  <c r="AM30" i="12"/>
  <c r="AM17" i="12"/>
  <c r="AM43" i="12"/>
  <c r="AM46" i="12"/>
  <c r="AM71" i="12"/>
  <c r="AM142" i="12"/>
  <c r="AM130" i="12"/>
  <c r="AM191" i="12"/>
  <c r="AM168" i="12"/>
  <c r="AM206" i="12"/>
  <c r="AM218" i="12"/>
  <c r="AM207" i="12"/>
  <c r="AM180" i="12"/>
  <c r="AM185" i="12"/>
  <c r="AM119" i="12"/>
  <c r="AM107" i="12"/>
  <c r="AM176" i="12"/>
  <c r="AM126" i="12"/>
  <c r="AM135" i="12"/>
  <c r="AM197" i="12"/>
  <c r="AM156" i="12"/>
  <c r="AM198" i="12"/>
  <c r="AM165" i="12"/>
  <c r="AM132" i="12"/>
  <c r="AM201" i="12"/>
  <c r="AM214" i="12"/>
  <c r="AM159" i="12"/>
  <c r="AM144" i="12"/>
  <c r="AM163" i="12"/>
  <c r="AM209" i="12"/>
  <c r="AM175" i="12"/>
  <c r="AM49" i="12"/>
  <c r="AM32" i="12"/>
  <c r="AM35" i="12"/>
  <c r="AM82" i="12"/>
  <c r="AM25" i="12"/>
  <c r="AM69" i="12"/>
  <c r="AM47" i="12"/>
  <c r="AM72" i="12"/>
  <c r="AM60" i="12"/>
  <c r="AM75" i="12"/>
  <c r="AM20" i="12"/>
  <c r="AM76" i="12"/>
  <c r="AM16" i="12"/>
  <c r="AM131" i="12"/>
  <c r="AM215" i="12"/>
  <c r="AM203" i="12"/>
  <c r="AM213" i="12"/>
  <c r="AM106" i="12"/>
  <c r="AM120" i="12"/>
  <c r="AM121" i="12"/>
  <c r="AM146" i="12"/>
  <c r="AM134" i="12"/>
  <c r="AM143" i="12"/>
  <c r="AM164" i="12"/>
  <c r="AM147" i="12"/>
  <c r="AM183" i="12"/>
  <c r="AM193" i="12"/>
  <c r="AM181" i="12"/>
  <c r="AM192" i="12"/>
  <c r="AM112" i="12"/>
  <c r="AM104" i="12"/>
  <c r="AM114" i="12"/>
  <c r="AM123" i="12"/>
  <c r="AM204" i="12"/>
  <c r="AM63" i="12"/>
  <c r="AM73" i="12"/>
  <c r="AM34" i="12"/>
  <c r="AM38" i="12"/>
  <c r="AM21" i="12"/>
  <c r="AM27" i="12"/>
  <c r="AM18" i="12"/>
  <c r="AM54" i="12"/>
  <c r="AM37" i="12"/>
  <c r="AM39" i="12"/>
  <c r="AM105" i="12"/>
  <c r="AM194" i="12"/>
  <c r="AM109" i="12"/>
  <c r="AM139" i="12"/>
  <c r="AM170" i="12"/>
  <c r="AM200" i="12"/>
  <c r="AM136" i="12"/>
  <c r="AM169" i="12"/>
  <c r="AM210" i="12"/>
  <c r="AM125" i="12"/>
  <c r="AM155" i="12"/>
  <c r="AM186" i="12"/>
  <c r="AM212" i="12"/>
  <c r="AM148" i="12"/>
  <c r="AM110" i="12"/>
  <c r="AM115" i="12"/>
  <c r="AM141" i="12"/>
  <c r="AM171" i="12"/>
  <c r="AM202" i="12"/>
  <c r="AM117" i="12"/>
  <c r="AM160" i="12"/>
  <c r="AM216" i="12"/>
  <c r="AM179" i="12"/>
  <c r="AM157" i="12"/>
  <c r="AM187" i="12"/>
  <c r="AM217" i="12"/>
  <c r="AM111" i="12"/>
  <c r="AM108" i="12"/>
  <c r="F35" i="8"/>
  <c r="AM154" i="12"/>
  <c r="AM188" i="12"/>
  <c r="AM124" i="12"/>
  <c r="AO115" i="12"/>
  <c r="AO179" i="12"/>
  <c r="AO195" i="12"/>
  <c r="AO190" i="12"/>
  <c r="AO181" i="12"/>
  <c r="AO151" i="12"/>
  <c r="AO205" i="12"/>
  <c r="AO122" i="12"/>
  <c r="AO208" i="12"/>
  <c r="AO187" i="12"/>
  <c r="AO104" i="12"/>
  <c r="AO210" i="12"/>
  <c r="AO213" i="12"/>
  <c r="AO127" i="12"/>
  <c r="AO109" i="12"/>
  <c r="AO121" i="12"/>
  <c r="AO197" i="12"/>
  <c r="AO218" i="12"/>
  <c r="AO214" i="12"/>
  <c r="AO57" i="12"/>
  <c r="AO64" i="12"/>
  <c r="AO29" i="12"/>
  <c r="AO45" i="12"/>
  <c r="AO63" i="12"/>
  <c r="AO17" i="12"/>
  <c r="AO54" i="12"/>
  <c r="AO31" i="12"/>
  <c r="AO16" i="12"/>
  <c r="AO34" i="12"/>
  <c r="AO55" i="12"/>
  <c r="S9" i="12"/>
  <c r="G9" i="12"/>
  <c r="S10" i="12"/>
  <c r="G10" i="12"/>
  <c r="AO56" i="12" l="1"/>
  <c r="AO30" i="12"/>
  <c r="AO62" i="12"/>
  <c r="AO134" i="12"/>
  <c r="AO194" i="12"/>
  <c r="AO201" i="12"/>
  <c r="AO145" i="12"/>
  <c r="AO120" i="12"/>
  <c r="AO169" i="12"/>
  <c r="AO24" i="12"/>
  <c r="AO26" i="12"/>
  <c r="AO81" i="12"/>
  <c r="AO23" i="12"/>
  <c r="AO39" i="12"/>
  <c r="AO204" i="12"/>
  <c r="AO112" i="12"/>
  <c r="AO143" i="12"/>
  <c r="AO180" i="12"/>
  <c r="AO123" i="12"/>
  <c r="AO110" i="12"/>
  <c r="AO119" i="12"/>
  <c r="AO200" i="12"/>
  <c r="AO51" i="12"/>
  <c r="AO53" i="12"/>
  <c r="AO71" i="12"/>
  <c r="AO58" i="12"/>
  <c r="AO48" i="12"/>
  <c r="AO19" i="12"/>
  <c r="AO41" i="12"/>
  <c r="AO182" i="12"/>
  <c r="AO206" i="12"/>
  <c r="AO207" i="12"/>
  <c r="AO170" i="12"/>
  <c r="AO189" i="12"/>
  <c r="AO107" i="12"/>
  <c r="AO196" i="12"/>
  <c r="AO215" i="12"/>
  <c r="AO160" i="12"/>
  <c r="AO157" i="12"/>
  <c r="AO59" i="12"/>
  <c r="AO83" i="12"/>
  <c r="AO15" i="12"/>
  <c r="AO82" i="12"/>
  <c r="AO172" i="12"/>
  <c r="AO173" i="12"/>
  <c r="AO158" i="12"/>
  <c r="AO165" i="12"/>
  <c r="AO209" i="12"/>
  <c r="AO126" i="12"/>
  <c r="AO136" i="12"/>
  <c r="AO79" i="12"/>
  <c r="AO14" i="12"/>
  <c r="AO37" i="12"/>
  <c r="AO28" i="12"/>
  <c r="AP28" i="12" s="1"/>
  <c r="AO65" i="12"/>
  <c r="AO66" i="12"/>
  <c r="AO27" i="12"/>
  <c r="AO47" i="12"/>
  <c r="AO43" i="12"/>
  <c r="AO25" i="12"/>
  <c r="AO140" i="12"/>
  <c r="AO176" i="12"/>
  <c r="AO164" i="12"/>
  <c r="AO191" i="12"/>
  <c r="AO129" i="12"/>
  <c r="AO149" i="12"/>
  <c r="AO146" i="12"/>
  <c r="AO171" i="12"/>
  <c r="AO156" i="12"/>
  <c r="AO174" i="12"/>
  <c r="AO184" i="12"/>
  <c r="AO183" i="12"/>
  <c r="AO138" i="12"/>
  <c r="AO163" i="12"/>
  <c r="AO36" i="12"/>
  <c r="AO76" i="12"/>
  <c r="AO38" i="12"/>
  <c r="AO21" i="12"/>
  <c r="AO74" i="12"/>
  <c r="AO75" i="12"/>
  <c r="AO49" i="12"/>
  <c r="AO72" i="12"/>
  <c r="AO44" i="12"/>
  <c r="AO77" i="12"/>
  <c r="AO35" i="12"/>
  <c r="AO60" i="12"/>
  <c r="AO22" i="12"/>
  <c r="AO198" i="12"/>
  <c r="AO161" i="12"/>
  <c r="AO113" i="12"/>
  <c r="AO133" i="12"/>
  <c r="AO142" i="12"/>
  <c r="AO152" i="12"/>
  <c r="AO159" i="12"/>
  <c r="AO166" i="12"/>
  <c r="AO128" i="12"/>
  <c r="AO116" i="12"/>
  <c r="AO125" i="12"/>
  <c r="AO155" i="12"/>
  <c r="AO108" i="12"/>
  <c r="AO144" i="12"/>
  <c r="AO153" i="12"/>
  <c r="AO141" i="12"/>
  <c r="AO167" i="12"/>
  <c r="AO124" i="12"/>
  <c r="AO212" i="12"/>
  <c r="AO105" i="12"/>
  <c r="AO114" i="12"/>
  <c r="AO131" i="12"/>
  <c r="AO67" i="12"/>
  <c r="AO42" i="12"/>
  <c r="AO80" i="12"/>
  <c r="AO69" i="12"/>
  <c r="AO68" i="12"/>
  <c r="AO40" i="12"/>
  <c r="AO50" i="12"/>
  <c r="AO32" i="12"/>
  <c r="AO33" i="12"/>
  <c r="AO46" i="12"/>
  <c r="AO20" i="12"/>
  <c r="AO70" i="12"/>
  <c r="AO61" i="12"/>
  <c r="AO78" i="12"/>
  <c r="AO52" i="12"/>
  <c r="AO18" i="12"/>
  <c r="AO73" i="12"/>
  <c r="AO118" i="12"/>
  <c r="AO177" i="12"/>
  <c r="AO150" i="12"/>
  <c r="AO188" i="12"/>
  <c r="AO154" i="12"/>
  <c r="AO185" i="12"/>
  <c r="AO216" i="12"/>
  <c r="AO130" i="12"/>
  <c r="AO175" i="12"/>
  <c r="AO111" i="12"/>
  <c r="AO192" i="12"/>
  <c r="AO106" i="12"/>
  <c r="AO137" i="12"/>
  <c r="AO168" i="12"/>
  <c r="AO203" i="12"/>
  <c r="AO139" i="12"/>
  <c r="AO193" i="12"/>
  <c r="AO186" i="12"/>
  <c r="AO217" i="12"/>
  <c r="AO132" i="12"/>
  <c r="AO162" i="12"/>
  <c r="AO199" i="12"/>
  <c r="AO135" i="12"/>
  <c r="AO202" i="12"/>
  <c r="AO117" i="12"/>
  <c r="AO148" i="12"/>
  <c r="AO178" i="12"/>
  <c r="AO211" i="12"/>
  <c r="G35" i="8"/>
  <c r="H35" i="8"/>
  <c r="P8" i="8"/>
  <c r="AQ8" i="12"/>
  <c r="AQ135" i="12" s="1"/>
  <c r="G11" i="12"/>
  <c r="S11" i="12"/>
  <c r="M8" i="8" l="1"/>
  <c r="L18" i="8" s="1"/>
  <c r="K8" i="8"/>
  <c r="AQ45" i="12"/>
  <c r="AT45" i="12" s="1"/>
  <c r="AQ159" i="12"/>
  <c r="AQ38" i="12"/>
  <c r="AT38" i="12" s="1"/>
  <c r="AQ138" i="12"/>
  <c r="AQ107" i="12"/>
  <c r="AQ56" i="12"/>
  <c r="AT56" i="12" s="1"/>
  <c r="AQ202" i="12"/>
  <c r="AQ171" i="12"/>
  <c r="AQ57" i="12"/>
  <c r="AT57" i="12" s="1"/>
  <c r="AQ150" i="12"/>
  <c r="AQ119" i="12"/>
  <c r="AQ201" i="12"/>
  <c r="AQ40" i="12"/>
  <c r="AT40" i="12" s="1"/>
  <c r="AQ26" i="12"/>
  <c r="AQ195" i="12"/>
  <c r="AQ215" i="12"/>
  <c r="AQ129" i="12"/>
  <c r="AQ22" i="12"/>
  <c r="AT22" i="12" s="1"/>
  <c r="AQ76" i="12"/>
  <c r="AT76" i="12" s="1"/>
  <c r="AQ179" i="12"/>
  <c r="AQ199" i="12"/>
  <c r="AQ105" i="12"/>
  <c r="AT105" i="12" s="1"/>
  <c r="AQ144" i="12"/>
  <c r="AQ64" i="12"/>
  <c r="AT64" i="12" s="1"/>
  <c r="AQ27" i="12"/>
  <c r="AQ39" i="12"/>
  <c r="AT39" i="12" s="1"/>
  <c r="AQ67" i="12"/>
  <c r="AT67" i="12" s="1"/>
  <c r="AQ28" i="12"/>
  <c r="AQ183" i="12"/>
  <c r="AQ147" i="12"/>
  <c r="AQ208" i="12"/>
  <c r="AQ191" i="12"/>
  <c r="AQ120" i="12"/>
  <c r="AQ141" i="12"/>
  <c r="AQ174" i="12"/>
  <c r="AQ46" i="12"/>
  <c r="AT46" i="12" s="1"/>
  <c r="AQ78" i="12"/>
  <c r="AT78" i="12" s="1"/>
  <c r="AQ14" i="12"/>
  <c r="AU14" i="12" s="1"/>
  <c r="AQ74" i="12"/>
  <c r="AT74" i="12" s="1"/>
  <c r="AQ31" i="12"/>
  <c r="AQ192" i="12"/>
  <c r="AQ185" i="12"/>
  <c r="AQ214" i="12"/>
  <c r="AQ211" i="12"/>
  <c r="AQ162" i="12"/>
  <c r="AQ124" i="12"/>
  <c r="AQ110" i="12"/>
  <c r="AQ72" i="12"/>
  <c r="AT72" i="12" s="1"/>
  <c r="AQ48" i="12"/>
  <c r="AT48" i="12" s="1"/>
  <c r="AQ75" i="12"/>
  <c r="AT75" i="12" s="1"/>
  <c r="AQ80" i="12"/>
  <c r="AT80" i="12" s="1"/>
  <c r="AQ17" i="12"/>
  <c r="AU17" i="12" s="1"/>
  <c r="AQ41" i="12"/>
  <c r="AT41" i="12" s="1"/>
  <c r="AQ51" i="12"/>
  <c r="AT51" i="12" s="1"/>
  <c r="AQ32" i="12"/>
  <c r="AQ24" i="12"/>
  <c r="B24" i="12" s="1"/>
  <c r="AR24" i="12" s="1"/>
  <c r="AQ15" i="12"/>
  <c r="B15" i="12" s="1"/>
  <c r="AN15" i="12" s="1"/>
  <c r="AQ153" i="12"/>
  <c r="AQ186" i="12"/>
  <c r="AQ131" i="12"/>
  <c r="AQ172" i="12"/>
  <c r="AQ198" i="12"/>
  <c r="AQ157" i="12"/>
  <c r="AQ155" i="12"/>
  <c r="AQ62" i="12"/>
  <c r="AT62" i="12" s="1"/>
  <c r="AQ82" i="12"/>
  <c r="AT82" i="12" s="1"/>
  <c r="AQ65" i="12"/>
  <c r="AT65" i="12" s="1"/>
  <c r="AQ59" i="12"/>
  <c r="AT59" i="12" s="1"/>
  <c r="AQ36" i="12"/>
  <c r="AT36" i="12" s="1"/>
  <c r="AQ37" i="12"/>
  <c r="AT37" i="12" s="1"/>
  <c r="AQ81" i="12"/>
  <c r="AT81" i="12" s="1"/>
  <c r="AQ71" i="12"/>
  <c r="AT71" i="12" s="1"/>
  <c r="AQ25" i="12"/>
  <c r="B25" i="12" s="1"/>
  <c r="AD25" i="12" s="1"/>
  <c r="AQ68" i="12"/>
  <c r="AT68" i="12" s="1"/>
  <c r="AQ50" i="12"/>
  <c r="AT50" i="12" s="1"/>
  <c r="AQ33" i="12"/>
  <c r="AQ35" i="12"/>
  <c r="AT35" i="12" s="1"/>
  <c r="AQ73" i="12"/>
  <c r="AT73" i="12" s="1"/>
  <c r="AQ16" i="12"/>
  <c r="B16" i="12" s="1"/>
  <c r="AL16" i="12" s="1"/>
  <c r="AQ70" i="12"/>
  <c r="AT70" i="12" s="1"/>
  <c r="AQ63" i="12"/>
  <c r="AT63" i="12" s="1"/>
  <c r="AQ212" i="12"/>
  <c r="AQ109" i="12"/>
  <c r="AQ116" i="12"/>
  <c r="AQ121" i="12"/>
  <c r="AQ136" i="12"/>
  <c r="AQ170" i="12"/>
  <c r="AQ106" i="12"/>
  <c r="AQ115" i="12"/>
  <c r="AQ196" i="12"/>
  <c r="AQ140" i="12"/>
  <c r="AQ145" i="12"/>
  <c r="AQ160" i="12"/>
  <c r="AQ182" i="12"/>
  <c r="AQ118" i="12"/>
  <c r="AQ127" i="12"/>
  <c r="AQ149" i="12"/>
  <c r="AQ164" i="12"/>
  <c r="AQ169" i="12"/>
  <c r="AQ181" i="12"/>
  <c r="AQ194" i="12"/>
  <c r="AQ130" i="12"/>
  <c r="AQ139" i="12"/>
  <c r="AQ125" i="12"/>
  <c r="AQ184" i="12"/>
  <c r="AQ188" i="12"/>
  <c r="AQ197" i="12"/>
  <c r="AQ206" i="12"/>
  <c r="AQ142" i="12"/>
  <c r="AQ151" i="12"/>
  <c r="AQ21" i="12"/>
  <c r="B21" i="12" s="1"/>
  <c r="AN21" i="12" s="1"/>
  <c r="AQ18" i="12"/>
  <c r="B18" i="12" s="1"/>
  <c r="AR18" i="12" s="1"/>
  <c r="AQ53" i="12"/>
  <c r="AT53" i="12" s="1"/>
  <c r="AQ34" i="12"/>
  <c r="AT34" i="12" s="1"/>
  <c r="AQ23" i="12"/>
  <c r="B23" i="12" s="1"/>
  <c r="AD23" i="12" s="1"/>
  <c r="AQ54" i="12"/>
  <c r="AT54" i="12" s="1"/>
  <c r="AQ58" i="12"/>
  <c r="AT58" i="12" s="1"/>
  <c r="AQ79" i="12"/>
  <c r="AT79" i="12" s="1"/>
  <c r="AQ217" i="12"/>
  <c r="AQ148" i="12"/>
  <c r="AQ168" i="12"/>
  <c r="AQ122" i="12"/>
  <c r="AQ180" i="12"/>
  <c r="AQ177" i="12"/>
  <c r="AQ187" i="12"/>
  <c r="AQ134" i="12"/>
  <c r="AQ143" i="12"/>
  <c r="AQ189" i="12"/>
  <c r="AQ193" i="12"/>
  <c r="AQ203" i="12"/>
  <c r="AQ210" i="12"/>
  <c r="AQ146" i="12"/>
  <c r="AQ165" i="12"/>
  <c r="AQ205" i="12"/>
  <c r="AQ209" i="12"/>
  <c r="AQ104" i="12"/>
  <c r="AQ112" i="12"/>
  <c r="AQ158" i="12"/>
  <c r="AQ167" i="12"/>
  <c r="AQ20" i="12"/>
  <c r="AU20" i="12" s="1"/>
  <c r="AQ61" i="12"/>
  <c r="AT61" i="12" s="1"/>
  <c r="AQ44" i="12"/>
  <c r="AT44" i="12" s="1"/>
  <c r="AQ43" i="12"/>
  <c r="AT43" i="12" s="1"/>
  <c r="AQ52" i="12"/>
  <c r="AT52" i="12" s="1"/>
  <c r="AQ77" i="12"/>
  <c r="AT77" i="12" s="1"/>
  <c r="AQ60" i="12"/>
  <c r="AT60" i="12" s="1"/>
  <c r="AQ55" i="12"/>
  <c r="AT55" i="12" s="1"/>
  <c r="AQ42" i="12"/>
  <c r="AT42" i="12" s="1"/>
  <c r="AQ69" i="12"/>
  <c r="AT69" i="12" s="1"/>
  <c r="AQ29" i="12"/>
  <c r="AQ83" i="12"/>
  <c r="AT83" i="12" s="1"/>
  <c r="AQ19" i="12"/>
  <c r="AU19" i="12" s="1"/>
  <c r="AQ30" i="12"/>
  <c r="AT30" i="12" s="1"/>
  <c r="AQ66" i="12"/>
  <c r="AT66" i="12" s="1"/>
  <c r="AQ49" i="12"/>
  <c r="AT49" i="12" s="1"/>
  <c r="AQ47" i="12"/>
  <c r="AT47" i="12" s="1"/>
  <c r="AQ207" i="12"/>
  <c r="AQ200" i="12"/>
  <c r="AQ204" i="12"/>
  <c r="AQ213" i="12"/>
  <c r="AQ218" i="12"/>
  <c r="AQ154" i="12"/>
  <c r="AQ163" i="12"/>
  <c r="AQ133" i="12"/>
  <c r="AQ216" i="12"/>
  <c r="AQ108" i="12"/>
  <c r="AQ113" i="12"/>
  <c r="AQ128" i="12"/>
  <c r="AQ166" i="12"/>
  <c r="AQ175" i="12"/>
  <c r="AQ111" i="12"/>
  <c r="AQ173" i="12"/>
  <c r="AQ132" i="12"/>
  <c r="AQ137" i="12"/>
  <c r="AQ152" i="12"/>
  <c r="AQ178" i="12"/>
  <c r="AQ114" i="12"/>
  <c r="AQ123" i="12"/>
  <c r="AQ117" i="12"/>
  <c r="AQ156" i="12"/>
  <c r="AQ161" i="12"/>
  <c r="AQ176" i="12"/>
  <c r="AQ190" i="12"/>
  <c r="AQ126" i="12"/>
  <c r="AF26" i="12"/>
  <c r="AF114" i="12"/>
  <c r="AP27" i="12"/>
  <c r="AP16" i="12"/>
  <c r="J15" i="12"/>
  <c r="AP114" i="12"/>
  <c r="AP15" i="12"/>
  <c r="AF16" i="12"/>
  <c r="AF29" i="12"/>
  <c r="AP29" i="12"/>
  <c r="AP104" i="12"/>
  <c r="AF104" i="12"/>
  <c r="AP23" i="12"/>
  <c r="AP112" i="12"/>
  <c r="AP31" i="12"/>
  <c r="AP24" i="12"/>
  <c r="AP26" i="12"/>
  <c r="AF28" i="12"/>
  <c r="AF31" i="12"/>
  <c r="AF107" i="12"/>
  <c r="AP107" i="12"/>
  <c r="AP22" i="12"/>
  <c r="AF25" i="12"/>
  <c r="AP25" i="12"/>
  <c r="AP21" i="12"/>
  <c r="AF21" i="12"/>
  <c r="AP18" i="12"/>
  <c r="AF18" i="12"/>
  <c r="AF23" i="12"/>
  <c r="AF24" i="12"/>
  <c r="AF15" i="12"/>
  <c r="AF112" i="12"/>
  <c r="AF27" i="12"/>
  <c r="J25" i="12" l="1"/>
  <c r="B105" i="12"/>
  <c r="Z105" i="12" s="1"/>
  <c r="B30" i="12"/>
  <c r="AL30" i="12" s="1"/>
  <c r="AL25" i="12"/>
  <c r="J24" i="12"/>
  <c r="I19" i="8"/>
  <c r="I18" i="8"/>
  <c r="J21" i="12"/>
  <c r="J16" i="12"/>
  <c r="J23" i="12"/>
  <c r="J18" i="12"/>
  <c r="L15" i="8"/>
  <c r="L19" i="8"/>
  <c r="L20" i="8"/>
  <c r="L21" i="8"/>
  <c r="L22" i="8"/>
  <c r="L24" i="8"/>
  <c r="L26" i="8"/>
  <c r="L28" i="8"/>
  <c r="L27" i="8"/>
  <c r="L25" i="8"/>
  <c r="L30" i="8"/>
  <c r="L31" i="8"/>
  <c r="L32" i="8"/>
  <c r="L33" i="8"/>
  <c r="L35" i="8"/>
  <c r="R24" i="12"/>
  <c r="R18" i="12"/>
  <c r="AL24" i="12"/>
  <c r="AL18" i="12"/>
  <c r="P16" i="12"/>
  <c r="AH24" i="12"/>
  <c r="AH18" i="12"/>
  <c r="Z24" i="12"/>
  <c r="AJ24" i="12"/>
  <c r="AD18" i="12"/>
  <c r="P18" i="12"/>
  <c r="N24" i="12"/>
  <c r="AD24" i="12"/>
  <c r="AJ18" i="12"/>
  <c r="AB18" i="12"/>
  <c r="V24" i="12"/>
  <c r="AN18" i="12"/>
  <c r="V18" i="12"/>
  <c r="AN24" i="12"/>
  <c r="P21" i="12"/>
  <c r="AJ15" i="12"/>
  <c r="AL15" i="12"/>
  <c r="N25" i="12"/>
  <c r="AB25" i="12"/>
  <c r="AB15" i="12"/>
  <c r="P24" i="12"/>
  <c r="AB24" i="12"/>
  <c r="L24" i="12"/>
  <c r="Z18" i="12"/>
  <c r="L18" i="12"/>
  <c r="X18" i="12"/>
  <c r="X24" i="12"/>
  <c r="P23" i="12"/>
  <c r="P25" i="12"/>
  <c r="P15" i="12"/>
  <c r="X15" i="12"/>
  <c r="B108" i="12"/>
  <c r="AB108" i="12" s="1"/>
  <c r="AT108" i="12"/>
  <c r="B29" i="12"/>
  <c r="AT29" i="12"/>
  <c r="B31" i="12"/>
  <c r="AT31" i="12"/>
  <c r="B28" i="12"/>
  <c r="AT28" i="12"/>
  <c r="B114" i="12"/>
  <c r="N114" i="12" s="1"/>
  <c r="AT114" i="12"/>
  <c r="B112" i="12"/>
  <c r="AT112" i="12"/>
  <c r="B110" i="12"/>
  <c r="P110" i="12" s="1"/>
  <c r="AT110" i="12"/>
  <c r="B104" i="12"/>
  <c r="AT104" i="12"/>
  <c r="B106" i="12"/>
  <c r="P106" i="12" s="1"/>
  <c r="AT106" i="12"/>
  <c r="B33" i="12"/>
  <c r="N33" i="12" s="1"/>
  <c r="AT33" i="12"/>
  <c r="B26" i="12"/>
  <c r="AT26" i="12"/>
  <c r="B111" i="12"/>
  <c r="X111" i="12" s="1"/>
  <c r="AT111" i="12"/>
  <c r="B113" i="12"/>
  <c r="J113" i="12" s="1"/>
  <c r="AT113" i="12"/>
  <c r="B109" i="12"/>
  <c r="V109" i="12" s="1"/>
  <c r="AT109" i="12"/>
  <c r="B32" i="12"/>
  <c r="AD32" i="12" s="1"/>
  <c r="AT32" i="12"/>
  <c r="B27" i="12"/>
  <c r="AT27" i="12"/>
  <c r="B107" i="12"/>
  <c r="AT107" i="12"/>
  <c r="Z21" i="12"/>
  <c r="Z23" i="12"/>
  <c r="X16" i="12"/>
  <c r="AL23" i="12"/>
  <c r="N21" i="12"/>
  <c r="AD16" i="12"/>
  <c r="AL21" i="12"/>
  <c r="V21" i="12"/>
  <c r="X21" i="12"/>
  <c r="V23" i="12"/>
  <c r="AN23" i="12"/>
  <c r="AH21" i="12"/>
  <c r="D16" i="12"/>
  <c r="AN16" i="12"/>
  <c r="I35" i="8"/>
  <c r="AH16" i="12"/>
  <c r="Z16" i="12"/>
  <c r="AB23" i="12"/>
  <c r="AD21" i="12"/>
  <c r="I30" i="8"/>
  <c r="I31" i="8"/>
  <c r="I32" i="8"/>
  <c r="I33" i="8"/>
  <c r="AJ23" i="12"/>
  <c r="AB16" i="12"/>
  <c r="AJ16" i="12"/>
  <c r="AB21" i="12"/>
  <c r="I24" i="8"/>
  <c r="I25" i="8"/>
  <c r="I26" i="8"/>
  <c r="I27" i="8"/>
  <c r="I28" i="8"/>
  <c r="AH23" i="12"/>
  <c r="I21" i="8"/>
  <c r="I20" i="8"/>
  <c r="I22" i="8"/>
  <c r="R25" i="12"/>
  <c r="AD15" i="12"/>
  <c r="V15" i="12"/>
  <c r="Z25" i="12"/>
  <c r="AH15" i="12"/>
  <c r="Z15" i="12"/>
  <c r="N15" i="12"/>
  <c r="AJ25" i="12"/>
  <c r="V25" i="12"/>
  <c r="X25" i="12"/>
  <c r="AH25" i="12"/>
  <c r="R15" i="12"/>
  <c r="AN25" i="12"/>
  <c r="AJ21" i="12"/>
  <c r="X23" i="12"/>
  <c r="V16" i="12"/>
  <c r="N18" i="12"/>
  <c r="R23" i="12"/>
  <c r="R21" i="12"/>
  <c r="L23" i="12"/>
  <c r="F23" i="12"/>
  <c r="R16" i="12"/>
  <c r="L16" i="12"/>
  <c r="N16" i="12"/>
  <c r="N23" i="12"/>
  <c r="L21" i="12"/>
  <c r="L25" i="12"/>
  <c r="L15" i="12"/>
  <c r="AT25" i="12"/>
  <c r="B22" i="12"/>
  <c r="J22" i="12" s="1"/>
  <c r="F21" i="12"/>
  <c r="F16" i="12"/>
  <c r="AU23" i="12"/>
  <c r="B19" i="12"/>
  <c r="AN19" i="12" s="1"/>
  <c r="AT14" i="12"/>
  <c r="F18" i="12"/>
  <c r="AR21" i="12"/>
  <c r="B14" i="12"/>
  <c r="N14" i="12" s="1"/>
  <c r="B17" i="12"/>
  <c r="AL17" i="12" s="1"/>
  <c r="D18" i="12"/>
  <c r="AU22" i="12"/>
  <c r="AT17" i="12"/>
  <c r="AT20" i="12"/>
  <c r="D24" i="12"/>
  <c r="F24" i="12"/>
  <c r="B20" i="12"/>
  <c r="AR20" i="12" s="1"/>
  <c r="AU24" i="12"/>
  <c r="AU18" i="12"/>
  <c r="AT15" i="12"/>
  <c r="D23" i="12"/>
  <c r="D21" i="12"/>
  <c r="AT24" i="12"/>
  <c r="AT18" i="12"/>
  <c r="D15" i="12"/>
  <c r="F15" i="12"/>
  <c r="AR15" i="12"/>
  <c r="D25" i="12"/>
  <c r="AR25" i="12"/>
  <c r="AU25" i="12"/>
  <c r="AU15" i="12"/>
  <c r="F25" i="12"/>
  <c r="AR23" i="12"/>
  <c r="AR16" i="12"/>
  <c r="AT19" i="12"/>
  <c r="AU16" i="12"/>
  <c r="AT21" i="12"/>
  <c r="AT16" i="12"/>
  <c r="AU21" i="12"/>
  <c r="AT23" i="12"/>
  <c r="I15" i="8"/>
  <c r="AF105" i="12"/>
  <c r="AF19" i="12"/>
  <c r="R105" i="12"/>
  <c r="AD105" i="12"/>
  <c r="AP19" i="12"/>
  <c r="AN105" i="12"/>
  <c r="V105" i="12"/>
  <c r="AP30" i="12"/>
  <c r="AP109" i="12"/>
  <c r="AF33" i="12"/>
  <c r="AF108" i="12"/>
  <c r="AP111" i="12"/>
  <c r="AF17" i="12"/>
  <c r="AP105" i="12"/>
  <c r="AL105" i="12"/>
  <c r="X105" i="12"/>
  <c r="AF22" i="12"/>
  <c r="AF20" i="12"/>
  <c r="AH105" i="12"/>
  <c r="AF109" i="12"/>
  <c r="F30" i="12"/>
  <c r="AP32" i="12"/>
  <c r="AP17" i="12"/>
  <c r="AP110" i="12"/>
  <c r="AJ105" i="12"/>
  <c r="P105" i="12"/>
  <c r="AR105" i="12"/>
  <c r="AF113" i="12"/>
  <c r="AP108" i="12"/>
  <c r="AF30" i="12"/>
  <c r="AF32" i="12"/>
  <c r="AF110" i="12"/>
  <c r="N105" i="12"/>
  <c r="J105" i="12"/>
  <c r="L105" i="12"/>
  <c r="AF111" i="12"/>
  <c r="AP20" i="12"/>
  <c r="AF106" i="12"/>
  <c r="AE10" i="12" s="1"/>
  <c r="AP106" i="12"/>
  <c r="AP33" i="12"/>
  <c r="AP113" i="12"/>
  <c r="AF14" i="12"/>
  <c r="AE9" i="12" s="1"/>
  <c r="AP14" i="12"/>
  <c r="AH30" i="12" l="1"/>
  <c r="J19" i="12"/>
  <c r="AR30" i="12"/>
  <c r="X30" i="12"/>
  <c r="P30" i="12"/>
  <c r="R30" i="12"/>
  <c r="V30" i="12"/>
  <c r="D30" i="12"/>
  <c r="J30" i="12"/>
  <c r="AJ30" i="12"/>
  <c r="J14" i="12"/>
  <c r="AB30" i="12"/>
  <c r="N30" i="12"/>
  <c r="AN30" i="12"/>
  <c r="AB105" i="12"/>
  <c r="D105" i="12"/>
  <c r="F105" i="12"/>
  <c r="L30" i="12"/>
  <c r="AD30" i="12"/>
  <c r="Z30" i="12"/>
  <c r="J17" i="12"/>
  <c r="J20" i="12"/>
  <c r="J110" i="12"/>
  <c r="J106" i="12"/>
  <c r="J108" i="12"/>
  <c r="J32" i="12"/>
  <c r="J33" i="12"/>
  <c r="J109" i="12"/>
  <c r="J111" i="12"/>
  <c r="AB27" i="12"/>
  <c r="J27" i="12"/>
  <c r="L104" i="12"/>
  <c r="J104" i="12"/>
  <c r="AB112" i="12"/>
  <c r="J112" i="12"/>
  <c r="L28" i="12"/>
  <c r="J28" i="12"/>
  <c r="AL29" i="12"/>
  <c r="J29" i="12"/>
  <c r="AJ107" i="12"/>
  <c r="J107" i="12"/>
  <c r="AR26" i="12"/>
  <c r="J26" i="12"/>
  <c r="X31" i="12"/>
  <c r="J31" i="12"/>
  <c r="R113" i="12"/>
  <c r="AH107" i="12"/>
  <c r="Z29" i="12"/>
  <c r="F104" i="12"/>
  <c r="R104" i="12"/>
  <c r="R33" i="12"/>
  <c r="AN109" i="12"/>
  <c r="AJ29" i="12"/>
  <c r="AJ111" i="12"/>
  <c r="Z111" i="12"/>
  <c r="D112" i="12"/>
  <c r="N28" i="12"/>
  <c r="AB33" i="12"/>
  <c r="V111" i="12"/>
  <c r="AB109" i="12"/>
  <c r="AR109" i="12"/>
  <c r="V33" i="12"/>
  <c r="AR111" i="12"/>
  <c r="R29" i="12"/>
  <c r="AB28" i="12"/>
  <c r="AN28" i="12"/>
  <c r="R109" i="12"/>
  <c r="F33" i="12"/>
  <c r="AH111" i="12"/>
  <c r="AL33" i="12"/>
  <c r="AR28" i="12"/>
  <c r="N27" i="12"/>
  <c r="N29" i="12"/>
  <c r="AH29" i="12"/>
  <c r="AL28" i="12"/>
  <c r="N109" i="12"/>
  <c r="P111" i="12"/>
  <c r="AR33" i="12"/>
  <c r="L111" i="12"/>
  <c r="F109" i="12"/>
  <c r="F112" i="12"/>
  <c r="D104" i="12"/>
  <c r="AR104" i="12"/>
  <c r="AD29" i="12"/>
  <c r="Z20" i="12"/>
  <c r="Z109" i="12"/>
  <c r="AD33" i="12"/>
  <c r="AD111" i="12"/>
  <c r="X29" i="12"/>
  <c r="AB29" i="12"/>
  <c r="AN33" i="12"/>
  <c r="L109" i="12"/>
  <c r="AL109" i="12"/>
  <c r="X33" i="12"/>
  <c r="D109" i="12"/>
  <c r="R111" i="12"/>
  <c r="D111" i="12"/>
  <c r="AJ33" i="12"/>
  <c r="N111" i="12"/>
  <c r="Z33" i="12"/>
  <c r="P109" i="12"/>
  <c r="F29" i="12"/>
  <c r="AR29" i="12"/>
  <c r="F27" i="12"/>
  <c r="V29" i="12"/>
  <c r="F28" i="12"/>
  <c r="V28" i="12"/>
  <c r="L29" i="12"/>
  <c r="AH28" i="12"/>
  <c r="AJ28" i="12"/>
  <c r="AH112" i="12"/>
  <c r="AN112" i="12"/>
  <c r="P33" i="12"/>
  <c r="X109" i="12"/>
  <c r="AB111" i="12"/>
  <c r="D33" i="12"/>
  <c r="AJ109" i="12"/>
  <c r="L33" i="12"/>
  <c r="AH109" i="12"/>
  <c r="F111" i="12"/>
  <c r="AL111" i="12"/>
  <c r="AH33" i="12"/>
  <c r="AD109" i="12"/>
  <c r="AN111" i="12"/>
  <c r="AR112" i="12"/>
  <c r="D28" i="12"/>
  <c r="R27" i="12"/>
  <c r="D29" i="12"/>
  <c r="R28" i="12"/>
  <c r="X28" i="12"/>
  <c r="AD28" i="12"/>
  <c r="Z112" i="12"/>
  <c r="N112" i="12"/>
  <c r="AD112" i="12"/>
  <c r="Z27" i="12"/>
  <c r="AD27" i="12"/>
  <c r="P20" i="12"/>
  <c r="AL31" i="12"/>
  <c r="AD106" i="12"/>
  <c r="R31" i="12"/>
  <c r="V20" i="12"/>
  <c r="N113" i="12"/>
  <c r="F110" i="12"/>
  <c r="F106" i="12"/>
  <c r="AJ110" i="12"/>
  <c r="AB106" i="12"/>
  <c r="X108" i="12"/>
  <c r="AD110" i="12"/>
  <c r="AN32" i="12"/>
  <c r="AR106" i="12"/>
  <c r="F26" i="12"/>
  <c r="D26" i="12"/>
  <c r="F107" i="12"/>
  <c r="Z31" i="12"/>
  <c r="P108" i="12"/>
  <c r="P32" i="12"/>
  <c r="AR110" i="12"/>
  <c r="AJ108" i="12"/>
  <c r="AL113" i="12"/>
  <c r="L110" i="12"/>
  <c r="D32" i="12"/>
  <c r="F114" i="12"/>
  <c r="AR114" i="12"/>
  <c r="F31" i="12"/>
  <c r="AJ114" i="12"/>
  <c r="X113" i="12"/>
  <c r="AN113" i="12"/>
  <c r="V106" i="12"/>
  <c r="D108" i="12"/>
  <c r="L113" i="12"/>
  <c r="V31" i="12"/>
  <c r="R114" i="12"/>
  <c r="AR32" i="12"/>
  <c r="AN108" i="12"/>
  <c r="AJ106" i="12"/>
  <c r="X110" i="12"/>
  <c r="X32" i="12"/>
  <c r="AB110" i="12"/>
  <c r="N31" i="12"/>
  <c r="AN31" i="12"/>
  <c r="P113" i="12"/>
  <c r="N108" i="12"/>
  <c r="AH106" i="12"/>
  <c r="Z110" i="12"/>
  <c r="R32" i="12"/>
  <c r="AL108" i="12"/>
  <c r="V113" i="12"/>
  <c r="D110" i="12"/>
  <c r="L32" i="12"/>
  <c r="L106" i="12"/>
  <c r="AN106" i="12"/>
  <c r="AR113" i="12"/>
  <c r="N32" i="12"/>
  <c r="Z113" i="12"/>
  <c r="AL32" i="12"/>
  <c r="AJ32" i="12"/>
  <c r="D114" i="12"/>
  <c r="D31" i="12"/>
  <c r="AR107" i="12"/>
  <c r="L107" i="12"/>
  <c r="AH31" i="12"/>
  <c r="V114" i="12"/>
  <c r="AJ31" i="12"/>
  <c r="AN114" i="12"/>
  <c r="AD114" i="12"/>
  <c r="AR108" i="12"/>
  <c r="AB32" i="12"/>
  <c r="AJ113" i="12"/>
  <c r="Z108" i="12"/>
  <c r="AL110" i="12"/>
  <c r="Z32" i="12"/>
  <c r="R110" i="12"/>
  <c r="R106" i="12"/>
  <c r="R108" i="12"/>
  <c r="F32" i="12"/>
  <c r="V110" i="12"/>
  <c r="R107" i="12"/>
  <c r="N107" i="12"/>
  <c r="AD31" i="12"/>
  <c r="AB31" i="12"/>
  <c r="D106" i="12"/>
  <c r="AL19" i="12"/>
  <c r="AH108" i="12"/>
  <c r="AH113" i="12"/>
  <c r="AL106" i="12"/>
  <c r="L108" i="12"/>
  <c r="F108" i="12"/>
  <c r="AB113" i="12"/>
  <c r="V32" i="12"/>
  <c r="F113" i="12"/>
  <c r="Z106" i="12"/>
  <c r="P19" i="12"/>
  <c r="D113" i="12"/>
  <c r="AN110" i="12"/>
  <c r="N106" i="12"/>
  <c r="AH32" i="12"/>
  <c r="X106" i="12"/>
  <c r="AD108" i="12"/>
  <c r="AH110" i="12"/>
  <c r="V108" i="12"/>
  <c r="P17" i="12"/>
  <c r="N110" i="12"/>
  <c r="AD113" i="12"/>
  <c r="L31" i="12"/>
  <c r="X114" i="12"/>
  <c r="L114" i="12"/>
  <c r="AH27" i="12"/>
  <c r="P14" i="12"/>
  <c r="X27" i="12"/>
  <c r="AL27" i="12"/>
  <c r="V27" i="12"/>
  <c r="AR27" i="12"/>
  <c r="L27" i="12"/>
  <c r="AJ27" i="12"/>
  <c r="Z107" i="12"/>
  <c r="AD107" i="12"/>
  <c r="AL107" i="12"/>
  <c r="V107" i="12"/>
  <c r="D22" i="12"/>
  <c r="P22" i="12"/>
  <c r="AN27" i="12"/>
  <c r="D27" i="12"/>
  <c r="P27" i="12"/>
  <c r="Z104" i="12"/>
  <c r="AN104" i="12"/>
  <c r="AH104" i="12"/>
  <c r="AL104" i="12"/>
  <c r="X104" i="12"/>
  <c r="AJ104" i="12"/>
  <c r="AD104" i="12"/>
  <c r="N104" i="12"/>
  <c r="AB104" i="12"/>
  <c r="V104" i="12"/>
  <c r="P104" i="12"/>
  <c r="X112" i="12"/>
  <c r="AJ112" i="12"/>
  <c r="V112" i="12"/>
  <c r="P112" i="12"/>
  <c r="R112" i="12"/>
  <c r="L112" i="12"/>
  <c r="AL112" i="12"/>
  <c r="Z28" i="12"/>
  <c r="P28" i="12"/>
  <c r="AN29" i="12"/>
  <c r="P29" i="12"/>
  <c r="D107" i="12"/>
  <c r="AB107" i="12"/>
  <c r="AN107" i="12"/>
  <c r="X107" i="12"/>
  <c r="P107" i="12"/>
  <c r="AL26" i="12"/>
  <c r="AN26" i="12"/>
  <c r="N26" i="12"/>
  <c r="AB26" i="12"/>
  <c r="L26" i="12"/>
  <c r="AH26" i="12"/>
  <c r="AD26" i="12"/>
  <c r="Z26" i="12"/>
  <c r="AJ26" i="12"/>
  <c r="V26" i="12"/>
  <c r="R26" i="12"/>
  <c r="P26" i="12"/>
  <c r="X26" i="12"/>
  <c r="J114" i="12"/>
  <c r="Z114" i="12"/>
  <c r="P114" i="12"/>
  <c r="AB114" i="12"/>
  <c r="AH114" i="12"/>
  <c r="AL114" i="12"/>
  <c r="AR31" i="12"/>
  <c r="P31" i="12"/>
  <c r="AH14" i="12"/>
  <c r="Z14" i="12"/>
  <c r="AR19" i="12"/>
  <c r="Z19" i="12"/>
  <c r="AN22" i="12"/>
  <c r="F19" i="12"/>
  <c r="AL20" i="12"/>
  <c r="AN20" i="12"/>
  <c r="AR17" i="12"/>
  <c r="F20" i="12"/>
  <c r="F14" i="12"/>
  <c r="X14" i="12"/>
  <c r="AL14" i="12"/>
  <c r="AJ14" i="12"/>
  <c r="AD20" i="12"/>
  <c r="AN14" i="12"/>
  <c r="AR14" i="12"/>
  <c r="AB20" i="12"/>
  <c r="N20" i="12"/>
  <c r="AJ17" i="12"/>
  <c r="AH17" i="12"/>
  <c r="AJ19" i="12"/>
  <c r="AJ22" i="12"/>
  <c r="AL22" i="12"/>
  <c r="AN17" i="12"/>
  <c r="AH20" i="12"/>
  <c r="AJ20" i="12"/>
  <c r="AD22" i="12"/>
  <c r="R19" i="12"/>
  <c r="V22" i="12"/>
  <c r="AH19" i="12"/>
  <c r="R14" i="12"/>
  <c r="AB14" i="12"/>
  <c r="AD14" i="12"/>
  <c r="V14" i="12"/>
  <c r="L14" i="12"/>
  <c r="AR22" i="12"/>
  <c r="AH22" i="12"/>
  <c r="X19" i="12"/>
  <c r="D17" i="12"/>
  <c r="X22" i="12"/>
  <c r="Z17" i="12"/>
  <c r="L19" i="12"/>
  <c r="AB22" i="12"/>
  <c r="L22" i="12"/>
  <c r="AB17" i="12"/>
  <c r="L17" i="12"/>
  <c r="D19" i="12"/>
  <c r="R17" i="12"/>
  <c r="V17" i="12"/>
  <c r="AD17" i="12"/>
  <c r="R22" i="12"/>
  <c r="AB19" i="12"/>
  <c r="X17" i="12"/>
  <c r="V19" i="12"/>
  <c r="F17" i="12"/>
  <c r="AD19" i="12"/>
  <c r="N19" i="12"/>
  <c r="N17" i="12"/>
  <c r="Z22" i="12"/>
  <c r="R20" i="12"/>
  <c r="X20" i="12"/>
  <c r="L20" i="12"/>
  <c r="N22" i="12"/>
  <c r="F22" i="12"/>
  <c r="D14" i="12"/>
  <c r="D20" i="12"/>
  <c r="AO10" i="12"/>
  <c r="AO9" i="12"/>
  <c r="AO11" i="12"/>
  <c r="AE11" i="12"/>
  <c r="I9" i="12" l="1"/>
  <c r="J18" i="8" s="1"/>
  <c r="I10" i="12"/>
  <c r="K18" i="8" s="1"/>
  <c r="O10" i="12"/>
  <c r="K21" i="8" s="1"/>
  <c r="E10" i="12"/>
  <c r="K16" i="8" s="1"/>
  <c r="M10" i="12"/>
  <c r="K20" i="8" s="1"/>
  <c r="AI10" i="12"/>
  <c r="K31" i="8" s="1"/>
  <c r="C10" i="12"/>
  <c r="K15" i="8" s="1"/>
  <c r="AQ9" i="12"/>
  <c r="J35" i="8" s="1"/>
  <c r="AC10" i="12"/>
  <c r="K28" i="8" s="1"/>
  <c r="AG10" i="12"/>
  <c r="K30" i="8" s="1"/>
  <c r="K10" i="12"/>
  <c r="K19" i="8" s="1"/>
  <c r="AQ10" i="12"/>
  <c r="K35" i="8" s="1"/>
  <c r="AA10" i="12"/>
  <c r="K27" i="8" s="1"/>
  <c r="Q10" i="12"/>
  <c r="K22" i="8" s="1"/>
  <c r="Y10" i="12"/>
  <c r="K26" i="8" s="1"/>
  <c r="W10" i="12"/>
  <c r="K25" i="8" s="1"/>
  <c r="O9" i="12"/>
  <c r="J21" i="8" s="1"/>
  <c r="U10" i="12"/>
  <c r="K24" i="8" s="1"/>
  <c r="AM10" i="12"/>
  <c r="K33" i="8" s="1"/>
  <c r="AM9" i="12"/>
  <c r="J33" i="8" s="1"/>
  <c r="AK10" i="12"/>
  <c r="K32" i="8" s="1"/>
  <c r="AI9" i="12"/>
  <c r="J31" i="8" s="1"/>
  <c r="AK9" i="12"/>
  <c r="J32" i="8" s="1"/>
  <c r="AG9" i="12"/>
  <c r="J30" i="8" s="1"/>
  <c r="K9" i="12"/>
  <c r="U9" i="12"/>
  <c r="J24" i="8" s="1"/>
  <c r="AA9" i="12"/>
  <c r="J27" i="8" s="1"/>
  <c r="W9" i="12"/>
  <c r="J25" i="8" s="1"/>
  <c r="Y9" i="12"/>
  <c r="J26" i="8" s="1"/>
  <c r="E9" i="12"/>
  <c r="J16" i="8" s="1"/>
  <c r="Q9" i="12"/>
  <c r="J22" i="8" s="1"/>
  <c r="AC9" i="12"/>
  <c r="J28" i="8" s="1"/>
  <c r="M9" i="12"/>
  <c r="J20" i="8" s="1"/>
  <c r="C9" i="12"/>
  <c r="J15" i="8" s="1"/>
  <c r="M18" i="8" l="1"/>
  <c r="I11" i="12"/>
  <c r="M20" i="8"/>
  <c r="M15" i="8"/>
  <c r="M22" i="8" s="1"/>
  <c r="M21" i="8"/>
  <c r="M28" i="8" s="1"/>
  <c r="M35" i="8" s="1"/>
  <c r="M16" i="8"/>
  <c r="AQ11" i="12"/>
  <c r="AI11" i="12"/>
  <c r="M30" i="8"/>
  <c r="O11" i="12"/>
  <c r="M27" i="8"/>
  <c r="AM11" i="12"/>
  <c r="M25" i="8"/>
  <c r="M32" i="8" s="1"/>
  <c r="M24" i="8"/>
  <c r="M31" i="8" s="1"/>
  <c r="U11" i="12"/>
  <c r="E11" i="12"/>
  <c r="AK11" i="12"/>
  <c r="AG11" i="12"/>
  <c r="K11" i="12"/>
  <c r="J19" i="8"/>
  <c r="M19" i="8" s="1"/>
  <c r="M26" i="8" s="1"/>
  <c r="M33" i="8" s="1"/>
  <c r="M11" i="12"/>
  <c r="Y11" i="12"/>
  <c r="AA11" i="12"/>
  <c r="AC11" i="12"/>
  <c r="W11" i="12"/>
  <c r="C11" i="12"/>
  <c r="Q11" i="12"/>
  <c r="T28" i="8" l="1"/>
  <c r="T27" i="8"/>
  <c r="T29" i="8"/>
  <c r="T22" i="8"/>
  <c r="T31" i="8"/>
  <c r="T18" i="8"/>
  <c r="T34" i="8"/>
  <c r="T21" i="8"/>
  <c r="T17" i="8"/>
  <c r="T33" i="8"/>
  <c r="T24" i="8"/>
  <c r="T16" i="8"/>
  <c r="T32" i="8"/>
  <c r="T20" i="8"/>
  <c r="T19" i="8"/>
  <c r="T25" i="8"/>
  <c r="T30" i="8"/>
  <c r="T26" i="8"/>
  <c r="T23" i="8"/>
  <c r="T35" i="8"/>
  <c r="T15" i="8"/>
  <c r="N18" i="8" l="1"/>
  <c r="N21" i="8"/>
  <c r="N35" i="8"/>
  <c r="N33" i="8"/>
  <c r="N30" i="8"/>
  <c r="N32" i="8"/>
  <c r="N31" i="8"/>
  <c r="N15" i="8"/>
  <c r="N28" i="8"/>
  <c r="N24" i="8"/>
  <c r="N25" i="8"/>
  <c r="N26" i="8"/>
  <c r="N27" i="8"/>
  <c r="N16" i="8"/>
  <c r="N20" i="8"/>
  <c r="N22" i="8"/>
  <c r="N19"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Gustavo</author>
  </authors>
  <commentList>
    <comment ref="T11" authorId="0" shapeId="0" xr:uid="{00000000-0006-0000-0300-000001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38" authorId="0" shapeId="0" xr:uid="{00000000-0006-0000-0300-000002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65" authorId="0" shapeId="0" xr:uid="{00000000-0006-0000-0300-000003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92" authorId="0" shapeId="0" xr:uid="{00000000-0006-0000-0300-000004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119" authorId="0" shapeId="0" xr:uid="{00000000-0006-0000-0300-000005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146" authorId="0" shapeId="0" xr:uid="{00000000-0006-0000-0300-000006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173" authorId="0" shapeId="0" xr:uid="{00000000-0006-0000-0300-000007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200" authorId="0" shapeId="0" xr:uid="{00000000-0006-0000-0300-000008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227" authorId="0" shapeId="0" xr:uid="{00000000-0006-0000-0300-000009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254" authorId="0" shapeId="0" xr:uid="{00000000-0006-0000-0300-00000A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281" authorId="0" shapeId="0" xr:uid="{00000000-0006-0000-0300-00000B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308" authorId="0" shapeId="0" xr:uid="{00000000-0006-0000-0300-00000C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335" authorId="0" shapeId="0" xr:uid="{00000000-0006-0000-0300-00000D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362" authorId="0" shapeId="0" xr:uid="{00000000-0006-0000-0300-00000E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389" authorId="0" shapeId="0" xr:uid="{00000000-0006-0000-0300-00000F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416" authorId="0" shapeId="0" xr:uid="{00000000-0006-0000-0300-000010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443" authorId="0" shapeId="0" xr:uid="{00000000-0006-0000-0300-000011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470" authorId="0" shapeId="0" xr:uid="{00000000-0006-0000-0300-000012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497" authorId="0" shapeId="0" xr:uid="{00000000-0006-0000-0300-000013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524" authorId="0" shapeId="0" xr:uid="{00000000-0006-0000-0300-000014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 ref="T551" authorId="0" shapeId="0" xr:uid="{00000000-0006-0000-0300-000015000000}">
      <text>
        <r>
          <rPr>
            <b/>
            <sz val="9"/>
            <color rgb="FF000000"/>
            <rFont val="Tahoma"/>
            <family val="2"/>
          </rPr>
          <t>Gustavo:</t>
        </r>
        <r>
          <rPr>
            <sz val="9"/>
            <color rgb="FF000000"/>
            <rFont val="Tahoma"/>
            <family val="2"/>
          </rPr>
          <t xml:space="preserve">
</t>
        </r>
        <r>
          <rPr>
            <sz val="9"/>
            <color rgb="FF000000"/>
            <rFont val="Tahoma"/>
            <family val="2"/>
          </rPr>
          <t xml:space="preserve">Experiencia específica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 de Windows</author>
  </authors>
  <commentList>
    <comment ref="FL35" authorId="0" shapeId="0" xr:uid="{00000000-0006-0000-0600-000001000000}">
      <text>
        <r>
          <rPr>
            <b/>
            <sz val="9"/>
            <color rgb="FF000000"/>
            <rFont val="Tahoma"/>
            <family val="2"/>
          </rPr>
          <t>AA, Hidro, Seg, Elect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Gustavo</author>
  </authors>
  <commentList>
    <comment ref="D8" authorId="0" shapeId="0" xr:uid="{00000000-0006-0000-0900-000001000000}">
      <text>
        <r>
          <rPr>
            <b/>
            <sz val="9"/>
            <color rgb="FF000000"/>
            <rFont val="Tahoma"/>
            <family val="2"/>
          </rPr>
          <t>Fecha de la TRM</t>
        </r>
      </text>
    </comment>
  </commentList>
</comments>
</file>

<file path=xl/sharedStrings.xml><?xml version="1.0" encoding="utf-8"?>
<sst xmlns="http://schemas.openxmlformats.org/spreadsheetml/2006/main" count="7029" uniqueCount="1006">
  <si>
    <t>UNIVERSIDAD DE ANTIOQUIA</t>
  </si>
  <si>
    <t>OBJETO:</t>
  </si>
  <si>
    <t>NRO</t>
  </si>
  <si>
    <t>OFERENTE</t>
  </si>
  <si>
    <r>
      <rPr>
        <b/>
        <sz val="10"/>
        <rFont val="Arial"/>
        <family val="2"/>
      </rPr>
      <t>OBSERVACIÓN:</t>
    </r>
    <r>
      <rPr>
        <sz val="10"/>
        <rFont val="Arial"/>
        <family val="2"/>
      </rPr>
      <t xml:space="preserve">
</t>
    </r>
  </si>
  <si>
    <t>APERTURA DE SOBRES</t>
  </si>
  <si>
    <t>N°</t>
  </si>
  <si>
    <t>HORA DE RECIBIDO</t>
  </si>
  <si>
    <t>PROPONENTES</t>
  </si>
  <si>
    <t>NIT/CC</t>
  </si>
  <si>
    <t>OBSERVACIONES</t>
  </si>
  <si>
    <t>EVALUACIÓN DE REQUISITOS JURÍDICOS</t>
  </si>
  <si>
    <t>NIT O CÉDULA</t>
  </si>
  <si>
    <t>REQUISITOS JURÍDICOS DE PARTICIPACIÓN  (personas naturales y jurídicas) numeral 5.1</t>
  </si>
  <si>
    <t>Numeral</t>
  </si>
  <si>
    <t>5.1.1 Requisitos personas naturales</t>
  </si>
  <si>
    <t>Aseguradora:</t>
  </si>
  <si>
    <t>Número:</t>
  </si>
  <si>
    <t>Valor :</t>
  </si>
  <si>
    <t>Vigencia:</t>
  </si>
  <si>
    <t>CUMPLE / NO CUMPLE:</t>
  </si>
  <si>
    <t>5.1.2. Requisitos personas jurídicas de forma individual</t>
  </si>
  <si>
    <t>Póliza número:</t>
  </si>
  <si>
    <t>valor asegurado:</t>
  </si>
  <si>
    <t>Vigencia [dias]:</t>
  </si>
  <si>
    <t>CUMPLE/NO CUMPLE:</t>
  </si>
  <si>
    <t>EVALUACIÓN DE EXPERIENCIA GENERAL</t>
  </si>
  <si>
    <t>COCIENTE EVALUACIÓN</t>
  </si>
  <si>
    <t>PRESUPUESTO OFICIAL</t>
  </si>
  <si>
    <t>EN PESOS</t>
  </si>
  <si>
    <t>EN SMMLV</t>
  </si>
  <si>
    <t>EXPERIENCIA GENERAL Y ESPECÍFICA</t>
  </si>
  <si>
    <t>CERTIFICADOS PRESENTADOS</t>
  </si>
  <si>
    <t>ITEM</t>
  </si>
  <si>
    <t>N° DEL CONSECUTIVO DEL REPORTE DEL CONTRATO EJECUTADO EN EL RUP (1)</t>
  </si>
  <si>
    <t>N° de Folio en el RUP (2)</t>
  </si>
  <si>
    <t>CONTRATO (3)</t>
  </si>
  <si>
    <t>CONTRATANTE (4)</t>
  </si>
  <si>
    <t>EN SMMLV (5)</t>
  </si>
  <si>
    <t>FORMA DE
EJECUCIÓN (6)</t>
  </si>
  <si>
    <t>% de Participación (7)</t>
  </si>
  <si>
    <t>CLASIFICACIÓN DEL OBJETO DEL CONTRATO (8)</t>
  </si>
  <si>
    <t>PRESENTACIÓN DE CERTIFICADOS (9)</t>
  </si>
  <si>
    <t>ALCANCE DEL OBJETO CONTRACTUAL (10)</t>
  </si>
  <si>
    <t>VALORACIÓN DE OBSERVACIONES (11)</t>
  </si>
  <si>
    <t>VALORACIÓN DE REQUERIMIENTOS ENTREGADOS(12)</t>
  </si>
  <si>
    <t>SMMLV DE PARTICIPACIÓN PONDERADOS (13)</t>
  </si>
  <si>
    <t>TABLA RESUMEN EXPERIENCIA</t>
  </si>
  <si>
    <t>ESTATUS</t>
  </si>
  <si>
    <t>VALIDACIÓN DE CODIGOS SEGÚN TABLA  3 (CODIGOS UNSPSC) DE LOS TÉRMINOS DE REFERENCIA</t>
  </si>
  <si>
    <t>VALORACIÓN</t>
  </si>
  <si>
    <t>T</t>
  </si>
  <si>
    <t>TOTAL EXPERIENCIA ESPECÍFICA EN SMMLV</t>
  </si>
  <si>
    <t>INDICE SUMATORIA CONTRATOS/PRESUPUESTO OFICIAL</t>
  </si>
  <si>
    <t>EVALUACIÓN EXPERIENCIA - INDICADORES FINANCIEROS</t>
  </si>
  <si>
    <t>PROPONENTE</t>
  </si>
  <si>
    <t>INDICADOR 1</t>
  </si>
  <si>
    <t>INDICADOR 2</t>
  </si>
  <si>
    <t>ÍNDICE DE ENDEUDAMIENTO</t>
  </si>
  <si>
    <t>IE = PT/AT &lt;=
Siendo PT = pasivo total 
AT = activo total</t>
  </si>
  <si>
    <t>CAPITAL DE TRABAJO</t>
  </si>
  <si>
    <t>PASIVO TOTAL</t>
  </si>
  <si>
    <t>ACTIVO TOTAL</t>
  </si>
  <si>
    <t>TOTAL</t>
  </si>
  <si>
    <t>ESTADO</t>
  </si>
  <si>
    <t>ACTIVO CORRIENTE</t>
  </si>
  <si>
    <t>PASIVO CORRIENTE</t>
  </si>
  <si>
    <t>TABLA RESUMEN</t>
  </si>
  <si>
    <t>EVALUACIÓN DE REQUISITOS DE CUMPLIMIENTO DE NORMATIVIDAD EN GESTIÓN AMBIENTAL Y SEGURIDAD Y SALUD EN EL TRABAJO Y REQUISITOS COMERCIALES</t>
  </si>
  <si>
    <t>PONDERACIÓN DE HABILITACIÓN</t>
  </si>
  <si>
    <t>VERIFICACIÓN DE REDONDEO</t>
  </si>
  <si>
    <t>DIFERENCIA</t>
  </si>
  <si>
    <t>REDONDEO</t>
  </si>
  <si>
    <t>% DIFERENCIA</t>
  </si>
  <si>
    <t>EVALUACIÓN ECONÓMICA - DEFINICIÓN DE MÉTODO DE EVALUACIÓN Y CÁLCULO DE PUNTAJES</t>
  </si>
  <si>
    <t>TRM día siguiente</t>
  </si>
  <si>
    <t>Asignar de acuerdo al proceso</t>
  </si>
  <si>
    <t>MÉTODO DE EVALUACIÓN DE ACUERDO A TRM</t>
  </si>
  <si>
    <t>Presupuesto Total</t>
  </si>
  <si>
    <t>Fecha</t>
  </si>
  <si>
    <t># propuestas (n)</t>
  </si>
  <si>
    <t>Valor máximo de la sumatoria de valores unitarios</t>
  </si>
  <si>
    <t>Desviación estándar</t>
  </si>
  <si>
    <t>AU Max</t>
  </si>
  <si>
    <t>MÁXIMO PUNTAJE A ASIGNAR PARA Pti</t>
  </si>
  <si>
    <t>*H=Habilitado  NH=No habilitado</t>
  </si>
  <si>
    <t>Nro</t>
  </si>
  <si>
    <t>NOMBRE OFERENTE</t>
  </si>
  <si>
    <t>ESTADO*</t>
  </si>
  <si>
    <r>
      <t>PUNTAJE (Pt</t>
    </r>
    <r>
      <rPr>
        <b/>
        <vertAlign val="subscript"/>
        <sz val="12"/>
        <rFont val="Calibri"/>
        <family val="2"/>
        <scheme val="minor"/>
      </rPr>
      <t>2A</t>
    </r>
    <r>
      <rPr>
        <b/>
        <sz val="12"/>
        <rFont val="Calibri"/>
        <family val="2"/>
        <scheme val="minor"/>
      </rPr>
      <t>)</t>
    </r>
  </si>
  <si>
    <r>
      <t>PUNTAJE (Pt</t>
    </r>
    <r>
      <rPr>
        <b/>
        <vertAlign val="subscript"/>
        <sz val="12"/>
        <rFont val="Calibri"/>
        <family val="2"/>
        <scheme val="minor"/>
      </rPr>
      <t>2B</t>
    </r>
    <r>
      <rPr>
        <b/>
        <sz val="12"/>
        <rFont val="Calibri"/>
        <family val="2"/>
        <scheme val="minor"/>
      </rPr>
      <t>)</t>
    </r>
  </si>
  <si>
    <t>PUNTAJE TOTAL</t>
  </si>
  <si>
    <t>ORDEN ELEGIBILIDAD</t>
  </si>
  <si>
    <t>OBSERVACIONES CON RESPECTO A PROPUESTA ECONÓMICA</t>
  </si>
  <si>
    <t>ORDEN</t>
  </si>
  <si>
    <t xml:space="preserve"> </t>
  </si>
  <si>
    <t>AREA METROPOLITANA, HACIENDA LA MONTAÑA Y EL PROGRESO</t>
  </si>
  <si>
    <t>Item</t>
  </si>
  <si>
    <t>Precio Unitario</t>
  </si>
  <si>
    <t>VERIFICACIÓN DE ITEMS</t>
  </si>
  <si>
    <t>VERIFICACIÓN DE DESCRIPCIÓN</t>
  </si>
  <si>
    <t>VERIFICACIÓN DE UNIDADES</t>
  </si>
  <si>
    <t>VERIFICACIÓN DE CANTIDADES</t>
  </si>
  <si>
    <t>VERIFICACIÓN DE PRECIOS UNITARIOS</t>
  </si>
  <si>
    <t>VERIFICACIÓN DE VALORES TOTALES</t>
  </si>
  <si>
    <t>TOTAL DIFERENCIA</t>
  </si>
  <si>
    <t xml:space="preserve">ITEMS </t>
  </si>
  <si>
    <t>DIRECCION INICIAL</t>
  </si>
  <si>
    <t>DIFERENCIA DIRECCIÓN</t>
  </si>
  <si>
    <t>VERIFICACIÓN DE PRESUPUESTO</t>
  </si>
  <si>
    <t>DIRECCIÒN AU</t>
  </si>
  <si>
    <t>DIFERENCIA DIRECCIÒN</t>
  </si>
  <si>
    <t>AU TOTALES</t>
  </si>
  <si>
    <t>DIRECCIÓN COSTO UNITARIO</t>
  </si>
  <si>
    <t>VERIFICACIÓN DE VALORES UNITARIOS TOTALES</t>
  </si>
  <si>
    <t>RESUMEN CUADRO DE HABILITACIÓN</t>
  </si>
  <si>
    <t>ESTATUS CAPACIDAD FINANCIERA</t>
  </si>
  <si>
    <t>ESTATUS REQUISITOS COMERCIALES</t>
  </si>
  <si>
    <t>ESTATUS REQUISITOS JURÍDICOS</t>
  </si>
  <si>
    <t>ESTATUS GENERAL</t>
  </si>
  <si>
    <t>CONCLUSIONES</t>
  </si>
  <si>
    <t>CALCULO DE Pt2</t>
  </si>
  <si>
    <t>Número total de ítems</t>
  </si>
  <si>
    <t>ASIGNACIÓN DE PUNTAJE PARA Pt3:</t>
  </si>
  <si>
    <t>Método de evaluación</t>
  </si>
  <si>
    <t>IR</t>
  </si>
  <si>
    <t>(IR) Ítems representativos</t>
  </si>
  <si>
    <t>(IRES) Ítems restantes</t>
  </si>
  <si>
    <t>IRES</t>
  </si>
  <si>
    <t>Proponente</t>
  </si>
  <si>
    <t>Estado</t>
  </si>
  <si>
    <t>Pt2A</t>
  </si>
  <si>
    <t>Pt2B</t>
  </si>
  <si>
    <t>Pt2 TOTAL</t>
  </si>
  <si>
    <t>(IR) ITEMS REPRESENTATIVOS</t>
  </si>
  <si>
    <t>(IRES) ITEMS RESTANTES</t>
  </si>
  <si>
    <t>N° PÓLIZA SERIEDAD</t>
  </si>
  <si>
    <t>Póliza de seriedad de la oferta a favor de entidades Estatales y a nombre de la Universidad de Antioquia.</t>
  </si>
  <si>
    <t>SALARIO MÍNIMO 2021</t>
  </si>
  <si>
    <t xml:space="preserve">VERIFICACIÓN CONDICIÓN DE EXPERIENCIA  </t>
  </si>
  <si>
    <t>ESTATUS PRESUPUESTO</t>
  </si>
  <si>
    <t>COSTOS DIRECTOS</t>
  </si>
  <si>
    <t>Valor Total</t>
  </si>
  <si>
    <t>No tener antecedentes disciplinarios en la Procuraduría General de la Nación.</t>
  </si>
  <si>
    <t>No tener antecedentes judiciales en la Policía Nacional de Colombia.</t>
  </si>
  <si>
    <t>No estar en mora en el Sistema Registro Nacional de Medidas Correctivas RNMC de la Policía Nacional de Colombia (artículo 183 de la Ley 1801 de 2016)</t>
  </si>
  <si>
    <t>Estar inscrita en el Registro Único de Tributario.</t>
  </si>
  <si>
    <t>No estar reportada al Boletín de Responsables Fiscales de la Contraloría General de la República (Art. 60 Ley 610 de 2000; Circular 005 del 25 de febrero de 2008).</t>
  </si>
  <si>
    <t>un</t>
  </si>
  <si>
    <t>Observación</t>
  </si>
  <si>
    <t>Desv</t>
  </si>
  <si>
    <t>SUBTOTAL</t>
  </si>
  <si>
    <t>Descripcion de la Actividad</t>
  </si>
  <si>
    <t>Unidad</t>
  </si>
  <si>
    <t>Cantidad</t>
  </si>
  <si>
    <t>1.0.0</t>
  </si>
  <si>
    <t>1.1.0</t>
  </si>
  <si>
    <t xml:space="preserve">ESTATUS EXPERIENCIA GENERAL </t>
  </si>
  <si>
    <t>ADMINISTRACIÓN</t>
  </si>
  <si>
    <t>UTILIDAD</t>
  </si>
  <si>
    <t>OBRA CIVIL</t>
  </si>
  <si>
    <t>PRELIMINARES</t>
  </si>
  <si>
    <t>INSTALACIONES PROVISIONALES</t>
  </si>
  <si>
    <t>1.1.1</t>
  </si>
  <si>
    <t>m2</t>
  </si>
  <si>
    <t>1.1.2</t>
  </si>
  <si>
    <t>1.1.3</t>
  </si>
  <si>
    <t>1.1.4</t>
  </si>
  <si>
    <t>1.1.5</t>
  </si>
  <si>
    <t>2.0.0</t>
  </si>
  <si>
    <t>RETIROS Y DEMOLICIONES</t>
  </si>
  <si>
    <t>2.1.0</t>
  </si>
  <si>
    <t>2.1.1</t>
  </si>
  <si>
    <t>2.1.2</t>
  </si>
  <si>
    <t>2.1.3</t>
  </si>
  <si>
    <t>2.1.4</t>
  </si>
  <si>
    <t>m</t>
  </si>
  <si>
    <t>2.1.5</t>
  </si>
  <si>
    <t>2.1.6</t>
  </si>
  <si>
    <t>2.1.7</t>
  </si>
  <si>
    <t>2.1.8</t>
  </si>
  <si>
    <t>2.2.0</t>
  </si>
  <si>
    <t>DEMOLICIONES</t>
  </si>
  <si>
    <t>2.2.1</t>
  </si>
  <si>
    <t>2.2.2</t>
  </si>
  <si>
    <t>2.2.3</t>
  </si>
  <si>
    <t>2.2.4</t>
  </si>
  <si>
    <t>2.2.5</t>
  </si>
  <si>
    <t>2.2.6</t>
  </si>
  <si>
    <t>2.2.7</t>
  </si>
  <si>
    <t>3.0.0</t>
  </si>
  <si>
    <t>3.1.0</t>
  </si>
  <si>
    <t>3.1.1</t>
  </si>
  <si>
    <t>3.1.1.1</t>
  </si>
  <si>
    <t>3.1.1.2</t>
  </si>
  <si>
    <t>3.1.2</t>
  </si>
  <si>
    <t>3.1.2.1</t>
  </si>
  <si>
    <t>3.1.3.1</t>
  </si>
  <si>
    <t>3.2.1.1</t>
  </si>
  <si>
    <t>4.0.0</t>
  </si>
  <si>
    <t>4.1.0</t>
  </si>
  <si>
    <t>4.1.1</t>
  </si>
  <si>
    <t>5.0.0</t>
  </si>
  <si>
    <t>5.1.0</t>
  </si>
  <si>
    <t>5.1.1</t>
  </si>
  <si>
    <t>5.2.1</t>
  </si>
  <si>
    <t>6.0.0</t>
  </si>
  <si>
    <t>6.1.0</t>
  </si>
  <si>
    <t>6.1.1</t>
  </si>
  <si>
    <t>6.1.2</t>
  </si>
  <si>
    <t>6.1.3</t>
  </si>
  <si>
    <t>6.1.4</t>
  </si>
  <si>
    <t>7.0.0</t>
  </si>
  <si>
    <t>PISOS</t>
  </si>
  <si>
    <t>7.1.0</t>
  </si>
  <si>
    <t>7.1.1</t>
  </si>
  <si>
    <t>7.1.2</t>
  </si>
  <si>
    <t>7.2.1</t>
  </si>
  <si>
    <t>7.3.1</t>
  </si>
  <si>
    <t>CARPINTERÍA METÁLICA/MADERA/SISTEMAS LIVIANOS</t>
  </si>
  <si>
    <t>8.1.1</t>
  </si>
  <si>
    <t>8.1.2</t>
  </si>
  <si>
    <t>8.1.3</t>
  </si>
  <si>
    <t>8.2.1</t>
  </si>
  <si>
    <t>8.2.2</t>
  </si>
  <si>
    <t>8.2.3</t>
  </si>
  <si>
    <t>8.2.4</t>
  </si>
  <si>
    <t>8.2.5</t>
  </si>
  <si>
    <t>8.3.1.1</t>
  </si>
  <si>
    <t>8.3.1.2</t>
  </si>
  <si>
    <t>8.3.1.3</t>
  </si>
  <si>
    <t>8.3.1.4</t>
  </si>
  <si>
    <t>8.3.2.1</t>
  </si>
  <si>
    <t>8.3.2.2</t>
  </si>
  <si>
    <t>8.3.2.3</t>
  </si>
  <si>
    <t>8.3.2.4</t>
  </si>
  <si>
    <t>8.3.2.5</t>
  </si>
  <si>
    <t>8.4.1</t>
  </si>
  <si>
    <t>8.4.2</t>
  </si>
  <si>
    <t>8.4.3</t>
  </si>
  <si>
    <t>8.4.4</t>
  </si>
  <si>
    <t>8.5.1</t>
  </si>
  <si>
    <t>8.5.2</t>
  </si>
  <si>
    <t>8.5.3</t>
  </si>
  <si>
    <t>8.5.4</t>
  </si>
  <si>
    <t>8.5.5</t>
  </si>
  <si>
    <t>8.5.6</t>
  </si>
  <si>
    <t>8.5.7</t>
  </si>
  <si>
    <t>8.5.8</t>
  </si>
  <si>
    <t>ASEOS Y REMATES</t>
  </si>
  <si>
    <t>9.1.1</t>
  </si>
  <si>
    <t>9.1.2</t>
  </si>
  <si>
    <t>10.1.1</t>
  </si>
  <si>
    <t>11.1.0</t>
  </si>
  <si>
    <t>11.2.0</t>
  </si>
  <si>
    <t>11.3.0</t>
  </si>
  <si>
    <t>11.4.0</t>
  </si>
  <si>
    <t>11.5.0</t>
  </si>
  <si>
    <t>12.1.0</t>
  </si>
  <si>
    <t>12.2.0</t>
  </si>
  <si>
    <t>12.3.0</t>
  </si>
  <si>
    <t>12.4.0</t>
  </si>
  <si>
    <t>12.5.0</t>
  </si>
  <si>
    <t>13.1.0</t>
  </si>
  <si>
    <t>13.2.0</t>
  </si>
  <si>
    <t>13.3.0</t>
  </si>
  <si>
    <t>13.4.0</t>
  </si>
  <si>
    <t>13.5.0</t>
  </si>
  <si>
    <t>14.1.0</t>
  </si>
  <si>
    <t>14.2.0</t>
  </si>
  <si>
    <t>14.3.0</t>
  </si>
  <si>
    <t>14.4.0</t>
  </si>
  <si>
    <t>14.5.0</t>
  </si>
  <si>
    <t>14.6.0</t>
  </si>
  <si>
    <t>15.1.0</t>
  </si>
  <si>
    <t>15.2.0</t>
  </si>
  <si>
    <t>15.3.0</t>
  </si>
  <si>
    <t>15.4.0</t>
  </si>
  <si>
    <t>16.1.0</t>
  </si>
  <si>
    <t>17.1.0</t>
  </si>
  <si>
    <t>18.1.0</t>
  </si>
  <si>
    <t>18.2.0</t>
  </si>
  <si>
    <t>18.3.0</t>
  </si>
  <si>
    <t>18.1.1</t>
  </si>
  <si>
    <t>19.1.0</t>
  </si>
  <si>
    <t>19.2.0</t>
  </si>
  <si>
    <t>19.3.0</t>
  </si>
  <si>
    <t>19.4.0</t>
  </si>
  <si>
    <t>19.5.0</t>
  </si>
  <si>
    <t>20.1.1</t>
  </si>
  <si>
    <t>20.1.2</t>
  </si>
  <si>
    <t>20.1.3</t>
  </si>
  <si>
    <t>20.1.4</t>
  </si>
  <si>
    <t>20.1.5</t>
  </si>
  <si>
    <t>21.1.0</t>
  </si>
  <si>
    <t>21.2.0</t>
  </si>
  <si>
    <t>21.3.0</t>
  </si>
  <si>
    <t>21.4.0</t>
  </si>
  <si>
    <t>22.1.0</t>
  </si>
  <si>
    <t>22.2.0</t>
  </si>
  <si>
    <t>22.3.0</t>
  </si>
  <si>
    <t>22.4.0</t>
  </si>
  <si>
    <t>22.5.0</t>
  </si>
  <si>
    <t>22.6.0</t>
  </si>
  <si>
    <t>23.1.0</t>
  </si>
  <si>
    <t>24.1.0</t>
  </si>
  <si>
    <t>25.1.0</t>
  </si>
  <si>
    <t>25.2.0</t>
  </si>
  <si>
    <t>25.3.0</t>
  </si>
  <si>
    <t>26.1.0</t>
  </si>
  <si>
    <t>26.2.0</t>
  </si>
  <si>
    <t>26.3.0</t>
  </si>
  <si>
    <t>26.4.0</t>
  </si>
  <si>
    <t>26.5.0</t>
  </si>
  <si>
    <t>27.1.1</t>
  </si>
  <si>
    <t>27.1.2</t>
  </si>
  <si>
    <t>27.1.3</t>
  </si>
  <si>
    <t>27.1.4</t>
  </si>
  <si>
    <t>27.1.5</t>
  </si>
  <si>
    <t>27.1.6</t>
  </si>
  <si>
    <t>27.1.7</t>
  </si>
  <si>
    <t>27.1.8</t>
  </si>
  <si>
    <t>27.1.9</t>
  </si>
  <si>
    <t>27.1.10</t>
  </si>
  <si>
    <t>27.1.11</t>
  </si>
  <si>
    <t>27.1.12</t>
  </si>
  <si>
    <t>27.1.13</t>
  </si>
  <si>
    <t>27.1.14</t>
  </si>
  <si>
    <t>27.1.15</t>
  </si>
  <si>
    <t>28.1.0</t>
  </si>
  <si>
    <t>28.2.0</t>
  </si>
  <si>
    <t>28.3.0</t>
  </si>
  <si>
    <t>28.4.0</t>
  </si>
  <si>
    <t>29.1.0</t>
  </si>
  <si>
    <t>29.2.0</t>
  </si>
  <si>
    <t>29.3.0</t>
  </si>
  <si>
    <t>29.4.0</t>
  </si>
  <si>
    <t>29.5.0</t>
  </si>
  <si>
    <t>29.6.0</t>
  </si>
  <si>
    <t>29.7.0</t>
  </si>
  <si>
    <t>29.8.0</t>
  </si>
  <si>
    <t>29.9.0</t>
  </si>
  <si>
    <t>29.10.0</t>
  </si>
  <si>
    <t>29.11.0</t>
  </si>
  <si>
    <t>29.12.0</t>
  </si>
  <si>
    <t>29.13.0</t>
  </si>
  <si>
    <t>29.14.0</t>
  </si>
  <si>
    <t>29.15.0</t>
  </si>
  <si>
    <t>29.16.0</t>
  </si>
  <si>
    <t>29.17.0</t>
  </si>
  <si>
    <t>29.18.0</t>
  </si>
  <si>
    <t>29.19.0</t>
  </si>
  <si>
    <t>30.1.0</t>
  </si>
  <si>
    <t>30.2.0</t>
  </si>
  <si>
    <t>30.3.0</t>
  </si>
  <si>
    <t>30.4.0</t>
  </si>
  <si>
    <t>30.5.0</t>
  </si>
  <si>
    <t>30.6.0</t>
  </si>
  <si>
    <t>31.1.0</t>
  </si>
  <si>
    <t>31.2.0</t>
  </si>
  <si>
    <t>31.3.0</t>
  </si>
  <si>
    <t>31.4.0</t>
  </si>
  <si>
    <t>32.1.0</t>
  </si>
  <si>
    <t>32.2.0</t>
  </si>
  <si>
    <t>32.3.0</t>
  </si>
  <si>
    <t>32.4.0</t>
  </si>
  <si>
    <t>32.5.0</t>
  </si>
  <si>
    <t>32.6.0</t>
  </si>
  <si>
    <t>32.7.0</t>
  </si>
  <si>
    <t>PUNTAJE (Pt3)</t>
  </si>
  <si>
    <t>PUNTAJE (Pt1)</t>
  </si>
  <si>
    <t>AU</t>
  </si>
  <si>
    <t xml:space="preserve">Media aritmética </t>
  </si>
  <si>
    <t>JOHN JAIRO VÁSQUEZ SUÁREZ</t>
  </si>
  <si>
    <t>URBANICO S.A.S.</t>
  </si>
  <si>
    <t>WILLIAMS.CO SAS</t>
  </si>
  <si>
    <t>JUAN CARLOS SIERRA BOTERO</t>
  </si>
  <si>
    <t>NH</t>
  </si>
  <si>
    <t>NOMBRE DEL PROPONENTE</t>
  </si>
  <si>
    <t>OBJETO</t>
  </si>
  <si>
    <t>LOGO DEL PROPONENTE</t>
  </si>
  <si>
    <t>NR</t>
  </si>
  <si>
    <t>R</t>
  </si>
  <si>
    <t>TOTAL COSTO DIRECTO</t>
  </si>
  <si>
    <t xml:space="preserve">ADMINISTRACIÓN </t>
  </si>
  <si>
    <t xml:space="preserve">UTILIDAD </t>
  </si>
  <si>
    <t>IVA 19% SOBRE UTILIDAD</t>
  </si>
  <si>
    <t>TOTAL PROYECTO</t>
  </si>
  <si>
    <t>Total AU propuesta</t>
  </si>
  <si>
    <t>VALIDACIÓN AU</t>
  </si>
  <si>
    <t>VALIDACIÓN COSTO DIRECTO</t>
  </si>
  <si>
    <t>Invitación Pública N° VA-044-2021</t>
  </si>
  <si>
    <t>Se recibieron veintiun (21) propuestas tecnico-económicas</t>
  </si>
  <si>
    <t>FECHA CIERRE: 24/01/2022</t>
  </si>
  <si>
    <t>HORA:11:00</t>
  </si>
  <si>
    <t>Resúmen: se recibieron veintiun (21) propuestas.
EQUIPO TÉCNICO DE EVALUACIÓN
DIVISIÓN DE INFRAESTRUCTURA FÍSICA</t>
  </si>
  <si>
    <t xml:space="preserve">MEDIO DE PRUEBA
(deben ser adjuntados con la propuesta)
</t>
  </si>
  <si>
    <t xml:space="preserve">Tener capacidad jurídica para contratar. Por tanto, el Proponente debe:
(i) Ser mayor de edad;
(ii) No tener ninguna de estas situaciones: Cesación de pagos o cualquier otra circunstancia que justificadamente permita a la UdeA presumir incapacidad o imposibilidad jurídica, económica o técnica para cumplir el objeto del contrato.
(iii)No tener, inhabilidades, incompatibilidades ni conflictos de interés para contratar con la UdeA, según la Constitución, la Ley; y el Acuerdo Superior 395 de 2011 (Por el cual se regula el conflicto de intereses del servidor público en la Universidad de Antioquia),
</t>
  </si>
  <si>
    <t xml:space="preserve">I. Fotocopia de la cédula de ciudadanía.
II. Carta de presentación y declaraciones del Proponente debidamente diligenciado y firmado. (Anexo que corresponda en la invitación).
</t>
  </si>
  <si>
    <t xml:space="preserve">(i) Ser ingeniero civil, arquitecto, arquitecto constructor o ingeniero constructor.
(ii) Tener matrícula profesional vigente y expedida mínimo tres (3) años antes del cierre de la INVITACIÓN.
</t>
  </si>
  <si>
    <t xml:space="preserve">Fotocopia de la matricula profesional vigente.
(ii) Certificado de vigencia de la matrícula expedida por la autoridad competente y vigente.
</t>
  </si>
  <si>
    <t xml:space="preserve">Estar afiliado como trabajador independiente y a paz y salvo con el Sistema de Salud (EPS) y el Sistema General de Pensiones en los términos de la Ley.
En caso de tener empleados a su cargo, deben estar afiliados y a paz y salvo con el Sistema General de Seguridad Social (Salud, Pensiones, Riesgos Laborales) y con los aportes Parafiscales (Caja de Compensación Familiar, Sena, ICBF).
</t>
  </si>
  <si>
    <t>Fotocopia de las planillas de pago del mes anterior al cierre de la presentación de la propuesta, o afiliación.</t>
  </si>
  <si>
    <t>No estar reportado al Boletín de responsables Fiscales de la Contraloría General de la República (Art. 60 Ley 610 de 2000; Circular 005 del 25 de febrero de 2008).</t>
  </si>
  <si>
    <t>El Proponente debe consultarlo y aportarlo. (http://www.contraloriagen.gov.co/web/guest/certificado-antecedentes-fiscales).</t>
  </si>
  <si>
    <t xml:space="preserve">El Proponente debe, consultarlo y aportarlo. 
https://www.procuraduria.gov.co/portal/Certificado-de-Antecedentes.page
</t>
  </si>
  <si>
    <t xml:space="preserve">EL Proponente debe consultarlo y aportarlo.
https://antecedentes.policia.gov.co:7005/WebJudicial/#:~:text=El%20acceso%20a%20la%20consulta,validar%20su%20informaci%C3%B3n%20judicial%20personal
</t>
  </si>
  <si>
    <t xml:space="preserve">El Proponente debe consultarlo y aportarlo.  
https://srvcnpc.policia.gov.co/PSC/frm_cnp_consulta.aspx
</t>
  </si>
  <si>
    <t>Estar inscrita en el Registro Único Tributario</t>
  </si>
  <si>
    <t>Fotocopia del RUT vigente.</t>
  </si>
  <si>
    <t>Estar inscrita, calificada y clasificada en el Registro Único de Proponentes –RUP- de la Cámara de Comercio de su domicilio, antes de la fecha de cierre o entrega de propuestas de esta INVITACIÓN, en las clasificaciones (mínimo dos) de la UNSPSC, establecidas en la Tabla 4: 721015, 721214, 721033</t>
  </si>
  <si>
    <t>Certificado de Registro Único de PROPONENTES —RUP, debidamente renovado, vigente de la Cámara de Comercio, con la información financiera actualizada al 31 de diciembre de 2020, con fecha de expedición no superior a un (1) mes anterior a la fecha de cierre de la INVITACIÓN.</t>
  </si>
  <si>
    <t>Póliza de seguros por una cuantía equivalente al DIEZ POR CIENTO (10%) del presupuesto oficial; con una vigencia de sesenta (60) días, contada a partir de la fecha y hora de cierre de la presente INVITACIÓN, prorrogable en caso de ser necesario. Con la Propuesta Comercial se debe anexar la póliza.</t>
  </si>
  <si>
    <t xml:space="preserve">Tener capacidad jurídica para contratar. Por tanto, el Proponente debe:
(i) Ser persona jurídica con capacidad jurídica para celebrar contratos;
(ii) Tener como objeto social principal, o conexo, las actividades establecidas en el objeto de la presente INVITACIÓN;
(iii) Haber sido registrada en la Cámara de Comercio por lo menos TRES (3) años antes de la fecha de apertura de la INVITACIÓN;
(iv) Tener una vigencia mínima igual al término de duración de las garantías exigidas y un año más;
(v) Estar inscrita en la Cámara de Comercio de su domicilio.
(vi) No tener, el representante legal ni los miembros de su órgano de dirección y manejo (sea Junta Directiva, Junta de Socios, entre otras), inhabilidades, incompatibilidades ni conflictos de interés para contratar con la UdeA, según la Constitución y la Ley; y el Acuerdo Superior 395 de 2011 (Por el cual se regula el conflicto de intereses del servidor público en la Universidad de Antioquia), y el artículo 4° del Acuerdo Superior 419 de 2014 (Estatuto General de Contratación de la Universidad de Antioquia). 
(vii) No tener ninguna de estas situaciones: Cesación de pagos o, cualquier otra circunstancia que justificadamente permita a la UdeA presumir incapacidad o imposibilidad jurídica, económica o técnica para cumplir el objeto del contrato.
</t>
  </si>
  <si>
    <t xml:space="preserve">(i) Certificado de existencia y representación legal del Proponente, expedido por la Cámara de Comercio del domicilio principal, debidamente renovado, con fecha de expedición no superior a un (1) mes anterior a la fecha de cierre de la Invitación.
(ii) Carta de presentación y declaraciones del Proponente debidamente diligenciado y firmado. (Anexo que corresponda en la invitación)
(iii) Constancia de la autorización del máximo órgano social, cuando el representante legal tenga limitaciones para presentar la propuesta y firmar el contrato.
(iv) Fotocopia de la cédula de ciudadanía del representante legal
</t>
  </si>
  <si>
    <t xml:space="preserve">(i) Ser el representante legal: ingeniero civil, arquitecto o arquitecto constructor.
(ii) Tener matrícula profesional vigente, que haya sido expedida mínimo tres (3) años antes del cierre de la presente INVITACIÓN.
Cuando el representante legal NO CUMPLA el requisito anterior, la propuesta debe ser FIRMADA o ABONADA por un profesional que SÍ cumpla el requisito.
Haber cumplido con los aportes al Sistema de Seguridad Social Integral y Parafiscales, en los seis (6) meses anteriores a la presentación de la propuesta Comercial y encontrarse a paz y salvo con el sistema. Si tiene acuerdos de pago deberá certificarlo.
</t>
  </si>
  <si>
    <t xml:space="preserve">i. Fotocopia de la matrícula del profesional vigente.
ii. Certificado de vigencia de la matrícula expedida por la autoridad competente y vigente.
i. Fotocopia de la matrícula profesional vigente de quien abona.
ii. Copia de la cédula de ciudadanía de quien abona la propuesta
iii. Certificado de vigencia de la matricula expedida por la autoridad competente.
</t>
  </si>
  <si>
    <t>Haber cumplido con los aportes al Sistema de Seguridad Social Integral y Parafiscales, en los seis (6) meses anteriores a la presentación de la propuesta Comercial y encontrarse a paz y salvo con el sistema. Si tiene acuerdos de pago deberá certificarlo.</t>
  </si>
  <si>
    <t>Certificación del pago de los aportes de los empleados al Sistemas de Seguridad Social Integral y Parafiscales, expedido por el Revisor Fiscal, en su defecto, por el Representante Legal. Debidamente diligenciado y firmado</t>
  </si>
  <si>
    <t>Póliza de seguros por una cuantía equivalente al diez por ciento (10%) del presupuesto oficial; con una vigencia de sesenta (60) días, contada a partir de la fecha y hora de cierre de la presente Invitación, prorrogable en caso de ser necesario. Con la Propuesta Comercial se debe anexar la póliza.</t>
  </si>
  <si>
    <t>OBYPLAN LTDA</t>
  </si>
  <si>
    <t>ECOCIVIL SAS ESTRUCTURAS Y OBRAS CIVILES SAS</t>
  </si>
  <si>
    <t>HCG CONSTRUCCIONES LTDA</t>
  </si>
  <si>
    <t>MCJC INGENIERIA S.A.S.</t>
  </si>
  <si>
    <t>CONSTRUVALORES S.A.S</t>
  </si>
  <si>
    <t>ACERO MAS CONCRETO S.A.S</t>
  </si>
  <si>
    <t>LUIS CARLOS PARRA VELASQUEZ</t>
  </si>
  <si>
    <t>CONDEIN SAS</t>
  </si>
  <si>
    <t>LINA MARCELA ALFONSO NARANJO</t>
  </si>
  <si>
    <t>ASIRCON CONTRATISTAS SAS</t>
  </si>
  <si>
    <t>LUIS FERNANDO OROZCO ZAMMATA</t>
  </si>
  <si>
    <t>JUAN CARLOS RESTREPO GUTIERREZ</t>
  </si>
  <si>
    <t xml:space="preserve">DANIEL NIEVES VERGARA </t>
  </si>
  <si>
    <t>ÁLVARO ANDRÉS CUARTAS ROBAYO</t>
  </si>
  <si>
    <t xml:space="preserve">VIACOL INGENIEROS CONTRATISTAS </t>
  </si>
  <si>
    <t xml:space="preserve">JULIO CESAR QUESADA ARREDONDO </t>
  </si>
  <si>
    <t>LUIS ENRIQUE OYOLA QUINTERO</t>
  </si>
  <si>
    <t>M-100159880</t>
  </si>
  <si>
    <t>21-44-101373539</t>
  </si>
  <si>
    <t>21-44-101373737</t>
  </si>
  <si>
    <t>14-44-101145334</t>
  </si>
  <si>
    <t>21-44-101373647</t>
  </si>
  <si>
    <t>64-44-101207952</t>
  </si>
  <si>
    <t>BY-100023180</t>
  </si>
  <si>
    <t>65-44-101208143</t>
  </si>
  <si>
    <t>65-44-101208058</t>
  </si>
  <si>
    <t>65-44-101208033</t>
  </si>
  <si>
    <t>65-44-101208097</t>
  </si>
  <si>
    <t>75-44-101118624</t>
  </si>
  <si>
    <t>65-44-101207863</t>
  </si>
  <si>
    <t>B-100022827</t>
  </si>
  <si>
    <t>440 47 994000025904</t>
  </si>
  <si>
    <t>21-44-101373747</t>
  </si>
  <si>
    <t>75-44-101118605</t>
  </si>
  <si>
    <t>22.23%</t>
  </si>
  <si>
    <t>23.50%</t>
  </si>
  <si>
    <t>20.66%</t>
  </si>
  <si>
    <t>17.97%</t>
  </si>
  <si>
    <t>15.5%</t>
  </si>
  <si>
    <t>4.2%</t>
  </si>
  <si>
    <t>3.5%</t>
  </si>
  <si>
    <t xml:space="preserve">Se aceptarán solo aquellas propuestas que certifiquen experiencia GENERAL acreditada en hasta cinco (5) contratos ejecutados y liquidados debidamente certificados en el RUP, deben estar clasificados en (mínimo dos) de la UNSPSC, establecidas en la Tabla 4: 721015, 721214, 721033 y cuya sumatoria sea mayor a tres (3) veces el presupuesto oficial expresado en SMMLV.
Σ (Del valor total de hasta 5 contratos certificados en el RUP que estén clasificados en los códigos requeridos en SMMLV) &gt;3
 (Valor del presupuesto total oficial en SMMLV 2021)
</t>
  </si>
  <si>
    <t>CUMPLE CON EL REQUERIMIENTO DE HABER  CLASIFICADO EN LOS CODIGOS 721015, 721214 Y 721033  DE LA UNSCPS</t>
  </si>
  <si>
    <t>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t>
  </si>
  <si>
    <t>Valor y Porcentaje por Capitulo</t>
  </si>
  <si>
    <t>I</t>
  </si>
  <si>
    <t>R/NR</t>
  </si>
  <si>
    <t>1,1,1</t>
  </si>
  <si>
    <t xml:space="preserve">R </t>
  </si>
  <si>
    <t>Suministro e Instalación  de CERRAMIENTO CON TEJA DE ZINC ONDULADA Cal 35 con una altura de  3,00 Mt. Incluye: suministro, transporte e instalación de la teja, estructura en madera cada 1.00m, larguero horizontal en la parte superior, excavación manual en cualquier material, concreto de 14 Mpa para fijación de estructura,  vientos en madera cada 3m, cadena, candado para el acceso, cargue, transporte y botada de material, incluye todos los demás elementos necesarios para su correcta instalación.</t>
  </si>
  <si>
    <t>1,1,2</t>
  </si>
  <si>
    <t>Suministro e Instalación de CERRAMIENTO provisional con TELA NARANJA H= 2,1 Mt 55 gr - m2, estructura en larguero de madera común, concreto de 14 Mpa para fijación, caneca plastica. Incluye:suministro, transporte, instalación y desmonte Tela, cargue, transporte y botada de material y todos los demás elementos necesarios para su correcta instalación.</t>
  </si>
  <si>
    <t>1,1,3</t>
  </si>
  <si>
    <t>Suministro e Instalación de CERRAMIENTO provisional con TELA VERDE H= 2,10 Mt 55 gr - m2 para protección de especies arboreas. Estructura en larguero de madera común, concreto de 14 Mpa para fijación, caneca plastica. Incluye:suministro, transporte, instalación y desmonte Tela, cargue, transporte y botada de material y todos los demás elementos necesarios para su correcta instalación.</t>
  </si>
  <si>
    <t>1,1,4</t>
  </si>
  <si>
    <t>Suministro, transporte y Alquiler de ANDAMIO MULTIDIRECCIONAL - CUERPO de 3,00x1,40 mt - H=2 mt - Según modulacion aprobada por Interventoria - Incluye Cargue y descargue. Acarreo de remisión y/o de devolución, instalación y desarmado de sistema modular con personal certificado (elementos de acople para plataforma, plataformas, acoples para barandas internas, barandas para escaleras, base collar, chapolas, diagonales, escaleras, ganchos horizontales y verticales,  tornillos ch, tornillos niveladores, verticales con y sin espigo, plataformas de seguridad de dimensiones 3,0 x 0,32m) y todo lo necesario para su correcta instalación y montaje. Se cobra MODULO DIA CALENDARIO</t>
  </si>
  <si>
    <t>CUERPO</t>
  </si>
  <si>
    <t>1,1,5</t>
  </si>
  <si>
    <r>
      <t xml:space="preserve">Suministro e Instalación de  PROTECCION CON CARTONPLAST Incluye: acarreos internos, reinstalacion del mismo para protecciones. </t>
    </r>
    <r>
      <rPr>
        <b/>
        <sz val="11"/>
        <rFont val="Swis721 LtCn BT"/>
        <family val="2"/>
      </rPr>
      <t>Maximo 2,5 usos.</t>
    </r>
  </si>
  <si>
    <t>1,1,6</t>
  </si>
  <si>
    <t>Suministro e Instalación de CAMPAMENTO PROVISIONAL, incluye oficinas, almacén, vestier, baños. También incluye la obra eléctrica, hidrosanitaria, manejo de aguas y sedimentos  necesaria para su correcta operación y funcionamiento.</t>
  </si>
  <si>
    <t>2,1,1</t>
  </si>
  <si>
    <t>Demolicion de PISO DE CONCRETO E= Max 15 cm (ANDENES), en zonas de restauración. Incluye: Cargue, transporte y botada de escombros, retiro de cordones, retiro de enchape (baldosa, baldosín forros en arenón, madera, vinilo, granito esmerilado, concreto, pisos en gres, entre otros), placa de concreto si existe, entresuelo de recebo, entresuelo de recebo, corte con máquina de disco, transporte hasta el sitio que lo indique la Interventoriaría.</t>
  </si>
  <si>
    <t>2,1,2</t>
  </si>
  <si>
    <t>Demolicion de MAMPOSTERIA O ESTRUCTURA DE CONCRETO para cortagoteras Dllo= 10 cm - en zonas de restauración. Incluye. cargue, transporte y botada de escombros en botaderos oficiales o donde indique la Interventoriaría.</t>
  </si>
  <si>
    <t>2,1,3</t>
  </si>
  <si>
    <t>Demolicion de ENCHAPE DE GRANO E= 5 cm. en zonas de restauración. Incluye cargue, botada de escombros en botaderos oficiales hasta el sitio que lo indique la Interventoriaría.</t>
  </si>
  <si>
    <t>2,1,4</t>
  </si>
  <si>
    <t>DEMOLICIÓN DE REVOQUE INTERIOR y/o EXTERIOR, en zonas de restauración, espesores entre 0.02 y 0.03 m. Incluye cargue, transporte y botada de escombros  a los botaderos oficiales, transporte hasta el sitio que lo indique la interventoría.</t>
  </si>
  <si>
    <t xml:space="preserve">RETIROS </t>
  </si>
  <si>
    <t>2,2,1</t>
  </si>
  <si>
    <t xml:space="preserve">Desmonte y Reinstalación de PISO DE ADOQUIN DE CONCRETO ESTAMPILLADO - en zonas de restauración. Incluye recuperación de los materiales aprovechables, acarreo hasta el sitio que lo indique la Interventoriaría y todo lo necesario para su correcto desmonte y reinstalación. - Se asume una recuperacion del 70% del adoquin -  m2 </t>
  </si>
  <si>
    <t>2,2,2</t>
  </si>
  <si>
    <t>Armada y Desarmada de ANDAMIO MULTIDIRECCIONAL - CUERPO de 3x1,40 mt - H=2 mt - Incluye posibles elementos como: escaleras, ruedas, tornillos niveladores y plataforma,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correcto traslado. Según Modulacion aprobada por Interventoria. NO INCLUYE ZARAN</t>
  </si>
  <si>
    <t xml:space="preserve">MAMPOSTERÍA </t>
  </si>
  <si>
    <t>MAMPOSTERÍA EN LADRILLO</t>
  </si>
  <si>
    <t>Suministro e Instalación de MAMPOSTERIA EN LADRILLO 15x20x40 - E= 15 cm - Incluye: el suministro y transporte del ladrillo, mortero de pega 1:4 acabados que garantice sea similar al  existente  y todos los demás elementos necesarios para su correcta construcción y funcionamiento.</t>
  </si>
  <si>
    <t>Suministro e Instalación de CHAPA LADRILLO 10x30 E=3 cm Incluye: mortero 1:4  acabado, malla electrosoldada D-50 y todos los demás elementos necesarios para su correcta construcción y funcionamiento.</t>
  </si>
  <si>
    <t>REVOQUES/ENCHAPES/PINTURA</t>
  </si>
  <si>
    <t>REVOQUES</t>
  </si>
  <si>
    <t>Suministro e Instalación de REVOQUE LISO MUROS FACHADA - E= Max 2 cms - Incluye Mortero 1:4 y filetes y ranuras, Acarreo de los materiales, y todos los demás elementos necesarios para su correcta construcción.</t>
  </si>
  <si>
    <t>4.1.2</t>
  </si>
  <si>
    <t>Suministro e Instalación de FAJAS DE REVOQUE FACHADA E=Max 2 cms Ancho= Max 50 cm Incluye mortero 1:4, Acarreo de los materiales, ranuras, filetes y todos los demás elementos necesarios para su correcta construcción.</t>
  </si>
  <si>
    <t>4.1.5</t>
  </si>
  <si>
    <t>Suministro y aplicación de IMPERMEABILIZANTE Barrera tipo Corona o equivalente. Incluye Lavada de puntos de muro con cepillo e hidrosolvente, Mano de obra, Acarreo de los materiales, y todos los demás elementos necesarios para su correcta aplicacción, siguiendo las  recomensaciones tecnicas de aplicación descritas en la ficha tecnica del pruducto.</t>
  </si>
  <si>
    <t>4.1.6</t>
  </si>
  <si>
    <t>Suministro y aplicación de REVOQUE IMPERMEABILIZADO MUROS fachada PARAGUAS tipo Corona o equivalente. Incluye Mano de obra, Acarreo de los materiales, y todos los demás elementos necesarios para su correcta aplicacción, siguiendo las  recomensaciones tecnicas de aplicación descritas en la ficha tecnica del pruducto.</t>
  </si>
  <si>
    <t>4.2.0</t>
  </si>
  <si>
    <t>ENCHAPE</t>
  </si>
  <si>
    <t>4.2.1</t>
  </si>
  <si>
    <t>Suministro e Instalación de ENCHAPE DE GRANO FACHADA - E= 1,5 cm - Incluye: Grano 1-2, similar a fachada, muestras aprobadas por la interventoría, que cumpla la norma (NTC 2849), Incluye: grano, lechada de grano y lechada de adherencia, juntas de cortadora, lavada de superficies con acrilcol 50, protección de muros,y todos los elementos necesarios para su correcta construcción.</t>
  </si>
  <si>
    <t>4.2.2</t>
  </si>
  <si>
    <t>Suministro e Instalación de SELLANTE DE JUNTAS con elastomérico de poliuretano tipo sellalón o similar. Incluye: Colocacion y desmonte de bisel de madera  limpieza de la superficie, aplicacón de sellante y todo lo necesario para su correcta colocación y funcionamiento.</t>
  </si>
  <si>
    <t>4.2.3</t>
  </si>
  <si>
    <t xml:space="preserve">Suministro e Instalación de FAJAS DE ENCHAPE DE GRANO FACHADA A= Hasta 50 cm color igual al de fachada lateral, Incluye: Grano 1-2 color y grano de primera calidad, mortero 1:4 (NTC 2849), juntas de cortadorA  soporte fondo de juntA  malla con vena metálica cal. 24,  y todos los demás elementos necesarios para su correcta construcción. </t>
  </si>
  <si>
    <t>4.3.0</t>
  </si>
  <si>
    <t>PINTURA</t>
  </si>
  <si>
    <t>4.3.1</t>
  </si>
  <si>
    <t xml:space="preserve">Suministro e Instalación  de PINTURA ANTIGRAFITI MUROS - Incluye protección a la intemperie, acarreo de los materiales, preparación de la superficie. Dos manos o las necesarias para lograr una buena protección a la intemperie a satisfacción de la interventoría, color transparente semi mate.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
</t>
  </si>
  <si>
    <t>4.3.2</t>
  </si>
  <si>
    <t>Suministro e Instalación de PINTURA KORAZA ACRILICA  Doble Vida 10 x 5 Gl  o similar.  Incluye: Asuministro y transporte de los materiales, prepración y adecuación de la superficie a intervenir, de primera calidad que cumpla con la Norma (NTC 1335), 2 manos o las que sean necesarias para obtener una superficie pareja y homogénea, a satisfacción de la interventoría. Color a definir según aprobación de la interventoría</t>
  </si>
  <si>
    <t>4.3.3</t>
  </si>
  <si>
    <t>Suministro y Aplicación de PINTURA TIPO ESMALTE para de REJILLAS DE VENTILACION para  camaras de aire, Pintura tipo Pintucoat o similar mas Catalizador . Incluye: Suministro, mano de obra, transporte horizontal y vertical, preparación de la superficie, pintura acrílica, disolvente, aplicación de manos encesarias que garanticen cubrimiento total del elemento, elementos de trabajo en alturas y todos los ementos necesarios para su correcta aplicación. Nota: La pintura se debe entonar hasta alcanzar el color existente o el color indicado por la interventoría</t>
  </si>
  <si>
    <t>PISOS EN PREFABRICADO DE CONCRETO</t>
  </si>
  <si>
    <t>Suministro e Instalación de PISO DE ADOQUIN DE CONCRETO TACTIL GUIA o ALERTA, ESTAMPILLADO 20x20x6 - Incluye: Mortero 1:4 , Malla Electrosoldada D-84 , suministro y  transporte de los materiales, adecuación de la superficie, corte de adoquin corte de piezas, corte de piso según trazado (dos bordes por metro lineal), arena de revoque para sello de juntas y todos los elementos necesarios para su correcta construcción y funcionamiento. Según diseño.</t>
  </si>
  <si>
    <t>5.1.2</t>
  </si>
  <si>
    <r>
      <t xml:space="preserve">Suministro e Instalación de PISO DE ADOQUIN DE CONCRETO CUADRADO ESTAMPILLADO 20x20x6 - Incluye: suministro y transporte de los adoquines, cama de asiento de 5 cm en arena, sello de juntas y cortes a máquina. Seguir recomendación del MEP y patrones de instalación del ICPC. </t>
    </r>
    <r>
      <rPr>
        <b/>
        <sz val="11"/>
        <color theme="1"/>
        <rFont val="Swis721 LtCn BT"/>
        <family val="2"/>
      </rPr>
      <t>El adoquín deberá resellarse por 2 veces con un lapso de 4 meses luego de su instalación</t>
    </r>
    <r>
      <rPr>
        <sz val="11"/>
        <color theme="1"/>
        <rFont val="Swis721 LtCn BT"/>
        <family val="2"/>
      </rPr>
      <t xml:space="preserve"> y cumplir con la norma NTC 2017.</t>
    </r>
  </si>
  <si>
    <t>5.1.3</t>
  </si>
  <si>
    <r>
      <t>Suministro e Instalación de PISO DE ADOQUIN DE CONCRETO PARA FRANJA DEMARCADORA VISUAL ESTAMPILLADO 10x20x6 - Color amarillo. Incluye: suministro y transporte de los materiales, mortero de pega 1:4, malla electrosoldada</t>
    </r>
    <r>
      <rPr>
        <b/>
        <sz val="11"/>
        <color theme="1"/>
        <rFont val="Swis721 LtCn BT"/>
        <family val="2"/>
      </rPr>
      <t xml:space="preserve"> D-84</t>
    </r>
    <r>
      <rPr>
        <sz val="11"/>
        <color theme="1"/>
        <rFont val="Swis721 LtCn BT"/>
        <family val="2"/>
      </rPr>
      <t>, arena de selle y todos los demás elementos necesarios para su correcta instalación.</t>
    </r>
  </si>
  <si>
    <t>LAVADO/HIDROFUGO DE MUROS</t>
  </si>
  <si>
    <t>Suministro e Instalación de LAVADA DE MUROS FACHADA con acido nitrico e Hidrosolve proporción 1:1:5 con todos los elementos necesarios para su correcta aplicacion y funcionamiento, para su completa limpieza hasta obtener una superficie homogénea.</t>
  </si>
  <si>
    <t>Suministro e Instalación de HIDROFUGO FACHADA con producto tipo siliconite o equivalente para mamposteria de fachadas, con todos los elementos necesarios para su correcto funcionamiento.</t>
  </si>
  <si>
    <t>MANTENIMIENTO DE VENTANERÍA</t>
  </si>
  <si>
    <t>Revision y mantenimiento de vidrieras existentes, incluye reposicion de celosias, vidrios fijos, operadores de celosias, sello de juntas, retiro de macilla y todo lo necesario para su correcto funcionamento.</t>
  </si>
  <si>
    <t>Suministro e Instalación de REJILLAS DE VENTILACION para  camaras de aire, de 15 x15 cm. Incluye todos los elementos necesarios para su correcto funcionamiento</t>
  </si>
  <si>
    <t>Suministro e Instalación de  PROTECCION CON CARTONPLAST Incluye: acarreos internos, reinstalacion del mismo para protecciones. Maximo 2,5 usos.</t>
  </si>
  <si>
    <t>Suministro e Instalación de PISO DE ADOQUIN DE CONCRETO CUADRADO ESTAMPILLADO 20x20x6 - Incluye: suministro y transporte de los adoquines, cama de asiento de 5 cm en arena, sello de juntas y cortes a máquina. Seguir recomendación del MEP y patrones de instalación del ICPC. El adoquín deberá resellarse por 2 veces con un lapso de 4 meses luego de su instalación y cumplir con la norma NTC 2017.</t>
  </si>
  <si>
    <t>Suministro e Instalación de PISO DE ADOQUIN DE CONCRETO PARA FRANJA DEMARCADORA VISUAL ESTAMPILLADO 10x20x6 - Color amarillo. Incluye: suministro y transporte de los materiales, mortero de pega 1:4, malla electrosoldada D-84, arena de selle y todos los demás elementos necesarios para su correcta instalación.</t>
  </si>
  <si>
    <t>MCJC INGENIERIA S.A.S</t>
  </si>
  <si>
    <t>Suministro e Instalación de CERRAMIENTO CON TEJA DE ZINC ONDULADA Cal 35 con una altura de  3,00 Mt. Incluye: suministro, transporte e instalación de la teja, estructura en madera cada 1.00m, larguero horizontal en la parte superior, excavación manual en cualquier material, concreto de 14 Mpa para fijación de estructura,  vientos en madera cada 3m, cadena, candado para el acceso, cargue, transporte y botada de material, incluye todos los demás elementos necesarios para su correcta instalación.</t>
  </si>
  <si>
    <t>Suministro e Instalación  de PINTURA ANTIGRAFITI MUROS - Incluye protección a la intemperie, acarreo de los materiales, preparación de la superficie. Dos manos o las necesarias para lograr una buena protección a la intemperie a satisfacción de la interventoría, color transparente semi mate.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t>
  </si>
  <si>
    <t>OJO AJUSTAR EL VALOR</t>
  </si>
  <si>
    <t>REP (R) / NO REP (NR)</t>
  </si>
  <si>
    <t>Valor por Capitulo</t>
  </si>
  <si>
    <t>Instalación de CERRAMIENTO PROVISIONAL en muros en Drywall, 1 cara de placa en yeso. Incluye estructura metálica para armado y soporte, perfiles esquineros, refuerzo de vanos para puertas y ventanas, placa de drywall de 1/2" (cara exterior),  tornillería de 6x1 y 7x7/16 y todos los demás elementos necesarios para su correcta instalación y funcionamiento. Según detalle y diseño.</t>
  </si>
  <si>
    <t>Suministro, transporte y colocación de PUERTA PROVISIONAL BATIENTE de 0.84x2,25 m. ala en drywall una cara, perfilería, fijaciones. Incluye: perfilería, fijaciones, 3 bisagras de cobre 3", candado tipo Yale o equivalente y todos los demás elementos necesarios para su correcta instalación y funcionamiento, previa aprobación de la interventoría.</t>
  </si>
  <si>
    <t>Suministro, transporte e instalación de PLÁSTICO NEGRO para la protección. Incluye: acarreos internos, instalación y reinstalación del mismo para la protección de pisos.</t>
  </si>
  <si>
    <t>Suministro, transporte e instalación de CARTÓN CORRUGADO tres capas para la protección de piso. Incluye: acarreos internos, instalación y reinstalación del mismo para la protección de pisos.</t>
  </si>
  <si>
    <t>Suministro, transporte y alquiler de ANDAMIO MULTIDIRECCIONAL (TORRE MULTIDIRECCIONAL) para 16m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t>
  </si>
  <si>
    <t>día</t>
  </si>
  <si>
    <t>RETIROS</t>
  </si>
  <si>
    <t>RETIRO Y REINSTALACIÓN DE PUERTAS (ala) metálicas, en aluminio, en madera o puerta reja. Incluye el retiro, cargue, transporte, botada de escombros en botaderos oficiales y recuperación de los materiales aprovechables y su transporte hasta la bodega o el sitio que lo indique la interventoría. Ancho variable desde 0,60 a 1,20 m.</t>
  </si>
  <si>
    <t>RETIRO DE VENTANAS con vidrio, metálicas, en aluminio, en madera o ventana reja. Incluye botada de escombros en botaderos oficiales y recuperación de los materiales aprovechables y su transporte hasta el sitio que lo indique la interventoría. Dimensión variable.</t>
  </si>
  <si>
    <t>CORTE Y MODULACIÓN DE MESON EN ACERO INOXIDABLE en cualquier diseño, calibre y peso. Incluye corte y modificación de mesón y/o estructura, ensamble, soldadura, pulida para acabado final y todo lo necesario para su correcta instalación y funcionamiento, recuperación del material aprovechable y su transporte hasta el sitio que indique la interventoría, cargue, transporte y botada del material proveniente de la demolición y que no se pueda recuperar, en botaderos oficiales o donde indique la interventoría.</t>
  </si>
  <si>
    <t>RETIRO DE TUBERÍA DE AGUAS RESIDUALES y/o LLUVIAS colgadas o expuestas. Incluye el cargue y transporte de los materiales aprovechables hasta la bodega o donde lo indique la interventoría, el cargue transporte y botada de los escombros generados en botaderos oficiales o donde lo indique la interventoría.</t>
  </si>
  <si>
    <t>RETIRO DE CIELO FALSO, en cualquier material, madera, drywall. Incluye lámina, perfiles, estructura de madera, cargue, transporte y botada de escombros en botaderos oficiales y la recuperación de los materiales aprovechables y/o su transporte hasta la bodega o el sitio que indique la interventoría.</t>
  </si>
  <si>
    <t>RETIRO DE CERRAMIENTO EN PÁNELS DE DRYWALL, SUPERBOARD, MADERA O SIMILILAR, para la entrega final de obra. Incluye el retiro, cargue y transporte de los materiales, recuperación de los materiales aprovechables como perfiles, páneles y su transporte hasta el sitio que indique la interventoría, demolición de concreto, cargue, transporte y botada de escombros provenientes de este retiro en botaderos oficiales o donde indique la interventoría.</t>
  </si>
  <si>
    <t>RETIRO Y REINSTALACIÓN DE VIDRIOS FIJOS templados. Incluye: retiro de estructura de soporte metálica, acero inoxidable, retiro y reinstalación de fijaciones, botada de escombros en botaderos oficiales y recuperación de los materiales aprovechables y su transporte hasta el sitio que lo indique la interventoría. Dimensión variable.</t>
  </si>
  <si>
    <t>RETIRO Y REINSTALACIÓN DE TAPAS DE REGISTRO en cualquier material (plástico, metálica, acero inoxidable o similar), y dimensión. Incluye: retiro de marco y tapa plástico, anclajes, resanes, cargue, transporte y disposición final en botaderos oficiales, recuperación de los materiales aprovechables y su transporte hasta donde la interventoría lo indique, así como todos los elementos necesarios para su correcta instalación y funcionamiento. Previa aprobación de la interventoría.</t>
  </si>
  <si>
    <t>DEMOLICIÓN MAMPOSTERÍA (canchas) para instalaciones eléctricas,hidrosanitarias, voz, datos, entre otras DESARROLLO 0.10m. cargue, transporte y botada de escombros. Incluye botada del material proveniente de estas canchas en botaderos oficiales o donde indique la interventoría.</t>
  </si>
  <si>
    <t>DEMOLICIÓN PISO EN BALDOSA sobre losa. Incluye corte de la superficie a demoler, cargue, transporte y botada de escombros; demolición del mortero de nivelación espesor máximo 0.10m, refuerzo e instalaciones embebidas. Además recuperación de los materiales aprovechables o su transporte hasta el sitio que lo indique la interventoría.</t>
  </si>
  <si>
    <t>DEMOLICIÓN MAMPOSTERÍA EN LADRILLO HASTA DE 20 cm DE ESPESOR, incluye cargue, transporte y botada de escombros en botaderos oficiales, demolición de revoques y enchapes aplicados al muro a demoler e instalaciones embebidas, además recuperación de los materiales aprovechables o su transporte hasta el sitio que lo indique la interventoría.</t>
  </si>
  <si>
    <t>DEMOLICIÓN ESTRUCTURAS DE CONCRETO cargue, transporte y botada de escombros, manual o mecánicamente, de cualquier resistencia, reforzado o ciclópeo, y en cualquier clase de estructura. Incluye retiro de refuerzo y cualquier tipo de acabado (revoques y enchapes) o piso (en losas) e instalaciones embebidas, compresor neumático con martillo, además recuperación de los materiales aprovechables o su transporte hasta el sitio que lo indique la interventoría.</t>
  </si>
  <si>
    <t>m3</t>
  </si>
  <si>
    <t>Pase en losas de concreto para paso de redes hidrosanitarias, eléctricas o de aire de 2" - 3". Incluye concreto impermeabilizado en caso de ser requerido para emboquillado tu tuberias que queden expuestas (ventilacion y otros).</t>
  </si>
  <si>
    <t>Pase en losas de concreto para paso de redes hidrosanitarias, eléctricas o de aire de 3" - 4"</t>
  </si>
  <si>
    <t>Construccion pases para  instalaciones eléctricas,hidrosanitarias, voz, datos, entre otras. Incluye DEMOLICIÓN MAMPOSTERÍA (canchas) en ladrillo o bloque  hasta  20cm de espesor,  colocacion de concreto de 17.5 Mpa para rellenar pases y emparejar superficie, estuco. Incluye botada del material proveniente de estas canchas en botaderos oficiales o donde indique la interventoría.</t>
  </si>
  <si>
    <t>CONCRETOS</t>
  </si>
  <si>
    <t>CONCRETOS VARIOS</t>
  </si>
  <si>
    <t>OTROS CONCRETOS</t>
  </si>
  <si>
    <t>Construcción de ANCLAJE EPÓXICO sobre estructura de concreto existente para varillas de acero de diámetro hasta 1/2", incluye el suministro, transporte e instalación del epóxico, perforación mecánica del concreto con broca de diámetro 5/8" mas del diámetro de la barra de acero a anclar y una profundidad mínima de 12 cm, fijación de la barra y todo lo necesario para su correcto funcionamiento según recomendaciones del proveedor del epóxico. El acero del anclaje se pagará en su respectivo ítem.</t>
  </si>
  <si>
    <t>Construcción de VIGA TALÓN (apoyo de mampostería) en concreto de 21 Mpa., DE 0.10 M DE ALTO x 0.10 M DE ANCHO. Incluye suministro, transporte y colocación del concreto, formaleta en súper "T" de 19 mm o su equivalente, para acabado a la vista dos caras, nivelación, vibrado, protección, curado y todos los demás elementos necesarios para su correcta construcción. Según medidas y especificaciones dadas en los planos y diseños.</t>
  </si>
  <si>
    <t>SILLARES</t>
  </si>
  <si>
    <t>Construcción de SILLAR/DINTEL DE 0.10 - 0,15 x 0,15 m. en concreto de 21 Mpa., vaciado en el sitio. Incluye suministro, transporte y colocación del concreto, formaleta en súper T de 19 mm. para acabado a la vista, protección, curado, molduras, biseles, cortagoteras y todos los elementos necesarios para su correcta construcción. No incluye refuerzo.</t>
  </si>
  <si>
    <t>3.1.3</t>
  </si>
  <si>
    <t>GROUTING</t>
  </si>
  <si>
    <t>Colocación de GROUTING en concreto de 17.5 Mpa., para relleno de muro no estructural (bloque, tolete o catalán). Incluye mano de obra, vibrado, protección, curado y todos demás elementos necesarios para su correcta construcción. No incluye refuerzo.</t>
  </si>
  <si>
    <t>3.2.0</t>
  </si>
  <si>
    <t>ESTRUCTURA</t>
  </si>
  <si>
    <t>3.2.1</t>
  </si>
  <si>
    <t>COLUMNAS</t>
  </si>
  <si>
    <t>Construcción de COLUMNETAS DE 0.10 x 0.10m.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</si>
  <si>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ACERO/MALLAS/ESTRUCTURA METÁLICA</t>
  </si>
  <si>
    <t>ACERO DE REFUERZO</t>
  </si>
  <si>
    <t>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t>
  </si>
  <si>
    <t>kg</t>
  </si>
  <si>
    <t>MAMPOSTERÍA</t>
  </si>
  <si>
    <t>VARIOS MAMPOSTERÍA</t>
  </si>
  <si>
    <t>Suministro, transporte y colocación de CHAPA EN LADRILLO CATALÁN PÁLIDA DE 3 x 10 x 30 cm. Incluye mortero 1:4 espesor max=0.01m acabado blanco, malla electrosoldada D-50 y todos los demás elementos necesarios para su correcta construcción y funcionamiento.</t>
  </si>
  <si>
    <t>5.2.0</t>
  </si>
  <si>
    <t>MURO EN LADRILLO</t>
  </si>
  <si>
    <t>Construcción de MAMPOSTERÍA EN LADRILLO CATALÁN perforación vertical, de 10x15x30, ESPESOR DE 15 cm, color pálido, revitado dos caras. Incluye el suministro y transporte del ladrillo, mortero de pega y de revite 1:4 espesor max=0.01 m, color claro o similar al ladrillo, chapas para acabado, trabas, machones, cuchillas, buitrones, remates de enrases, encorozados, áticos, andamios y todo lo necesario para su correcta construcción. Todos los cortes se realizarán a máquina. (Según norma Icontec 451, 296 y la Astm C-652 y C-34). Muestra de calidad seleccionada y color, para aprobación del arquitecto. Los elementos conectores para el anclaje de las dovelas se dejan previamente embebidos en el vaciado de los concretos de vigas y/o losas. El concreto fluido y el acero de refuerzo se pagarán en su ítem respectivo.</t>
  </si>
  <si>
    <t>REVOQUES / ENCHAPES / PINTURA</t>
  </si>
  <si>
    <t>PINTURA INTERIOR</t>
  </si>
  <si>
    <t>Aplicación de PINTURA ACRÍLICA ALTA ASEPSIA 1 EN MUROS o equivalente de primera calidad que cumpla con la Norma NTC 1335, con sellante para poros tipo Sellamax de Pintuco o su equivalente, 3 manos o las que sean necesarias para obtener una superficie pareja y homogénea, a satisfacción de la interventoría. Incluye suministro y transporte de los materiales, preparada y adecuación de la superficie a intervenir. Color a definir aprobado por la interventoría.</t>
  </si>
  <si>
    <t>Aplicación de PINTURA EPOXIPOLIAMIDA EN MUROS (dos componentes proporción 1:3, no tóxica) tipo epoxiconstrucción de pintuco o equivalente, de primera calidad, semimate, sobre estuco plástico, 2 a 3 manos o las necesarias para lograr una superficie pareja a satisfacción de la interventoría, color blanco.</t>
  </si>
  <si>
    <t>Aplicación de PINTURA ACRÍLICA EN CIELOS ALTA ASEPSIA 1 o equivalente de primera calidad que cumpla con la Norma NTC 1335, con sellante para poros tipo Sellamax de Pintuco o su equivalente, 3 manos o las que sean necesarias para obtener una superficie pareja y homogénea, a satisfacción de la interventoría. Incluye suministro y transporte de los materiales, preparada y adecuación de la superficie a intervenir. Color a definir aprobado por la interventoría.</t>
  </si>
  <si>
    <t>Aplicación de PINTURA EPOXIPOLIAMIDA EN CIELOS (dos componentes proporción 1:3, no tóxica) tipo epoxiconstrucción de pintuco o equivalente, semimate, sobre estuco plástico, 2 a 3 manos o las necesarias para lograr una superficie pareja a satisfacción de la interventoría, color blanco.</t>
  </si>
  <si>
    <t>PISOS EN GRANO</t>
  </si>
  <si>
    <t>Construcción de ZÓCALO EN MEDIA CAÑA EN GRANITO PULIDO Y BRILLADO DE COLOR IGUAL AL DE LA BALDOSA, DESARROLLO DE 20 cm, con una altura de 10 cm sobre el nivel de piso acabado y embebido en muro. Incluye mortero de nivelación, cemento color, grano No. 1, varilla de aluminio de 3 mm a lo largo del muro y mediacañas cada 0,90m, cortes en piso y muro, remates, pulida y brillada, y todos los demás elementos necesarios para su correcto vaciado. La capa de desgaste no debe ser inferior a 10 mm después de pulida.</t>
  </si>
  <si>
    <t xml:space="preserve">Construcción de PISO VACIADO EN GRANO EN GRANO PULIDO Y BRILLADO color similar al existente o indicado por la interventoría, en grano 1-2, espesor de 2 a 5 cm en mortero de nivelación 1:5 y de 10 a 12 mm en cemento color y grano de primera calidad, muestras aprobadas por la interventoría, que cumpla la norma NTC 2849. Incluye suministro y transporte de los materiales, varilla de dilatación en aluminio de 3mm en la faja antideslizante de 5 cm, destroncada,  protección de muros, puertas y desagües, polietileno y todo lo necesario para su correcta instalación y funcionamiento. Según los espacios, la interventoría entregará el diseño en tapetes o franjas combinando los colores (máximo dos colores). Los ensayos que se requieran serán por cuenta del contratista y las muestras se escogerán del material puesto en obra. </t>
  </si>
  <si>
    <t>7.2.0</t>
  </si>
  <si>
    <t>PISOS VARIOS</t>
  </si>
  <si>
    <t>TRATAMIENTO DE SUPERFICIE PARA PULIDA, BRILLADA Y CRISTALIZADA DE PISO EN GRANO EXISTENTE. Incluye: pulida, brillada y cristalizada de zócalos y bocapuertas, pulida, brillada y cristalizada con liquido cristalizador, protección de muros, puertas y desagües, cargue transporte y botada de material sobrante (cachaza) en botaderos oficiales y todo lo necesario para su correcta construcción y funcionamiento.</t>
  </si>
  <si>
    <t>7.3.0</t>
  </si>
  <si>
    <t>PISOS EN CONCRETO VACIADO</t>
  </si>
  <si>
    <t>Construcción de ANDÉN O PLACAS en concreto de 21 Mpa, espesor de 0.10 m., pendientado y llaneado, vaciado alternado (en cuadros no superiores de 1.5 x 1.5 m). Incluye suministro y transporte de los materiales, nivelación  del terreno y adecuación de la superficie, entresuelo en piedra (e=0,15 m.), arenilla compactada (e=0,05 m.), malla electrosoldada D-84, curado y todo lo necesario para su correcta construcción y funcionamiento. Según diseño. Las excavaciones o descapotes se pagarán en su ítem respectivo.</t>
  </si>
  <si>
    <t>8.0.0</t>
  </si>
  <si>
    <t>8.1.0</t>
  </si>
  <si>
    <t>MARCOS Y PUERTAS EN VIDRIO</t>
  </si>
  <si>
    <t>Suministro, transporte y colocación de PUERTA P1 en vidrio laminado 5+5 PVB de 0,36mm, adaptador, dimensiones 1,20x2,51m, marco y estructura en aluminio anodizado color natural (tipo Alúmina línea Koncept-100), perfilería en aluminio anodizado natural mate. Incluye: cuatro (4) bisagras, película sandblasting, cierre hermético e hidráulico tipo gato, bisagras, cerradura de seguridad antiganzua con haladera, tope puerta magnético en la parte inferior, puerta batiente y todos los elementos necesarios para su correcta instalación y funcionamiento, previa aprobación de la interventoría.</t>
  </si>
  <si>
    <t>Suministro, transporte y colocación de PUERTA P2 en vidrio laminado 5+5 PVB de 0,36mm, adaptador, dimensiones 0,80x2,51m, marco y estructura en aluminio anodizado color natural (tipo Alúmina línea Koncept-100), perfilería en aluminio anodizado natural mate. Incluye: pisavidrio a presión, cuatro (4) bisagras, película sandblasting, cierre hermético e hidráulico tipo gato, bisagras, cerradura de seguridad antiganzua con haladera, tope puerta magnético en la parte inferior, puerta batiente y todos los elementos necesarios para su correcta instalación y funcionamiento, previa aprobación de la interventoría.</t>
  </si>
  <si>
    <t>Suministro, transporte y colocación de PUERTA P3 en vidrio laminado 5+5 PVB de 0,36mm, adaptador, dimensiones 1,10x2,51m, marco y estructura en aluminio anodizado color natural (tipo Alúmina línea Koncept-100), perfilería en aluminio anodizado natural mate. Incluye: pisavidrio a presión, cuatro (4) bisagras, película sandblasting, cierre hermético e hidráulico tipo gato, bisagras, cerradura de seguridad antiganzua con haladera, tope puerta magnético en la parte inferior, puerta batiente y todos los elementos necesarios para su correcta instalación y funcionamiento, previa aprobación de la interventoría.</t>
  </si>
  <si>
    <t>8.2.0</t>
  </si>
  <si>
    <t>VENTANERÍA EN ALUMINIO / PVC</t>
  </si>
  <si>
    <t>Suministro, transporte e instalación de VENTANA FIJA HERMÉTICA V1 dimensiones 3,86 X 0,94m. Incluye: marco y estructura en aluminio anodizado color natural (sistema 744 de alúmina o equivalente), sello perimetral en material elástico tipo masilla, silicona o neopreno, con vidrio templado 6 mm, película con control solar uv y todos los elementos necesarios para su correcta instalación y funcionamiento, según diseño y previa aprobación de interventoría.</t>
  </si>
  <si>
    <t>Suministro, transporte e instalación de VENTANA FIJA HERMÉTICA V2 dimensiones 3,03 X 0,94m. Incluye: marco y estructura en aluminio anodizado color natural (sistema 744 de alúmina o equivalente), sello perimetral en material elástico tipo masilla, silicona o neopreno, con vidrio templado 6 mm, película con control solar uv y todos los elementos necesarios para su correcta instalación y funcionamiento, según diseño y previa aprobación de interventoría.</t>
  </si>
  <si>
    <t>Suministro, transporte e instalación de VENTANA FIJA HERMÉTICA V3 dimensiones 1,60 X 0,94m. Incluye: marco y estructura en aluminio anodizado color natural (sistema 744 de alúmina o equivalente), sello perimetral en material elástico tipo masilla, silicona o neopreno, con vidrio templado 6 mm, película sandblasting y todos los elementos necesarios para su correcta instalación y funcionamiento, según diseño y previa aprobación de interventoría.</t>
  </si>
  <si>
    <t>Suministro, transporte e instalación de VENTANA CORREDIZA V4 dimensiones 0,80m X 0,94m. Incluye marco y estructura en alumnio anodizado color natural (sistema 744 de alúminia o equivalente), cristal templado claro espesor 6mm y todos los elementos necesarios para su correcta fabricación, instalación y funcionamiento. Ver cuadro de puertas y ventanas.</t>
  </si>
  <si>
    <t>Suministro, transporte e instalación de VENTANA FIJA V5 dimensiones 0,45m X 0,94m. Incluye: marco y estructura en aluminio anodizado color natural (sistema 744 de alúmina o equivalente), cristal templado claro espesor 6mm y todos los elementos necesarios para su correcta fabricación, instalación y funcionamiento. Ver cuadro de puertas y ventanas.</t>
  </si>
  <si>
    <t>8.3.0</t>
  </si>
  <si>
    <t>MUROS Y CIELOS EN DRYWALL / FIBROCEMENTO</t>
  </si>
  <si>
    <t>8.3.1</t>
  </si>
  <si>
    <t>CIELOS</t>
  </si>
  <si>
    <t>Suministro, transporte y colocación de registros metalicos en cielo falso en drywall para lamparas de 60x60 y equipos de aire acondicionado. Incluye marco metalico color blanco, fijaciones, cortes para apertura de registro, andamios, canes y todo los demás elementos  necesario para su correcta instalación y funcionamiento.</t>
  </si>
  <si>
    <t>Construcción de registro en cielo con medidas indicadas por el interventor o en los planos, en lamina de drywall. Incluye: Suministro, mano de obra, estructura metálica para armado, tornillería autoperforante, remates de juntas en cinta papel y masilla en varias capas lijadas hasta obtener un acabado parejo, Cinta, transportes verticales y horizontales, transportes internos y externos, herramienta, equipo, botada del material sobrante de los reintegros y todo lo necesario para su correcta instalación y funcionamiento.</t>
  </si>
  <si>
    <t>Suministro, transporte y colocación de CIELO FALSO EN DRYWALL Incluye, placa yeso 1/2", masillado, pintura 3 manos, perfilería de aluminio para soporte con distancia de 61 cm, chazos, cintas, ángulos, cortes, andamios, canes y todo los demás elementos  necesario para su correcta instalación y funcionamiento.</t>
  </si>
  <si>
    <t>Suministro, Transporte e Instalación de MEDIACAÑA para cielo. Incluye perfil en pvc plástico, en yeso o material similar al existente, masilla y todos los demás elementos necesarios para su correcta instalación y funcionamiento.</t>
  </si>
  <si>
    <t>8.3.2</t>
  </si>
  <si>
    <t>MUROS</t>
  </si>
  <si>
    <t>Suministro, transporte y colocación de muros en Fibro cemento - Superboard 2 CARAS, con un espesor de aprox de 20 cm (ancho del perfil mas espesor de placa). Incluye estructura metálica para armado y soporte parales, perfiles esquineros, placa de Fibro cemento - Superboard 10mm o espesor indicado por interventoria, cinta en fibra de vidrio de 5 cm., tornillería de 6x1", masilla, acabado en vinilo tipo 1 (acabado tipo 4 según normas necesarias hasta obtener una superficie pareja y homogénea), y todos los demás elementos necesarios para su correcta instalación y funcionamiento.</t>
  </si>
  <si>
    <t>Suministro, transporte y colocación de muros de muros en Fibro cemento - Superboard 2 caras con un espesor de 12 cm (ancho del perfil mas espesor de placa). Incluye estructura metálica a 61 cm de distancia para armado y soporte, perfiles esquineros, refuerzo de vanos para puertas y ventanas, placa de drywall de 1/2", cinta en fibra de vidrio de 50 mm., tornillería de 6x1 y 7x7/16, masilla, acabado en vinilo tipo 1 de Pintuco o equivalente (tres manos o las necesarias hasta obtener una superficie pareja y homogénea) y todos los demás elementos necesarios para su correcta instalación y funcionamiento.</t>
  </si>
  <si>
    <t>Suministro e instalación de Dintel doble cara en SUPERBOARD 10mm, espesor de muro:(0.12 m) y. Incluye estructura metálica calibre 26 para armado y soportes parales, tornillería autoperforante,  Remates de juntas en cinta papel y masilla en varias capas lijadas hasta obtener un acabado parejo,sera a junta perdida por lo que las juntas se deben aplicar con tex-joint juntas de corona o su equivalente,  elementos de trabajo en alturas, transportes verticales y horizontales, se debe reforzar con larguero de madera inmunizada cepillada el dintel y los costados donde ira apoyado los marcos de puertas y de ventanas,botada del material sobrante de los reintegros y todo lo necesario para su correcta instalación y funcionamiento. No incluye pintura, éste se pagará en su ítem respectivo.</t>
  </si>
  <si>
    <t>Suministro, transporte y colocación de placa en fibrocemento o equivalente de hasta e= 20 mm (una cara). para remate de muros de fachada, tapas en chaflan, estructura en perfiles de acero galvanizado cal 20 con separación entre parales de 40.6cm, con refuerzo en área vertical cada 3.66 m de altura, tornillos autoperforantes de cabeza extra plana de ½" y 1", junta perdida con cinta de 2" en fibra de vidrio y masilla. Incluye esquineros y tapas y todos los demás elementos necesarios para su correcta instalación y funcionamiento. El acabado en pintura acrílica para exteriores, se pagará en su ítem respectivo. Según detalle y diseño.</t>
  </si>
  <si>
    <t>Suministro, transporte e Instalación de MEDIACAÑA PVC de 6cm para filetes de muros, color a definir por interventoría. Incluye: perfil PVC 100% autoextinguible, elementos de fijación, resanes y todos los demás elementos necesarios para su correcta instalación y funcionamiento</t>
  </si>
  <si>
    <t>8.4.0</t>
  </si>
  <si>
    <t>VARIOS CARPINTERÍA METÁLICA</t>
  </si>
  <si>
    <t>Suministro, transporte y colocación de SILLA TIPO BUTACO PARA LABORATORIO, espaldar en poliuretano de pielintegral de color negro unido al asiento graduable en profundidad por perilla, platina de acero de ¼ de pulgada conformada en frío, sistema de graduación de altura por pistón neumático, plato de soporte en acero tipo C.R Cal 14 estampado, electrosoldado por MIG, pintura epoxipoliester, apoyapié graduable en altura, base nylon reforzado con fibra de vidrio al 30% con 5 aspas, deslizadores fijos en polipropileno inyectado, con ejes en acero, acabado asiento en poliuretano de piel integral color negro.</t>
  </si>
  <si>
    <t>Suministro, transporte e instalación de CASILLERO DE TRES (3) PUESTOS de 1,98 x 0,40m en acero inoxidable tipo 304 cali 20 cada compartimiento con un entrepaño interior inferior para zapatos y todo lo necesario para su correcta instalación y funcionamiento.</t>
  </si>
  <si>
    <t>Suministro, transporte e instalación de EXTINTOR DE CO2 (Bióxido de Carbono) 15Lb para protección de equipos delicados (electrónicos o eléctricos), adecuado para fuegos tipo BC. Incluye: soporte metálico de piso, válvula de cobre chapeado en cromo con manija de acero inoxidable, cilindro de aluminio peso liviano alto impacto moldeado por extrusión para óptima resistencia, recubrimiento exterior epóxico para resistir temperaturas extremas, ambientes sucios y degradación ultravioleta, construcción sin hierro y listado por UL y todo lo necesario para su correcta instalación y funcionamiento.</t>
  </si>
  <si>
    <t xml:space="preserve">Suministro, transporte y colocación de TAPA PARA REGISTRO plástica blanca de dimensiones 30x30cm. Incluye: marco y tapa plástico, anclajes, resanes  y todos los elementos necesarios para su correcta instalación y funcionamiento. Previa aprobación de la interventoría.                                                                                                              </t>
  </si>
  <si>
    <t>8.5.0</t>
  </si>
  <si>
    <t>MESONES</t>
  </si>
  <si>
    <t>Suministro, transporte e instalación de MESON M1 RECTO DE 1,28m x 0,6m DE PROFUNDIDAD . Producto fabricado con lamina de acero inoxidable 304,calibre 18. Incluye: bisel frontal de 40mm, salpicadero trasero de 100mm, salpicadero izquierdo de 100mm, 1 lavamanos esferico de 39cms de diametro, grifería para mesón tipo institucional para lavamanos en acero inoxidable, caño giratorio y accionamiento con pedal, estructura fabricada con tubería en acero inoxidable cuadrada de 1 ½“ calibre 18, tapa trasera fabricado con lámina de acero inoxidable 304 calibre 18, 2 tapas laterales fabricadas con lámina de acero inoxidable 304 calibre 18, 1 entrepaño fabricado con lámina de acero inoxidable 304, calibre 18. base fabricada con lámina de acero inoxidable 304 calibre 18, 2 puertas batientes fabricadas con lámina de acero inoxidable 304 calibre 18 y todo lo necesario para su correcta instalación y funcionamiento</t>
  </si>
  <si>
    <t>Suministro, transporte e instalación de MESON M4 RECTO DE 1,0m x 0,6m DE PROFUNDIDAD . Producto fabricado con lamina de acero inoxidable 304,calibre 18. Incluye: Bisel frontal de 40mm, salpicadero trasero de 100mm, salpicadero izquierdo de 100mm, 1 lavamanos esferico de 39cms de diametro, grifería tipo institucional en acero inoxidable, caño giratorio y accionamiento con pedal, estructura fabricada con tubería en acero inoxidable cuadrada de 1 ½“ calibre 18, tapa trasera fabricado con lámina de acero inoxidable 304 calibre 18, 2 tapas laterales fabricadas con lámina de acero inoxidable 304 calibre 18, 1 entrepaño fabricado con lámina de acero inoxidable 304, calibre 18. base fabricada con lámina de acero inoxidable 304 calibre 18, 2 puertas batientes fabricadas con lámina de acero inoxidable 304 calibre 18 y todo lo necesario para su correcta instalación y funcionamiento</t>
  </si>
  <si>
    <r>
      <t>Suministro, transporte e instalación de MESON M5 EN L DE 3.52 + 1.8m x 1,05m DE PROFUNDIDAD . Producto fabricado con lamina de acero inoxidable 304,calibre 18. Incluye: Bisel frontal de 40mm, salpicadero trasero de 100mm, salpicadero izquierdo de 100mm, 1 tanque con esquinas redondas de 0,6 x 0,4 x 0,2m de profundidad, fabricado con lamina de acero inoxidable 304 calibre 18, grifería para mesón tipo cuello de ganso metálica cromada, caño giratorio y accionamiento con pedal, estructura fabricada con tubería en acero inoxidable cuadrada de 1 ½“ calibre 18, tapa trasera fabricado con lámina de acero inoxidable 304 calibre 18, 2 tapas laterales fabricadas con lámina de acero inoxidable 304 calibre 18, base fabricada con lámina de acero inoxidable 304 calibre 18, un (1) almacenamiento suspendido bajo pozuelo de 0,87x0,64x0,60 con dos (2) puertas batientes en acero inoxidable cal. 18 con tiraderas curvas en acero inoxidable y cerradura, cuatro (4) almacenamientos bajos suspendidos de 0,44x0,64x0,60m con cajonera con riel + una (1) puerta batiente en acero inoxidable cal 18 con tiradera en acero inoxidable y cerradura, un almacenamiento (1) con una (1) cajonera con riel y puerta batiente en acero inoxidable cal. 18 con tiradera en acero inoxidable y cerradura, estructura cuadrada de 1</t>
    </r>
    <r>
      <rPr>
        <sz val="11"/>
        <rFont val="Calibri"/>
        <family val="2"/>
      </rPr>
      <t>½</t>
    </r>
    <r>
      <rPr>
        <sz val="11"/>
        <rFont val="Swis721 LtCn BT"/>
        <family val="2"/>
      </rPr>
      <t>", niveladores de tornillo en acero inoxidable y todo lo necesario para su correcta instalación y funcionamiento</t>
    </r>
  </si>
  <si>
    <t>Suministro, transporte e instalación de MESÓN M6 compuesta por una (1) mesa recta de 1,5m x 0,7m DE PROFUNDIDAD. Producto fabricado con lamina de acero inoxidable 304,calibre 18. Incluye: Bisel frontal de 40mm, salpicadero trasero de 100mm, salpicadero izquierdo de 100mm, estructura fabricada con tubería en acero inoxidable cuadrada de 1 ½“ calibre 18, tornillos niveladores, un (1) mueble inferior suspendido fabricado con lamina de acero inoxidable 304, base fabricada con lamina de acero inoxidable 304, calibre 18, tres (3) cajoneras con riel fabricados con lamina de acero inoxidable 304, ". fondo fabricado con lamina de acero inoxidable 304, calibre 18. patas niveladoras fabricadas con tuberia cuadrada de 1 1/2 en acero inoxidable calibre 18 y todo lo necesario para su correcta instalación y funcionamiento</t>
  </si>
  <si>
    <t>Suministro, transporte e instalación de ESTANTERÍA M2 en lamina acero inoxidable 304, tres (3) entrepaños en lamina cal 18, estructura en tuberia cuadrada 2" cal. 18, entrepaños graduables, niveladores de tornillo y sistema de fijación a pared y todo lo necesario para su correcta instalación y funcionamiento</t>
  </si>
  <si>
    <r>
      <t>Suministro, transporte e instalación de BANCA M3 en lamina acero inoxidable 304, estructura en tubería cuadrada 1</t>
    </r>
    <r>
      <rPr>
        <sz val="11"/>
        <rFont val="Calibri"/>
        <family val="2"/>
      </rPr>
      <t>½</t>
    </r>
    <r>
      <rPr>
        <sz val="11"/>
        <rFont val="Swis721 LtCn BT"/>
        <family val="2"/>
      </rPr>
      <t>" en acero inoxidable cal 18, niveladores de tornillo y todo lo necesario para su correcta instalación y funcionamiento</t>
    </r>
  </si>
  <si>
    <t>Suministro, transporte e instalación de MESA M7 antivibratoria para balanza analítica especial para laboratorio con superficie de trabajo de laboratorio creificado bajo norma DIN O UNE 13150 dimensiones 0,90m x 0,75m x 0,90m x h:0,90m (tol +/- 5mm). La configuración estará determinada por la ubicación en el plano, superficie de trabajo en perímetro resina fenólica de alta densidad de 19mm de salpicadero en resina fenólica de 100mm de espesor y 100,mm de altura, la estructura metálica será de tipo H estable, que garantice la resistencia y estabilidad del mueble durante su uso, con resistencia a las vibraciones generadas en cada zona de trabajo, fabricada en tubo en acero con aislamiento frente a la vibración, con patas niveladoras de ajuste independiente, la superficie permanecerá nivelada, elementos niveladores (incluye todo lo necesario para su correcta instalación y funcionamiento). El revestimiento de la estructura estará fabricada en aglomerado prensado tres capas en páneles laterales y traseros para ocultar la estructura especial de soporte de la mesa antivibratoria. La superficie de trabajo de la placa de pesado donde se ubicará la balanza analítica será de hormigón frío de 400x450xmm de dimensiones, con un peso de 65kg, las superficies laterales a la zona de pesa en postformado melanizada de color gris.</t>
  </si>
  <si>
    <t xml:space="preserve">Suministro, transporte e instalación de MESÓN SUSPENDIDO M8 de dimensiones 0,90m x 0,75m x h: 0,90m+ salpicadero en L + borde antiderrame en acero inoxidable 304 2B cal 18. Estructura de soporte en pie amigos en acero inoxidable sujetos a muros de drywall, fijaciones y todo lo necesario para su correcta instalación y funcionamiento. </t>
  </si>
  <si>
    <t>9.0.0</t>
  </si>
  <si>
    <t>9.1.0</t>
  </si>
  <si>
    <t>LAVADO / HIDRÓFUGO DE MUROS</t>
  </si>
  <si>
    <t>Suministro, transporte y aplicación de ácido nítrico e hidrosolve proporción 1:1:5 para lavada de muros exteriores, con todos los elementos necesarios para su correcta instalación y funcionamiento.</t>
  </si>
  <si>
    <t>Suministro, transporte y aplicación de hidrófugo impermeabilizante del tipo siliconite (Sika transparente o equivalente) o equivalente para mampostería de fachadas, con todos los elementos necesarios para su correcta instalación y funcionamiento.</t>
  </si>
  <si>
    <t>10.0.0</t>
  </si>
  <si>
    <t>OBRAS VARIAS</t>
  </si>
  <si>
    <t>10.1.0</t>
  </si>
  <si>
    <t>IMPERMEABILIZACIONES</t>
  </si>
  <si>
    <t>Suministro, transporte e impermeabilización de losa en concreto con sistema monolítico en Poliuretano tipo Vulken o equivalente. Incluye preparación de la superficie y todos los demás elementos necesarios para su correcta aplicación.</t>
  </si>
  <si>
    <t>AIRE ACODICIONADO Y VENTILACIÓN MECÁNICA</t>
  </si>
  <si>
    <t>11.0.0</t>
  </si>
  <si>
    <t>COMPONENTES ELÉCTRICOS</t>
  </si>
  <si>
    <t>Compra, transporte, instalación y puesta en servicio de Cable de control apantallado 2 x18.</t>
  </si>
  <si>
    <t xml:space="preserve">Compra, transporte, instalación y puesta en servicio de Cable encauchetado 4x14 AWG S. Incluye: Elementos de fijación y marcación. </t>
  </si>
  <si>
    <t>Compra, transporte, instalación y puesta en servicio de tubería metálica flexible (Coraza) de 3/4". Incluye: Conectores rectos y curvos,  elementos sujeción (grapas, tornillos, correas, etc) y marcación y demas accesorios necesarios para su correcta instalación y funcionamiento.</t>
  </si>
  <si>
    <t>Compra, transporte, instalación y puesta en servicio de Cable encauchetado 4x18 AWG. Incluye: Elementos de fijación y marcación.</t>
  </si>
  <si>
    <t>Compra, transporte, instalación y puesta en servicio de Tubería EMT de 1". Incluye: Uniones, entradas a caja, curvas, elementos de fijación, marcación y demas accesorios necesarios para su correcta instalación.</t>
  </si>
  <si>
    <t>12.0.0</t>
  </si>
  <si>
    <t>EQUIPOS DE AIRE ACONDICIONADO</t>
  </si>
  <si>
    <t>Compra, transporte, instalación y puesta en servicio de Unidad Condensadora de Aire con descarga vertical de 4 TR, para trabajar con refrigerante R410, compresor inverter a 220V/3 fases/60 Hz.Incluye: Eliminadores de vibración, temporizador, conexión  y demás accesorios necesarios para su correcta instalación y funcionamiento.</t>
  </si>
  <si>
    <t>Compra, transporte, instalación y puesta en servicio de Unidad Manejadora de Aire 100% exterior, horizontal,  para expansión directa, de 1139 CFM@2.3 in c.a., para uso exterior, doble pared, ventilador tipo plenum fan a 220V/3 fases/60 Hz.Incluye: Conexión, Ducto con malla metálica en la succión, Junta flexible en lona para conductos de suministro, pisa lona, elementos de sujeción, eliminadores de vibración, filtros lavables de 35%, filtros del 65% y del 95%, valvula de expansión para R410, motor montado sobre resortes, transmisión, puertas de inspección a la derecha y demás accesorios necesarios para su correcta instalación y funcionamiento</t>
  </si>
  <si>
    <t xml:space="preserve">Compra, transporte, instalación y puesta en servicio de Tubería rígida de cobre tipo "L" de diametro 7/8" aislada con rubatex de 1/2" de espesor. Incluye: Soportes (tipo mensula, cuelga, correa o cualquier otro necesaio), anclajes, elementos de sujeción, codos, uniones, cinta FOAM, chaqueta de PVC pintada de negro,  y demás accesorios necesarios para su correcta instalación y funcionamiento. </t>
  </si>
  <si>
    <t xml:space="preserve">Compra, transporte, instalación y puesta en servicio de Tubería rígida de cobre tipo "L" de diametro 3/8" . Incluye: Soportes (tipo mensula, cuelga, correa o cualquier otro necesaio), anclajes, elementos de sujeción, codos, uniones,  y demás accesorios necesarios para su correcta instalación y funcionamiento. </t>
  </si>
  <si>
    <t>Compra, transporte, instalación y puesta en servicio de Unidad Ventiladora de 1590 CFM@1.4 in c.a. a 220V  3 Fases para instalación en línea con el conducto. Incluye: Elementos de sujeción, unión flexibe, pisa lona, cacuchos eliminadores de vibración y demás accesorios necesarios para su correcta instalación y funcionamiento.</t>
  </si>
  <si>
    <t>13.0.0</t>
  </si>
  <si>
    <t>CONDUCTOS</t>
  </si>
  <si>
    <t xml:space="preserve">Compra, transporte instalación y puesta en servicio de Conductos en lámina galvanizada calibre según dimensiones.  Incluye: Soporteria (tipo ménsula, cuelga, correa, varilla,  o cualquier otro requerido), elementos de sujeción, anclajes, sellante, esquineros, tornillería y demás accesorios necesarios para su correcta instalación y funcionamiento. </t>
  </si>
  <si>
    <t>Kg</t>
  </si>
  <si>
    <t>Compra, transporte, instalación y puesta en servicio de Conductos  en lámina rígida de poliisocianurato de 20 mm de espesor,  revestido por ambas caras con una lámina de aluminio grafado de 60 micras de espesor y tratamiento antimicrobiano en su cara interna (lisa) .  Incluye: Soporteria  (tipo ménsula, cuelga, correa, o cualquier otro requerido), elementos de sujeción, anclajes, silicona, pega del mismo fabricante, cinta metálica del mismo fabricante y demás accesorios necesarios para su correcta instalación y funcionamiento.</t>
  </si>
  <si>
    <t>Desmonte y disposición final certificada de conductos en lámina rígida de poliisocianurato fuera de la obra Incluye: retiro de rejillas, difusores, soporteria, elementos de anclaje y demás accesorios integrados al sistema.</t>
  </si>
  <si>
    <t>Compra, transporte, instalación y puesta en servicio de conducto flexible no metálico de 10" de diámetro, formados por un espiral de acero resistente a la corrosión permanentemente asegurado cubierto por una película de poliéster con aislamiento térmico exterior de fibra de vidrio de 1” de espesor. Incluye:soportería, cinta, abrazadera en lamina galavanizada, elementos de sujeción y demas accesorios necesarios para su correcta instalación y funcionamiento.</t>
  </si>
  <si>
    <t>Compra, transporte, instalación y puesta en servicio de conducto flexible no metálico de 12" de diámetro, formados por un espiral de acero resistente a la corrosión permanentemente asegurado cubierto por una película de poliéster con aislamiento térmico exterior de fibra de vidrio de 1” de espesor. Incluye:soportería, cinta, abrazadera en lamina galavanizada, elementos de sujeción y demas accesorios necesarios para su correcta instalación y funcionamiento.</t>
  </si>
  <si>
    <t>14.0.0</t>
  </si>
  <si>
    <t>REJILLAS Y DIFUSORES</t>
  </si>
  <si>
    <t xml:space="preserve">Compra, transporte, instalación y puesta en servicio de Rejilla retorno, extraccion o aire exterior tipo barras frontales fijas a 35° de 12" x  16" con control de volumen de aletas opuestas con accionamiento por piñón. Incluye: Elementos de fijación y demas accesorios necesarios para su correcta instalación y funcionamiento </t>
  </si>
  <si>
    <t xml:space="preserve">Compra, transporte, instalación y puesta en servicio de Rejilla retorno, extraccion o aire exterior tipo barras frontales fijas a 35° de 8" x  10" con control de volumen de aletas opuestas con accionamiento por piñón. Incluye: Elementos de fijación y demas accesorios necesarios para su correcta instalación y funcionamiento </t>
  </si>
  <si>
    <t xml:space="preserve">Compra, transporte, instalación y puesta en servicio de Rejilla retorno, extraccion o aire exterior tipo barras frontales fijas a 35° de 12" x  8" con control de volumen de aletas opuestas con accionamiento por piñón. Incluye: Elementos de fijación y demas accesorios necesarios para su correcta instalación y funcionamiento </t>
  </si>
  <si>
    <t>Compra, transporte, instalación y puesta en servicio de difusor de sumnistro 2 vías a 90°  de 6" x 6" con aletas de 3", con control de volumen de hojas múltiples opuestas operadas por un sistema de piñón. Incluye: Elementos de sujeción y demas accesorios necesarios para su correcta instalación y funcionamiento</t>
  </si>
  <si>
    <t>Compra, transporte, instalación y puesta en servicio de caja terminal para filtro HEPA de 24" x 24" con puertos para prueba de integridad y conexión de mangueras para trnsmisor diferencial de presión, con lámina microperforada, color blanco. Incluye: Elementos de sujeción, anclajes, soportes, filtro HEPA, compuerta de balanceo  y demas accesorios necesarios para su correcta instalación y funcionamiento</t>
  </si>
  <si>
    <t>Compra, transporte, instalación y puesta en servicio de caja terminal para filtro HEPA de 24" x 48" con puertos para prueba de integridad y conexión de mangueras para transmisor diferencial de presión, con lámina microperforada, color blanco. Incluye: Elementos de sujeción, anclajes, soportes, filtro HEPA, compuerta de balanceo  y demas accesorios necesarios para su correcta instalación y funcionamiento</t>
  </si>
  <si>
    <t>15.0.0</t>
  </si>
  <si>
    <t>INSTRUMENTACIÓN</t>
  </si>
  <si>
    <t>Compra, transporte, instalación y puesta en servicio de transmisor de presión diferencial 0 a 5" in c.a análogo. Incluye:Caja plástica hermetica con tapa transparente, prensa estopa de 1/2", manguera cristal, kit de instlación y demás accesorios  necesarios para su correcta instalación y  funcionamiento.</t>
  </si>
  <si>
    <t>Compra, transporte, instalación y puesta en servicio de transmisor de presión diferencial +-0.25" in c.a con pantalla LCD. Incluye:Caja plástica hermetica con tapa transparente, prensa estopa de 1/2", manguera cristal, conexión y demás accesorios  necesarios para su correcta instalación y  funcionamiento.</t>
  </si>
  <si>
    <t>Compra, transporte, instalación y puesta en servicio de transmisor de presión diferencial 0 a 5" in c.a ogital con pantalla LCD. Incluye:Caja plástica hermetica con tapa transparente, prensa estopa de 1/2", manguera cristal, kit de instlación y demás accesorios  necesarios para su correcta instalación y  funcionamiento.</t>
  </si>
  <si>
    <t>Compra, transporte, instalación y puesta en servicio de Termostato digital programable  . Incluye: guarda termostato, conexión, configuración y pruebas.</t>
  </si>
  <si>
    <t>16.0.0</t>
  </si>
  <si>
    <t xml:space="preserve">BALANCEAMIENTO DEL SISTEMA </t>
  </si>
  <si>
    <t>Balanceamiento de sistemas de distribución de aire, ventilación y aire acondicionado. Incluye: alquiler de balómetro , toma de medidas, supervisión e informe.</t>
  </si>
  <si>
    <t>gl</t>
  </si>
  <si>
    <t>17.0.0</t>
  </si>
  <si>
    <t>AUTOMATIZACIÓN Y CONTROL</t>
  </si>
  <si>
    <t>Suministro, transporte, instalación y puesta en servicio de tableros de control y potencia y pantalla táctil de 7" para monitoreo y control del sistema de aire acondicionado y ventilación. Incluye: Gabinetes, protecciones, dispositivos de control ( contactores, relés, pilotos, selectores pulsadores, etc), sensor de temperatura y humedad, suiche de presion diferencial, fuente 24VDC,Variador, Controlador, cableado, conexión, programación, pruebas, diagramas eléctricos, marcación, certificado RETIE, manual de operación, capacitación, comisionamiento dos (2) días y demás elementos necesarios para su instalación y correcto funcionamiento..</t>
  </si>
  <si>
    <t>INST. HIDRÁULICAS/SANITARIAS/ GAS</t>
  </si>
  <si>
    <t>18.0.0</t>
  </si>
  <si>
    <t>ABASTOS</t>
  </si>
  <si>
    <t xml:space="preserve">Suministro, transporte e instalación de tubería PVC-P, RDE 9, 500 PSI, diámetro 1/2", incluye todos los accesorios en PVC de diámetro 1/2" incluyendo todos los accesorios reducidos que se requieran para garantizar su correcta instalación y funcionamiento. Estos deberán estar correctamente pegados usando limpiador, soldadura y teflón apropiados, sin presentar fugas, fisuras o cualquier otra clase de anomalía. Se debe garantizar la correcta instalación y funcionamiento. </t>
  </si>
  <si>
    <t>Suministro, transporte e instalación de tubería PVC-P, RDE 13.5, 315 PSI, diámetro 1 ", incluye todos los accesorios en PVC de diámetro 1 " incluyendo todos los accesorios reducidos que se requieran para garantizar su correcta instalación y funcionamiento. Estos deberán estar correctamente pegados usando limpiador, soldadura y teflón apropiados, sin presentar fugas, fisuras o cualquier otra clase de anomalía. Se debe garantizar la correcta instalación y funcionamiento.</t>
  </si>
  <si>
    <t>Suministro, transporte e instalación de terminal con L = 0.15m y con camara de aire h = 0.30m, en tuberia de cobre tipo M, con un diámetro de 1/2". Incluye suministro y transporte de los materiales, canchada de muros y resane en mortero, accesorios de cobre y PVC, sellante, soldadura, teflón, y todo lo necesario para su correcta instalación y funcionamiento.</t>
  </si>
  <si>
    <t xml:space="preserve">Suministro, transporte e instalación de salidas de abasto en díametro 1/2" con tubería  RDE 9, 500 PSI, incluye 1.5 m de tubería y todos los accesorios en PVC de DIÁMETRO 1/2" que se requieran para su correcta instalación. Estos deberán estar correctamente pegados usando limpiador, soldadura y teflón apropiados, sin presentar fugas, fisuras o cualquier otra clase de anomalía. Se debe garantizar la correcta instalación y funcionamiento. </t>
  </si>
  <si>
    <t>VÁLVULAS</t>
  </si>
  <si>
    <t>Suministro, transporte e instalación de válvulas o llave contención tipo Red White - RW o similar Ø 1/2", incluye uniones universales para desmonte, accesorios de instalación y retiro de la existente cuando sea de cambio. Incluye eliminación de válvula de control de 1 pulgada dentro del laboratorio.</t>
  </si>
  <si>
    <t>19.0.0</t>
  </si>
  <si>
    <t>DRENAJES - ALCANTARILLADO - DESAGÜES</t>
  </si>
  <si>
    <t>Suministro, transporte e instalación de tubería PVC sanitaria tipo Pavco o similar, con un diámetro de 2", para aguas residuales o lluvia enterrada y/o empotrada por losas.  Incluye suministro y transporte de los materiales, accesorios, pegante, limpiador y todos los elementos necesarios para su correcta instalación y funcionamiento.La excavación y los llenos se pagaran en su ítem respectivo.</t>
  </si>
  <si>
    <t>Suministro, transporte e instalación de tubería PVC sanitaria tipo Pavco o similar, con un diámetro de 1 1/2"",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t>
  </si>
  <si>
    <t>Suministro, transporte e instalación de salida sanitaria de 2".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t>
  </si>
  <si>
    <t>Suministro, transporte e Instalación de rejilla de piso para desagüe con Push, en bronce, de 3"x2" anticucarachas tipo COLREJILLAS o similar, incluye reparaciones en enchapes y/o pisos y el retiro de la existente y la botada de material resultante de la reparación de los enchapes</t>
  </si>
  <si>
    <t>Desmonte y clausura de desagüe de 2" a 4" de diámetro. Incluye suministro y transporte de los materiales, accesorios, pegante, limpiador y todos los elementos necesarios para su correcta instalación y funcionamiento</t>
  </si>
  <si>
    <t>20.0.0</t>
  </si>
  <si>
    <t>APARATOS SANITARIOS Y GRIFERIA</t>
  </si>
  <si>
    <t>20.1.0</t>
  </si>
  <si>
    <t>GRIFERIA LAVAMANOS Y POZUELOS CORONA O GRIVAL</t>
  </si>
  <si>
    <t>Suministro, transporte e instalación de  Griferia Galaxia tipo pico de cisne monocontrol tipo Corona o similar para fijar en meson, incluye retiro de la griferia existente de ser necesario.</t>
  </si>
  <si>
    <t>Suministro, transporte e instalación de grifería cuello de ganso individual Pared - Grival o similar. Incluye el retiro de la existente</t>
  </si>
  <si>
    <t>Suministro, transporte e instalación de llave lavamanos individual, tipo Grival o similar. Incluye el retiro de la existente</t>
  </si>
  <si>
    <t>Suministro, transporte e instalación de sifón botella para lavamanos y/o lavaplatos y/o desague de piso. Incluye el retiro del existente</t>
  </si>
  <si>
    <t>Suministro, transporte e intalación de DUCHA 1" MIXTA MANUAL - PEDAL ACERO INOXIDABLE, marca IMPLESEG o similar. Ducha torrencial y fuente lavaojos, Tubería en acero inoxidable SCH 40 DE 1" Altura 2.10 mts. Plafones de Acero inoxidable y setcoplast (a prueba de corrosión antiácidos); el plato de la ducha y del lava-ojos es de Ø 273 mm. Válvulas tipo bola de acción instantánea. Flujo ducha 30 G.P.M. Difusores para lavaojos en material setcoplast, antialérgico y tapas protectoras que se desplazan con la presión del agua. Incluye palanca triangular rígida y señal de identificación. Reune las especificaciones de ANSI y OSHA. Incluye retiro de la ducha lavaojos existente.</t>
  </si>
  <si>
    <t>SEGURIDAD ELECTRÓNICA</t>
  </si>
  <si>
    <t>21.0.0</t>
  </si>
  <si>
    <t>SISTEMA DE DETECCIÓN DE INTRUSOS</t>
  </si>
  <si>
    <t>Suministro, transporte, instalación y puesta en marcha de sensor magnético liviano, cableado, color blanco. Incluye resistencias,  elementos de fijación y demás accesorios para su correcto funcionamiento. Marca sugerida: Secolarm, Lynx.</t>
  </si>
  <si>
    <t>Suministro, transporte, instalación y puesta en marcha de Sensor infrarrojo 360° cableado,blanco.Incluye resistencias, elementos de fijación,accesorios para su correcto funcionamiento. Marca sugerida: DSC BV-5OO</t>
  </si>
  <si>
    <t>Suministro, transporte, instalación y puesta en marcha de Sensor infrarrojo cableado dual (infrarrojo+microondas),anti mascotas,blanco.Incluye resistencias, elementos de fijación,accesorios para su correcto funcionamiento.Marca sugerida:DSC LC-104</t>
  </si>
  <si>
    <t>Suministro, transporte, instalación y puesta en marcha de Botón de emergencia, con urna acrílica de sobreponer, tipo hongo, sin enclavamiento, color azul, texto indicativo en español (EMERGENCIA). Incluye elementos de fijación y demás accesorios para su correcto funcionamiento. Marca sugerida: STI</t>
  </si>
  <si>
    <t>22.0.0</t>
  </si>
  <si>
    <t>SISTEMA DE FACILIDAD DE ACCESO</t>
  </si>
  <si>
    <t>Suministro, transporte, instalación y puesta en marcha de Lector de tarjeta de proximidad. Incluye elementos de fijación y demás accesorios para su correcto funcionamiento. Marca requerida: HID R10, referencia Iclass SE</t>
  </si>
  <si>
    <t>Suministro, transporte, instalación y puesta en marcha de Botón de salida sin contacto, en acero inoxidable, iluminado (rojo-verde), texto en español, rango ajustable. Incluye resistencias, elementos de fijación y demás accesorios para su correcto funcionamiento. Marca sugerida: Enforcer</t>
  </si>
  <si>
    <t>Suministro, transporte, instalación y puesta en marcha de Electroimán de 600 Lb, 12V/24 DC, con contactos seco (NC, COM, NO), sin buzzer, Listado UL. Incluye resistencias, soporte U, Z, L o ZL, elementos de fijación y demás accesorios para su correcto funcionamiento. Marca sugerida: Yale, Secolarm</t>
  </si>
  <si>
    <t>Suministro, transporte, instalación y puesta en marcha de Fuente para electroimanes 12VDC20A respaldo de batería, Incluye board, batería 12VDC17A,elementos de fijación,accesorios para su correcto funcionamiento.Marca sugerida:Secolarm</t>
  </si>
  <si>
    <t>Suministro, transporte, instalación y puesta en marcha de Gabinete metálico 40x40x20 cm, con cerradura metálica triangular, doble fondo metálico removible de 34x34 cm, pintura electrostática color beige, certificado RETIE, elementos de fijación. Marca sugerida: UMI, SDT.</t>
  </si>
  <si>
    <t>Suministro, transporte, instalación y puesta en marcha de Botón de salida de emergencia, tipo hongo, con enclavamiento, color verde, texto indicativo en español. Incluye elementos de fijación y demás accesorios para su correcto funcionamiento. Marca sugerida: STI</t>
  </si>
  <si>
    <t>23.0.0</t>
  </si>
  <si>
    <t>SISTEMA DE CIRCUITO CERRADO DE TELEVISIÓN</t>
  </si>
  <si>
    <t>Suministro, transporte, instalación y puesta en marcha de Cámara IP tipo minidomo, 4mpx, PoE,WDR, varifocal, día/noche, antivándalica, compresión de video H 265 y certificación ONVIF. Incluye elementos de fijación y accesorios para su correcto funcionamiento. Marca sugerida: Pelco, Axis, Illustra)</t>
  </si>
  <si>
    <t>24.0.0</t>
  </si>
  <si>
    <t>CABLEADO</t>
  </si>
  <si>
    <t>Suministro, transporte e instalación de Cable de par trenzado (UTP categoría 5e), de interior, color gris. La composición del cable debe ser de 100% cobre, 24 AWG, certificado UL. Marcas sugeridas: Commscope, Leviton, 3M, Ceconet.</t>
  </si>
  <si>
    <t>25.0.0</t>
  </si>
  <si>
    <t>CANALIZACIONES</t>
  </si>
  <si>
    <t xml:space="preserve">Suministro, transporte, instalación de Canaleta plástica ranurada 40x60 mm color gris y  elementos de fijación. Marca sugerida: Dexson </t>
  </si>
  <si>
    <t>Suministro, transporte, instalación de Canaleta plástica ranurada 25x60 mm color gris y  elementos de fijación. Marca sugerida: Dexson</t>
  </si>
  <si>
    <t>Suministro, transporte, instalación de Coraza metálica flexible, 7.5 mm de diámetro interno, color gris. Incluye elementos de fijación y accesorios.  El producto debe ser certificado para uso eléctrico.</t>
  </si>
  <si>
    <t>INSTALACIONES ELÉCTRICAS</t>
  </si>
  <si>
    <t>26.0.0</t>
  </si>
  <si>
    <t xml:space="preserve">TABLEROS DE DISTRIBUCIÓN ELÉCTRICA Y ALIMENTADORES. </t>
  </si>
  <si>
    <t>Suministro, transporte e instalación según sección 250 NTC 2050, marcación y señalización según RETIE, anclajes, fijaciones, conexiones, pruebas y ensayos, de:</t>
  </si>
  <si>
    <t>Alimentador para tablero proyectado (MLAA-BSL3) en cable de Cu 3xNº4 AWG LSHF para fases, 1xNº 4 AWG LSHF para neutro y 1xN°8 AWG LSHF para puesta a tierra. Los conductores deberán estar fabricados para una temperatura de operación de 90ºC y una tensión de operación de 600V. Incluye: marcación en cada conductor con marquillas certificadas, en cajas de empalme y tablero.</t>
  </si>
  <si>
    <t>ml</t>
  </si>
  <si>
    <t>Interruptor automático tripolar tipo caja moldeada industrial(Breaker) 3x40A, ICC=25 KA, a 240 Voltios, no reparable, sellado y contramarcado.  Incluye elementos para su fijación. Para instalar en gabinete de  control y potencia aire acondicionado MLAA-BSL3 y totalizador en tablero principal.</t>
  </si>
  <si>
    <t>Interruptor automático (breaker) tripolar tipo enchufable 3x20/3x30A, Icc&gt;10 kA, 220 V. Icu=10 kA, Ics=75%, 120V, conectores para operar con conductores 60/75°C, temperatura ambiente máxima 40°C, deben tener certificado de conformidad RETIE. Incluye: marcadores tipo anillo.</t>
  </si>
  <si>
    <t>Interruptor termo magnético monopolar enchufable de 1x15A, 1x20A, 1x30A, Icu=10 kA, Ics=75%, 120V, conectores para operar con conductores 60/75°C, temperatura ambiente máxima 40°C, deben tener certificado de conformidad RETIE. Incluye: marcadores tipo anillo.</t>
  </si>
  <si>
    <t>Interruptor termo magnético bipolar enchufable de 2x15A, 2x20A, 2x30A, Icu=10 kA, Ics=75%, 120V, conectores para operar con conductores 60/75°C, temperatura ambiente máxima 40°C, deben tener certificado de conformidad RETIE. Incluye: marcadores tipo anillo.</t>
  </si>
  <si>
    <t>27.0.0</t>
  </si>
  <si>
    <t>REDES ELÉCTRICAS INTERNAS</t>
  </si>
  <si>
    <t>27.1.0</t>
  </si>
  <si>
    <t xml:space="preserve">CANALIZACIONES. </t>
  </si>
  <si>
    <t>Suministro, transporte e instalación de canalizaciones. Incluye: soportes, accesorios y elementos de fijación. Todos los soportes deberán cumplir con la NSR-10.</t>
  </si>
  <si>
    <t>Tubería EMT de Ø3/4". Incluye: Uniones, entradas a caja, elementos de fijación, marcación y demás accesorios necesarios para su correcta instalación.</t>
  </si>
  <si>
    <t>Tubería EMT de Ø1". Incluye: Uniones, entradas a caja, elementos de fijación, marcación y demás accesorios necesarios para su correcta instalación.</t>
  </si>
  <si>
    <t>Tubería EMT de Ø1½". Incluye: Uniones, entradas a caja, elementos de fijación, marcación y demás accesorios necesarios para su correcta instalación.</t>
  </si>
  <si>
    <t>Tubería metálica tipo IMC de 1". Incluye elementos de fijación y accesorios.   El producto debe ser certificado para uso eléctrico.</t>
  </si>
  <si>
    <t>Tubería PVC de Ø3/4" empotrada en muro. Incluye: Canalización en el muro, elementos de fijación, marcación y accesorios necesarios para su correcta instalación.</t>
  </si>
  <si>
    <t>Tubería PVC de Ø1" empotrada en muro. Incluye: Canalización en el muro, elementos de fijación, marcación y accesorios necesarios para su correcta instalación.</t>
  </si>
  <si>
    <t>Tubería hermética flexible de 3/4". Incluye conectores recto y curvo, elementos de fijación y accesorios para su correcta puesta en servicio.  El producto debe ser certificado para uso eléctrico.</t>
  </si>
  <si>
    <t>Canaleta metálica de 12x5cm con división central con doblez, pestañas para tapar hacia afuera, calibre 22 USG, lamina cold-rolled, pintura electroestática en polvo horneable color gris texturizada. Incluye accesorios (curvas, derivaciones, etc.), elementos de fijación, puente eléctrico en cable de cobre N° 12 AWG y terminales de ojo en todas las uniones. Todos los cortes deben quedar resanados y pulidos con masilla y pintura anticorrosiva del mismo color. Se debe garantizar la continuidad de las divisiones centrales.</t>
  </si>
  <si>
    <t>Canaleta metálica de 12x5cm con división central con doblez, pestañas para tapar hacia afuera, calibre 22 USG, lamina galvanizada para uso en intemperie, pintura electroestática en polvo horneable color gris texturizada. Incluye accesorios (curvas, derivaciones, etc.), elementos de fijación, puente eléctrico en cable de cobre N° 12 AWG y terminales de ojo en todas las uniones. Todos los cortes deben quedar resanados y pulidos con masilla y pintura anticorrosiva del mismo color. Se debe garantizar la continuidad de las divisiones centrales.</t>
  </si>
  <si>
    <t>Caja metálica 12x12x5 con tapa color gris texturizado. Incluye: elementos de fijación y marcación.</t>
  </si>
  <si>
    <t>Bandeja tipo malla 54x300mm con borde de seguridad con soldadura en T, con acabado en Electrozincado con recubrimiento de 20 micras de zinc para ambientes interiores, fijación tipo columpio cada 1,5 mts. y cable de cobre para puesta a tierra desnudo No. 8AWG utilizando el accesorio certificado para tal fin. Incluye: chazo tipo RL, esparragos, soporte peldaño, CE25, CE30, BTRCC, FASLOCK y uniones EDRN, cambios de dirección como: curvas verticales y horizontales, codos, tees y reducciones.</t>
  </si>
  <si>
    <t>Conduleta en L 3/4". Incluye: Elementos de fijación e instalación.</t>
  </si>
  <si>
    <t>Perfil sencillo liso para soportar canaleta vertical desdes el piso hasta el techo. 3,5m de altura. Ref. Mecano o similar. Incluye elementos de fijación.</t>
  </si>
  <si>
    <t xml:space="preserve">Caja metálica 2x4" 4 salidas para elementos de alarma, salidas para tubo de 1" y 3/4" . Incluye elementos de fijación y accesorios, Tapa blanca, Ref. Rawelt. El producto debe ser certificado para uso electrico. </t>
  </si>
  <si>
    <t>Conector recto o curvo para coraza metálica o tubería metálica flexible de 3/4", incluye accesorios para su correcta instalación</t>
  </si>
  <si>
    <t>28.0.0</t>
  </si>
  <si>
    <t xml:space="preserve">CIRCUITOS RAMALES. </t>
  </si>
  <si>
    <t>Suministro, transporte y montaje de circuito ramal desde Tablero de distribución eléctrica proyectado, incluye: marcación y señalización según RETIE, pruebas, ensayos y chequeos, cumplirá con lo establecido en el Artículo 17, numeral 1 del RETIE:</t>
  </si>
  <si>
    <t>Cable de cobre 1xN° 10 AWG HFLSFR, 90°C, 600V CT para circuitos de tomas 110V e iluminación</t>
  </si>
  <si>
    <t>Cable de cobre 1xN° 12 AWG HFLSFR, 90°C, 600V CT para circuitos de tomas 110V e iluminación</t>
  </si>
  <si>
    <t>Cable encauchetado 3x10AWG LHFR-LS 600V 80C TC T1. Incluye: Elementos de fijación y marcación.</t>
  </si>
  <si>
    <t>Cable encauchetado 3x12AWG LHFR-LS 600V 80C TC T1. Incluye: Elementos de fijación y marcación.</t>
  </si>
  <si>
    <t>29.0.0</t>
  </si>
  <si>
    <t xml:space="preserve">SALIDAS ELECTRICAS. </t>
  </si>
  <si>
    <t>Suministro, transporte e instalación de salidas eléctricas: Incluye: Alambrada, empalme, encintada y accesorios para su correcta instalación, pruebas y chequeos; conexión de puesta a tierra según sección 250 NTC 2050, marcación y señalización según RETIE.</t>
  </si>
  <si>
    <t>Salida eléctrica para toma corriente con polo a tierra 250V, 30A, (NEMA L5-30R) embebida en muro. Incluye: clavija (NEMA L5-30P), 3m de cable de cobre 1xN° 10 AWG HFLSFR, marcación por fuera con cinta laminada y por dentro con marcadores tipo anillo en los conductores, aparato con tapa, conectores tipo resorte, elementos y accesorios necesarios para su correcta instalación. No incluye Canaleta.</t>
  </si>
  <si>
    <t>Salida eléctrica para toma corriente con polo a tierra 220V, 20A, (NEMA 6-20R) embebida en muro. Incluye: 3m de cable de cobre 1xN°10 AWG HFLSFR, caja PVC 4x4'', clavija (NEMA 6-20P), tapaflux PVC, aparato, conectores tipo resorte, marcación por fuera con cinta laminada y por dentro con marcadores tipo anillo en los conductores, elementos y accesorios  nesarios para su correcta instalación. NO Incluye tubería. .</t>
  </si>
  <si>
    <t xml:space="preserve">Salida eléctrica bifásica 2f, 208V  20A, en canaleta metálica. Incluye: empalmes con soldadura, 3m de Cable N° 12 AWG LSHF , troquel universal, toma y clavija 1/2 vuelta capacidad 20A. NO Incluye canaleta. </t>
  </si>
  <si>
    <t>Salida eléctrica para toma corriente doble con polo a tierra color blanco, 125V, 20A embebida en muro. Incluye: 3m de cable de cobre 1xN°10 AWG HFLSFR, caja PVC 4x4'', tapaflux PVC, aparato, conectores tipo resorte, placa, tapones plasticos para las ranuras no utilizadas del tomacorriente, placa y accesorios. NO Incluye tubería.</t>
  </si>
  <si>
    <t>Salida eléctrica para toma corriente doble con polo a tierra aislada color naranja, 125V,  15A embebida en muro. Incluye: 3m de cable de cobre 1xN°10 AWG HFLSFR, caja PVC 4x4'', tapaflux PVC, aparato, conectores tipo resorte, tapones plasticos para las ranuras no utilizadas del tomacorriente, placa y accesorios. NO Incluye tubería.</t>
  </si>
  <si>
    <t>Salida eléctrica para toma corriente doble con polo a tierra color blanco, 125V, 20A embebida en muro. Incluye: 3m de cable de cobre 1xN°12 AWG HFLSFR, caja PVC 4x4'', tapaflux PVC, aparato, conectores tipo resorte, tapones plasticos para las ranuras no utilizadas del tomacorriente, placa y accesorios. NO Incluye tubería.</t>
  </si>
  <si>
    <t xml:space="preserve">Salida eléctrica para toma corriente doble con polo a tierra color blanco, 125V, 20A en canaleta metálica. Incluye: 3m de cable de cobre 1xN° 12 AWG HFLSFR, tapa troquelada para canaleta 12cmx5cm con troquel universal, aparato con tapa, conectores tipo resorte, tapones plasticos para las ranuras no utilizadas del tomacorriente y accesorios.  No Incluye canaleta. </t>
  </si>
  <si>
    <t xml:space="preserve">Salida eléctrica para toma corriente doble con polo a tierra aislada color naranja, 125V,  15A en canaleta metálica. Incluye: 3m de cable de cobre 1xN° 12 AWG HFLSFR, tapa troquelada para canaleta 12cmx5cm con troquel universal, aparato con tapa, conectores tipo resorte, tapones plasticos para las ranuras no utilizadas del tomacorriente, y accesorios.  NO Incluye canaleta. </t>
  </si>
  <si>
    <t xml:space="preserve">Salida eléctrica para toma corriente doble con polo a tierra color blanco, 125V, 20A en tubería EMT. Incluye: 3m de cable de cobre 1xN° 12 AWG HFLSFR, caja 12x12 con troquel universal, aparato con tapa, conectores tipo resorte y accesorios.  No Incluye tubería. </t>
  </si>
  <si>
    <t xml:space="preserve">Salida eléctrica para toma corriente doble con polo a tierra aislada color naranja, 125V, 15A en tubería EMT. Incluye: 3m de cable de cobre 1xN° 12 AWG HFLSFR, caja 12x12 con troquel universal, aparato con tapa, conectores tipo resorte, tapones plasticos para las ranuras no utilizadas del tomacorriente y accesorios.  No Incluye tubería. </t>
  </si>
  <si>
    <t>Salida eléctrica para toma corriente doble con polo a tierra GFCI, 125V, 20A en tubería pvc. Incluye: 3m de cable de cobre 1xN°10 AWG HFLSFR, caja PVC 4x4'', tapaflux PVC, aparato, conectores tipo resorte, placa y accesorios. NO Incluye tubería.</t>
  </si>
  <si>
    <t>Salida eléctrica 120V para iluminación, expuesta en caja metálica. Incluye: 3m de cable de cobre 1xN° 10 AWG HFLSFR, caja metálica 12x12x5cm, conectores tipo resorte, prensaestopa de 1/2'', marcación por fuera con cinta laminada y por dentro con marcadores tipo anillo en los conductores, elementos y accesorios  necesarios para su correcta instalación. No incluye tubería.</t>
  </si>
  <si>
    <t>Salida eléctrica 120V para iluminación, expuesta en caja metálica. Incluye: 3m de cable de cobre 1xN° 12 AWG HFLSFR, caja metálica 12x12x5cm, conectores tipo resorte, prensaestopa de 1/2'', marcación por fuera con cinta laminada y por dentro con marcadores tipo anillo en los conductores, elementos y accesorios  necesarios para su correcta instalación. No incluye tubería.</t>
  </si>
  <si>
    <t>Salida eléctrica 120V para iluminación de emergencia, expuesta en caja metálica. Incluye: 3m de cable de cobre 1xN° 12 AWG HFLSFR, caja metálica 12x12x5cm, conectores tipo resorte, prensaestopa de 1/2'', marcación por fuera con cinta laminada y por dentro con marcadores tipo anillo en los conductores, elementos y accesorios  necesarios para su correcta instalación. No incluye tubería.</t>
  </si>
  <si>
    <t>Salida eléctrica para interruptor doble 125V, 15A empotrado en muro en tubería PVC. Incluye: 3m de cable de cobre 1xN°12 AWG HFLSFR, caja PVC 4x4'', tapaflux PVC, aparato, conectores tipo resorte, placa y accesorios. NO Incluye tubería.</t>
  </si>
  <si>
    <t>Salida eléctrica para interruptor sencillo 125V, 15A empotrado en muro en tubería PVC. Incluye: 3m de cable de cobre 1xN°10 AWG HFLSFR, caja PVC 4x4'', tapaflux PVC, aparato, conectores tipo resorte, placa y accesorios. NO Incluye tubería.</t>
  </si>
  <si>
    <t>Salida eléctrica para interruptor sencillo 125V, 15A empotrado en muro en tubería PVC. Incluye: 3m de cable de cobre 1xN°12 AWG HFLSFR, caja PVC 4x4'', tapaflux PVC, aparato, conectores tipo resorte, placa y accesorios. NO Incluye tubería.</t>
  </si>
  <si>
    <t xml:space="preserve">Salida para sencillo conmutable empotrado en tubería PVC. Incluye: accesorios, fijación, caja plástica PVC 2"x4", 3m de Cable LSHF No 12 AWG, empalme con soldadura y aparato. No incluye tubería. </t>
  </si>
  <si>
    <t>Salida eléctrica 120V para señales luminosas led roja y/o verde empotrado en muro en tubería PVC. Incluye: 3m de cable de cobre 1xN°12 AWG HFLSFR, caja PVC 4x4'', tapaflux PVC, No Incluye señal luminosa, conectores tipo resorte, placa y accesorios. NO Incluye tubería.</t>
  </si>
  <si>
    <t>30.0.0</t>
  </si>
  <si>
    <t xml:space="preserve">LUMINARIAS. </t>
  </si>
  <si>
    <t>Suministro, transporte e instalación de luminarias, incluye: Luminaria, accesorios para su correcta instalación, elementos de fijación, pruebas y chequeos; conexión de puesta a tierra según sección 250 NTC 2050, marcación y señalización según RETIE.</t>
  </si>
  <si>
    <t>Panel LED 60x60 de incrustar, 100-240V, 45W, 4000K, 4000lm, vida promedio de 35000hr, IP 20, color blanco, con bordes revestidos en aluminio, difusor opalizado en policarbonato. Incluye: perforación y marco metálico en drywall, elementos de fijación, cable encauchetado 3x16 AWG ó 4x16 AWG si esta provista de driver de emergencía, prensaestopa y conectores. Revestimiento perimetral de la luminaria con cinta de sellado autoadhesivo de neopreno blanco para aislamiento del espacio (se debe garantizar el sellado entre la luminaria y el marco)</t>
  </si>
  <si>
    <t>Panel LED 30cm de diámetro, de incrustar, 100-240V, 24W, 4000K, 1600lm, vida promedio de 35000hr, IP 20, color blanco, con bordes revestidos en aluminio, difusor opalizado en policarbonato. Incluye: perforación y marco metálico blanco en drywall, elementos de fijación, cable encauchetado 3x16 AWG ó 4x16 AWG si esta provista de driver de emergencía, prensaestopa y conectores.</t>
  </si>
  <si>
    <t xml:space="preserve">Luminaria hermética con tubo ultravioleta de 18", fabricada en policarbonato color gris RAL 7035, con protección UV, 110-277V, 30W, difusor transparente,  y una vida útil minima de 9000h. Ref del chasis: DUNA LED de Zalux o similar. Ref del tubo ultravioleta: Philips 292680 TUV 25W G25T8 - 25W - G13 Base - 18" - 25ct o similar. Incluye: elementos necesarios para su instalación.
Nota: Se requiere la confirmacion por parte de interventoria y la DIF de la ficha tecnica de la luminaria y los tubos UV para aprobar el pago de este item.  </t>
  </si>
  <si>
    <t xml:space="preserve">Luminaria tipo módulo de emergencia, para empotrar en cielo falso, LED de 8W, autonomía de 60 min, 160Lm.  Ref. Hydra o similar. Incluye elementos de fijación. </t>
  </si>
  <si>
    <t>Señal luminosa led roja o verde para instalacion en muro. Incluye elementos de fijacion. La aprobacion de las señales luminosas esta sujeto al aval por parte de la interventoria y la universidad de antioquia. Se requieren 2 luz roja y 1 luz verde. El texto de cada señal luminosa sera indicado en su momento por el usuario y la interventoria.</t>
  </si>
  <si>
    <t>Luminaria de emergencia LED de sobreponer con carcasa termo plástica  de autonomía mínima de 4 horas, 110Lm, 6500°K, IP20, 4.5W, factor de potencia 0,9, batería 2.5AH, ciclos de descarga &gt;300, voltaje 110-130V, tiempo de carga 24h, álgulo de apertura 120°, incluye encauchetado 3x16AWG, prensaestopa, conectores, riel omega, y demás elementos necesarios para su correcta instalación, fijación y puesta en funcionamiento.</t>
  </si>
  <si>
    <t>31.0.0</t>
  </si>
  <si>
    <t>OTROS</t>
  </si>
  <si>
    <t>Retiro de instalaciones electricas existentes en el espacio a intervenir que estén obsoletos, como tomacorrientes empotrados, expuestos en canaletas y/o tuberías; cables, alambres, tuberias metálicas, plásticas; canaletas, bandejas; luminarias, plafones, cajas de empalme y/o derivación.
Nota: Todos los elementos desmontados se deberán relacionar y entregar a la UdeA. 
- Las redes eléctricas que atraviecen el espacio a intervenir que alimenten otras áreas diferentes se dejarán como están.</t>
  </si>
  <si>
    <t>Marcación de salidas eléctricas tanto de tomas como de iluminación con el respectivo circuito, marcación de conductores en el interior de bandejas, canaletas y tableros de distribución. Las marcas deben ser visibles y duraderas. Planos constructivos en medio físico y magnético. Se debe suscribir la Declaración de Cumplimiento y demás requisitos establecidos en N° 10.2.2 del RETIE</t>
  </si>
  <si>
    <t>Suministro de una pareja de electricistas Oficial y Ayudante con herramientas menores para retiros de la red eléctrica existente (2 días) y traslados de equipos y obras complementarias (1 día).</t>
  </si>
  <si>
    <t>Inspección RETIE de uso final especial hospitalario de remodelación de laboratorio de 37 m2 (tablero, circuitos ramales, canalizaciones y salidas de iluminación y tomas).</t>
  </si>
  <si>
    <t>GASES MEDICINALES</t>
  </si>
  <si>
    <t>32.0.0</t>
  </si>
  <si>
    <t xml:space="preserve">URPT </t>
  </si>
  <si>
    <t>Suministro, transporte e instalación de:</t>
  </si>
  <si>
    <t>URPT para CO2</t>
  </si>
  <si>
    <r>
      <t xml:space="preserve">Tubing </t>
    </r>
    <r>
      <rPr>
        <sz val="11"/>
        <rFont val="Calibri"/>
        <family val="2"/>
      </rPr>
      <t>¼</t>
    </r>
  </si>
  <si>
    <t>Uniones ¼ x ¼</t>
  </si>
  <si>
    <t>Válvula de paso</t>
  </si>
  <si>
    <t>Conectores macho ¼ OD x ¼ NPT</t>
  </si>
  <si>
    <t>Tee de ¼OD</t>
  </si>
  <si>
    <t>Conector de ¼ NPT x espina de pescado</t>
  </si>
  <si>
    <t>OJO VALIDAR</t>
  </si>
  <si>
    <t>ojo</t>
  </si>
  <si>
    <t>ALVARO ANDRES CUARTAS ROBAYO</t>
  </si>
  <si>
    <t>OJO</t>
  </si>
  <si>
    <t>oko</t>
  </si>
  <si>
    <t>JULIO CESAR QUESADA ARREDONDO</t>
  </si>
  <si>
    <t>Promedio</t>
  </si>
  <si>
    <t>Corporación Antioquia Presente</t>
  </si>
  <si>
    <t>Le Figaro</t>
  </si>
  <si>
    <t>PRESENTÓ CERTIFICADO</t>
  </si>
  <si>
    <t>CUMPLE</t>
  </si>
  <si>
    <t>NO CUMPLE</t>
  </si>
  <si>
    <t>ACORDE A ITEM 5.2.2 (T.R.)</t>
  </si>
  <si>
    <t>SIN OBSERVACIÓN</t>
  </si>
  <si>
    <t>NINGUNO</t>
  </si>
  <si>
    <t>CUMPLEN CON LO SOLICITADO</t>
  </si>
  <si>
    <t>SI</t>
  </si>
  <si>
    <t>309-2006</t>
  </si>
  <si>
    <t>310-2006</t>
  </si>
  <si>
    <t>0052-2004</t>
  </si>
  <si>
    <t>SECRETARIA DE
EDUCACIÓN DEL
DISTRITO - BANCO
MUNDIAL</t>
  </si>
  <si>
    <t>FUNDACIÓN VIDA Y
FUTURO</t>
  </si>
  <si>
    <t>C</t>
  </si>
  <si>
    <t>si</t>
  </si>
  <si>
    <t>PENDIENTES POR SUBSANAR</t>
  </si>
  <si>
    <t>070-A-COFAC-JOL2010</t>
  </si>
  <si>
    <t>UNION TEMPORAL COMPLEJO EMAVI</t>
  </si>
  <si>
    <t>UT</t>
  </si>
  <si>
    <t>100215212-22602012</t>
  </si>
  <si>
    <t>487 DE 2014</t>
  </si>
  <si>
    <t>DIRECCIÓN DE
IMPUESTOS Y ADUANAS
NACIONALES - DIAN</t>
  </si>
  <si>
    <t>FISCALÍA GENERAL DE LA
NACIÓN</t>
  </si>
  <si>
    <t>76c de 2019</t>
  </si>
  <si>
    <t>001 de 2019</t>
  </si>
  <si>
    <t>E.S.E Hospital General de Medellín</t>
  </si>
  <si>
    <t>Asociación de Municipios de Oriente</t>
  </si>
  <si>
    <t>SENA</t>
  </si>
  <si>
    <t>CONSEJO SUPERIOR DE LA JUDICATURA</t>
  </si>
  <si>
    <t>FISCALIA GENERAL DE LA NACIÓN</t>
  </si>
  <si>
    <t>94 a 95</t>
  </si>
  <si>
    <t>95 a 98</t>
  </si>
  <si>
    <t>161 a 164</t>
  </si>
  <si>
    <t>175 a 176</t>
  </si>
  <si>
    <t>4600055178 de 2014</t>
  </si>
  <si>
    <t>4600061972 de 2015</t>
  </si>
  <si>
    <t>312 de 2018</t>
  </si>
  <si>
    <t>VA-099-2019</t>
  </si>
  <si>
    <t>Municipio de Medellin</t>
  </si>
  <si>
    <t>Municipio de Copacabana</t>
  </si>
  <si>
    <t>Universidad de Antioquia</t>
  </si>
  <si>
    <t>016 de 2009</t>
  </si>
  <si>
    <t>480 DE 2011</t>
  </si>
  <si>
    <t>2015-OO-13-0001</t>
  </si>
  <si>
    <t>4600061427 DE 2015</t>
  </si>
  <si>
    <t>EMPRESAS PUBLICAS DE LA CEJA E.S.P</t>
  </si>
  <si>
    <t>AREA METROPOLITANA - VALLE DE ABURRA</t>
  </si>
  <si>
    <t>MUNICIPIO DE MEDELLIN</t>
  </si>
  <si>
    <t>GOBERNACIÓN DE ANTIOQUIA</t>
  </si>
  <si>
    <t>18000770 H4 - 2018</t>
  </si>
  <si>
    <t>19001394 H4 - 2019</t>
  </si>
  <si>
    <t>4600081363 - 2019</t>
  </si>
  <si>
    <t>190 CNT 2009 - 130</t>
  </si>
  <si>
    <t>AEROCIVIL</t>
  </si>
  <si>
    <t>CORANTIOQUIA</t>
  </si>
  <si>
    <t>015 DE 2014</t>
  </si>
  <si>
    <t>4600050142 DE 2013</t>
  </si>
  <si>
    <t>4600004500 de 2015</t>
  </si>
  <si>
    <t>MUNICIPIO DE ARMENIA</t>
  </si>
  <si>
    <t>GOBERNACION DE ANTIOQUIA</t>
  </si>
  <si>
    <t>181-3-2011</t>
  </si>
  <si>
    <t>FONDO ROTATORIO DE LA POLICIA</t>
  </si>
  <si>
    <t>CT04-117-2018</t>
  </si>
  <si>
    <t>014/2002</t>
  </si>
  <si>
    <t>Consejo Superior de la
Judicatura de Bolívar Dirección
Seccional de Administración
Judicial Cartagena- Bolívar</t>
  </si>
  <si>
    <t>Adecuacion Y Mantenimiento
De Tres Quirofanos, Central De
Vacio, Central De
Esterilizacion, Uci Adultos,
Remodelacion Oficinas
Administrativas Tercer y Cuarto
Piso, Suministo y Dotacion De
Muebles De Oficina, Sub-
Estacion Electrica Sala De
Rayos X, En La Clinica Ami S.A</t>
  </si>
  <si>
    <t>436 de 2015</t>
  </si>
  <si>
    <t>388 de 2013</t>
  </si>
  <si>
    <t>002-CO-20-0004</t>
  </si>
  <si>
    <t>2001-CO-20-0025</t>
  </si>
  <si>
    <t>EDIURBANO SAS</t>
  </si>
  <si>
    <t>EMPRESA DE VIVIENDA DE
ANTIOQUIA</t>
  </si>
  <si>
    <t>NDEPORTES ANTIOQUIA</t>
  </si>
  <si>
    <t>DEPARTAMENTO DE
ANTIOQUIA</t>
  </si>
  <si>
    <t>MP-OP-004 DE 2014</t>
  </si>
  <si>
    <t>ALCALDIA DE PURISIMA</t>
  </si>
  <si>
    <t>2017-329</t>
  </si>
  <si>
    <t>4600010815 DE 2020</t>
  </si>
  <si>
    <t>COP-175-2016</t>
  </si>
  <si>
    <t>DIRECCION EJECUTIVA
SECCIONAL DE
ADMINISTRACION JUDICIAL DE
MEDELLIN</t>
  </si>
  <si>
    <t>FONDO DE DESARROLLO
LOCAL CIUDAD BOLIVAR</t>
  </si>
  <si>
    <t>19000581 01 H4 DE 2019</t>
  </si>
  <si>
    <t>0202 DE 2014</t>
  </si>
  <si>
    <t>20000899 02 H4 DE 2020</t>
  </si>
  <si>
    <t>0083 DE 2014</t>
  </si>
  <si>
    <t>BGA - 125 - 2017</t>
  </si>
  <si>
    <t>UNIDAD ADMINISTRATIVA AERONAUTICA CIVIL</t>
  </si>
  <si>
    <t>AGENCIA NACIONAL DE MINERIA</t>
  </si>
  <si>
    <t>NACIÓN - CONSEJO SUPERIOR DE LA JUDICATURA</t>
  </si>
  <si>
    <t>POLICIA NACIONAL - POLICIA
METROPOLITANA DE VILLAVICENCIO</t>
  </si>
  <si>
    <t>POLICIA NACIONAL - POLICIA
METROPOLITANA SAN JUAN DE
PASTO</t>
  </si>
  <si>
    <t>88-6-10029-17</t>
  </si>
  <si>
    <t>PN MEPAS N 94-6-10022-18</t>
  </si>
  <si>
    <t>06-6-10180-16</t>
  </si>
  <si>
    <t>09 de 2017</t>
  </si>
  <si>
    <t>policia nacional direccion administrativa y financiera</t>
  </si>
  <si>
    <t>fiscalia general de la nacion</t>
  </si>
  <si>
    <t>DIRECCIÓN
ADMINISTRATIVA Y
FINANCIERA DE LA
POLICÍA NACIONAL</t>
  </si>
  <si>
    <t>4600036813 de 2011</t>
  </si>
  <si>
    <t>179 de 2006</t>
  </si>
  <si>
    <t>21052010DT06</t>
  </si>
  <si>
    <t>2625 de 2003</t>
  </si>
  <si>
    <t>4600001602 de 2014</t>
  </si>
  <si>
    <t>Municipio de Medellín</t>
  </si>
  <si>
    <t>MUNICIPIO DE CALDAS (ANT)</t>
  </si>
  <si>
    <t>MUNICIPIO DE DONMATIAS (ANT)</t>
  </si>
  <si>
    <t>MUNICIPIO DE MEDELLIN (ANT)</t>
  </si>
  <si>
    <t>GOBERNACION DE ANTIOQUA</t>
  </si>
  <si>
    <t>4600003246 DE
2015</t>
  </si>
  <si>
    <t>2-105-2017
PROYECTO
6701</t>
  </si>
  <si>
    <t>1-238-2019 8749</t>
  </si>
  <si>
    <t>480 DE 2018 CM
374</t>
  </si>
  <si>
    <t>499 DE 2020
FGM-030</t>
  </si>
  <si>
    <t>DEPARTAMENTO
DE ANTIOQUIA</t>
  </si>
  <si>
    <t>INDUSTRIA MILITAR
- INDUMIL</t>
  </si>
  <si>
    <t>ORGANIZACIÓN
INTERNACIONAL
PARA LAS
MIGRACIONES -
OIM</t>
  </si>
  <si>
    <t>5.7.1 Presentarse en PESOS COLOMBIANOS.</t>
  </si>
  <si>
    <t>5.7.2 Incluir todos los costos, gastos impuestos, tasas y contribuciones en los que deba Incurrir el Proponente para cumplir el objeto de la INVITACIÓN.</t>
  </si>
  <si>
    <t>5.7.4 Tener una vigencia mínima de Sesenta (60) días calendario, contados a partir del cierre de la Invitación, prorrogable en un plazo igual, en caso de que no se pueda adjudicar en dicho término.</t>
  </si>
  <si>
    <t>5.7.5 No modificar los formatos del Proceso de Contratación, salvo autorización expresa.</t>
  </si>
  <si>
    <t>5.7.6 Ser irrevocable, una vez presentada (artículo 8463 del Código de Comercio).</t>
  </si>
  <si>
    <t>5.5.8. Los ítems que tengan la misma descripción deberán tener el mismo valor económico.</t>
  </si>
  <si>
    <t>Se le solicito subsanar el requisito, sin embargo el documento aportado no corresponde al contrato reportado 4600050142</t>
  </si>
  <si>
    <t>06-6-10071-19</t>
  </si>
  <si>
    <t>REQUERIMIENTOS SUBSANADOS</t>
  </si>
  <si>
    <t>COSTO DIRECTO</t>
  </si>
  <si>
    <t>001 DE 05 MAYO 2014</t>
  </si>
  <si>
    <t>CONSORCIO PSC</t>
  </si>
  <si>
    <t>N/A</t>
  </si>
  <si>
    <t>Seguros Mundial</t>
  </si>
  <si>
    <t>Seguuros del Estado</t>
  </si>
  <si>
    <t>Seguros del Estado</t>
  </si>
  <si>
    <t>Aseguradora Solidaria</t>
  </si>
  <si>
    <t>Previsora</t>
  </si>
  <si>
    <t>BY-1000231180</t>
  </si>
  <si>
    <t>CG-1033084</t>
  </si>
  <si>
    <t>45-44-101134304</t>
  </si>
  <si>
    <t>65 Días</t>
  </si>
  <si>
    <t>90 Días</t>
  </si>
  <si>
    <t>120 Días</t>
  </si>
  <si>
    <t xml:space="preserve">121 Días </t>
  </si>
  <si>
    <t>65-44-101207952</t>
  </si>
  <si>
    <t>CG-1033127</t>
  </si>
  <si>
    <t>120 Dias</t>
  </si>
  <si>
    <t>60 días</t>
  </si>
  <si>
    <t>76 Días</t>
  </si>
  <si>
    <t>75 Días</t>
  </si>
  <si>
    <t>181 Días</t>
  </si>
  <si>
    <t>101 Días</t>
  </si>
  <si>
    <t>H</t>
  </si>
  <si>
    <t>No cumple con todos los criterios exigidos en el numeral 5.1 Requisitos Jurídicos de la Invitación publicada el día15 de diciembre de 2021. por existir
causal de rechazo de la oferta de conformidad con el numeral 14.1, 14.2 y 14.11 de los términos de la invitación pública VA-044-2021</t>
  </si>
  <si>
    <t xml:space="preserve">Presentó la propuesta económica Anexo 2 con el nombre de Luis Enrique Oyola, la diferencia entre propuestas es  $180.150, configurándose las causales de rechazo de los Términos de Referencia: 
14.9. Cuando el Proponente presente o participe en más de una propuesta correspondiente al mismo proceso de INVITACIÓN, bien sea de manera individual o de una sociedad o persona jurídica de la cual sea socio, miembro de la junta directiva, representante legal.
14.12. Cuando el Proponente ejecute cualquier acción tendiente a impedir la libre participación de otros Proponentes, o a impedir el ejercicio de sus derechos o los de la UdeA, o cuando se conozca la existencia de colusión con otros Proponentes.
</t>
  </si>
  <si>
    <t xml:space="preserve">Daniel Nieves Vergara presentó la propuesta a su nombre, la diferencia entre propuestas es  $180.150, configurándose las causales de rechazo de los Términos de Referencia: 
14.9. Cuando el Proponente presente o participe en más de una propuesta correspondiente al mismo proceso de INVITACIÓN, bien sea de manera individual o de una sociedad o persona jurídica de la cual sea socio, miembro de la junta directiva, representante legal.
14.12. Cuando el Proponente ejecute cualquier acción tendiente a impedir la libre participación de otros Proponentes, o a impedir el ejercicio de sus derechos o los de la UdeA, o cuando se conozca la existencia de colusión con otros Proponentes.
</t>
  </si>
  <si>
    <t>Se rechaza la propuesta porque en la propuesta económica no tuvo en cuenta la Adenda 1: Causal de Rechazo de los Términos de Referencia numeral 14.5. No se consideren las modificaciones hechas mediante adendas y no se tengan en cuenta las respuestas a las observaciones hechas por los oferentes.</t>
  </si>
  <si>
    <t xml:space="preserve">Se rechaza la propuesta porque en la propuesta económica no tuvo en cuenta la Adenda 1: Causal de Rechazo de los Términos de Referencia numeral 14.5. No se consideren las modificaciones hechas mediante adendas y no se tengan en cuenta las respuestas a las observaciones hechas por los oferentes. Adicionalmente, presentó la propuesta económica en un formato que no corresponde al Anexo2_ Formato Propuesta_VA-044-2021. </t>
  </si>
  <si>
    <t>CT = AC-PC ≥ PO*1
Siendo PO = Presupuesto Oficial
AC = Activo Corriente
PC = Pasivo Corriente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</si>
</sst>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_€_-;\-* #,##0.00\ _€_-;_-* &quot;-&quot;??\ _€_-;_-@_-"/>
    <numFmt numFmtId="165" formatCode="&quot;$&quot;\ #,##0"/>
    <numFmt numFmtId="166" formatCode="&quot;$&quot;\ #,##0.00"/>
    <numFmt numFmtId="167" formatCode="_ * #,##0.00_ ;_ * \-#,##0.00_ ;_ * &quot;-&quot;??_ ;_ @_ "/>
    <numFmt numFmtId="168" formatCode="&quot;K=&quot;\ \ \ \ #,##0.00\ &quot;de contra&quot;"/>
    <numFmt numFmtId="169" formatCode="0.0"/>
    <numFmt numFmtId="170" formatCode="#,##0.00\ &quot;SMMLV&quot;"/>
    <numFmt numFmtId="171" formatCode="_ * #,##0_ ;_ * \-#,##0_ ;_ * &quot;-&quot;??_ ;_ @_ "/>
    <numFmt numFmtId="172" formatCode="_(&quot;$&quot;\ * #,##0.00_);_(&quot;$&quot;\ * \(#,##0.00\);_(&quot;$&quot;\ * &quot;-&quot;??_);_(@_)"/>
    <numFmt numFmtId="173" formatCode="&quot;$&quot;#,##0.00"/>
    <numFmt numFmtId="174" formatCode="_(&quot;$&quot;* #,##0.00_);_(&quot;$&quot;* \(#,##0.00\);_(&quot;$&quot;* &quot;-&quot;??_);_(@_)"/>
    <numFmt numFmtId="175" formatCode="_-&quot;$&quot;* #,##0_-;\-&quot;$&quot;* #,##0_-;_-&quot;$&quot;* &quot;-&quot;??_-;_-@_-"/>
    <numFmt numFmtId="176" formatCode="_-* #,##0.00_-;\-* #,##0.00_-;_-* &quot;-&quot;_-;_-@_-"/>
    <numFmt numFmtId="177" formatCode="#,##0.00;[Red]#,##0.00"/>
    <numFmt numFmtId="178" formatCode="#,##0;[Red]#,##0"/>
    <numFmt numFmtId="179" formatCode="_-&quot;$&quot;\ * #,##0_-;\-&quot;$&quot;\ * #,##0_-;_-&quot;$&quot;\ * &quot;-&quot;??_-;_-@_-"/>
    <numFmt numFmtId="180" formatCode="_(* #,##0.00_);_(* \(#,##0.00\);_(* &quot;-&quot;??_);_(@_)"/>
    <numFmt numFmtId="181" formatCode="#,##0.00_ ;[Red]\-#,##0.00\ "/>
    <numFmt numFmtId="182" formatCode="&quot;$&quot;#,##0"/>
    <numFmt numFmtId="183" formatCode="&quot;$&quot;#,##0.0000"/>
  </numFmts>
  <fonts count="82" x14ac:knownFonts="1">
    <font>
      <sz val="11"/>
      <color theme="1"/>
      <name val="Calibri"/>
      <family val="2"/>
      <scheme val="minor"/>
    </font>
    <font>
      <sz val="11"/>
      <color theme="1"/>
      <name val="Calibri"/>
      <family val="2"/>
      <scheme val="minor"/>
    </font>
    <font>
      <b/>
      <sz val="16"/>
      <name val="Arial"/>
      <family val="2"/>
    </font>
    <font>
      <b/>
      <sz val="14"/>
      <name val="Arial"/>
      <family val="2"/>
    </font>
    <font>
      <sz val="11"/>
      <name val="Arial"/>
      <family val="2"/>
    </font>
    <font>
      <b/>
      <sz val="12"/>
      <name val="Arial"/>
      <family val="2"/>
    </font>
    <font>
      <b/>
      <sz val="11"/>
      <name val="Arial"/>
      <family val="2"/>
    </font>
    <font>
      <sz val="10"/>
      <name val="Arial"/>
      <family val="2"/>
    </font>
    <font>
      <b/>
      <sz val="10"/>
      <name val="Arial"/>
      <family val="2"/>
    </font>
    <font>
      <sz val="11"/>
      <color theme="1"/>
      <name val="Arial"/>
      <family val="2"/>
    </font>
    <font>
      <sz val="12"/>
      <color theme="1"/>
      <name val="Arial"/>
      <family val="2"/>
    </font>
    <font>
      <b/>
      <sz val="12"/>
      <color theme="1"/>
      <name val="Arial"/>
      <family val="2"/>
    </font>
    <font>
      <b/>
      <sz val="12"/>
      <color rgb="FF000000"/>
      <name val="Arial"/>
      <family val="2"/>
    </font>
    <font>
      <sz val="12"/>
      <name val="Arial"/>
      <family val="2"/>
    </font>
    <font>
      <sz val="12"/>
      <color rgb="FF000000"/>
      <name val="Arial"/>
      <family val="2"/>
    </font>
    <font>
      <b/>
      <sz val="10"/>
      <color theme="1"/>
      <name val="Arial"/>
      <family val="2"/>
    </font>
    <font>
      <b/>
      <sz val="12"/>
      <color rgb="FFFF0000"/>
      <name val="Arial"/>
      <family val="2"/>
    </font>
    <font>
      <b/>
      <sz val="36"/>
      <name val="Arial"/>
      <family val="2"/>
    </font>
    <font>
      <sz val="16"/>
      <name val="Arial"/>
      <family val="2"/>
    </font>
    <font>
      <b/>
      <sz val="22"/>
      <name val="Arial"/>
      <family val="2"/>
    </font>
    <font>
      <b/>
      <sz val="26"/>
      <color rgb="FF000000"/>
      <name val="Calibri"/>
      <family val="2"/>
    </font>
    <font>
      <b/>
      <sz val="11"/>
      <color rgb="FF000000"/>
      <name val="Arial"/>
      <family val="2"/>
    </font>
    <font>
      <b/>
      <sz val="14"/>
      <color rgb="FF000000"/>
      <name val="Calibri"/>
      <family val="2"/>
    </font>
    <font>
      <b/>
      <sz val="72"/>
      <name val="Arial"/>
      <family val="2"/>
    </font>
    <font>
      <b/>
      <sz val="20"/>
      <name val="Arial"/>
      <family val="2"/>
    </font>
    <font>
      <b/>
      <sz val="11"/>
      <color theme="0"/>
      <name val="Arial"/>
      <family val="2"/>
    </font>
    <font>
      <b/>
      <sz val="18"/>
      <name val="Arial"/>
      <family val="2"/>
    </font>
    <font>
      <b/>
      <sz val="8"/>
      <name val="Arial"/>
      <family val="2"/>
    </font>
    <font>
      <sz val="8"/>
      <name val="Arial"/>
      <family val="2"/>
    </font>
    <font>
      <sz val="10"/>
      <color theme="1"/>
      <name val="Arial"/>
      <family val="2"/>
    </font>
    <font>
      <b/>
      <sz val="10"/>
      <color rgb="FF000000"/>
      <name val="Arial"/>
      <family val="2"/>
    </font>
    <font>
      <sz val="12"/>
      <color theme="1"/>
      <name val="Calibri"/>
      <family val="2"/>
      <scheme val="minor"/>
    </font>
    <font>
      <b/>
      <sz val="12"/>
      <name val="Calibri"/>
      <family val="2"/>
      <scheme val="minor"/>
    </font>
    <font>
      <b/>
      <sz val="11"/>
      <name val="Calibri"/>
      <family val="2"/>
      <scheme val="minor"/>
    </font>
    <font>
      <sz val="12"/>
      <name val="Calibri"/>
      <family val="2"/>
      <scheme val="minor"/>
    </font>
    <font>
      <sz val="10"/>
      <name val="Century Gothic"/>
      <family val="2"/>
    </font>
    <font>
      <b/>
      <sz val="12"/>
      <name val="Swis721 LtCn BT"/>
      <family val="2"/>
    </font>
    <font>
      <b/>
      <sz val="11.5"/>
      <name val="Arial"/>
      <family val="2"/>
    </font>
    <font>
      <b/>
      <sz val="12"/>
      <color rgb="FFFF0000"/>
      <name val="Calibri"/>
      <family val="2"/>
      <scheme val="minor"/>
    </font>
    <font>
      <b/>
      <vertAlign val="subscript"/>
      <sz val="12"/>
      <name val="Calibri"/>
      <family val="2"/>
      <scheme val="minor"/>
    </font>
    <font>
      <sz val="20"/>
      <name val="Arial"/>
      <family val="2"/>
    </font>
    <font>
      <sz val="12"/>
      <name val="Swis721 LtCn BT"/>
      <family val="2"/>
    </font>
    <font>
      <sz val="14"/>
      <name val="Arial"/>
      <family val="2"/>
    </font>
    <font>
      <sz val="11"/>
      <name val="Calibri"/>
      <family val="2"/>
      <scheme val="minor"/>
    </font>
    <font>
      <sz val="11"/>
      <name val="Swis721 LtCn BT"/>
      <family val="2"/>
    </font>
    <font>
      <u/>
      <sz val="11"/>
      <color theme="10"/>
      <name val="Calibri"/>
      <family val="2"/>
      <scheme val="minor"/>
    </font>
    <font>
      <b/>
      <sz val="14"/>
      <color theme="1"/>
      <name val="Swis721 LtCn BT"/>
      <family val="2"/>
    </font>
    <font>
      <b/>
      <sz val="22"/>
      <name val="Calibri"/>
      <family val="2"/>
      <scheme val="minor"/>
    </font>
    <font>
      <b/>
      <sz val="16"/>
      <color theme="1"/>
      <name val="Calibri"/>
      <family val="2"/>
      <scheme val="minor"/>
    </font>
    <font>
      <b/>
      <sz val="20"/>
      <color theme="1"/>
      <name val="Calibri"/>
      <family val="2"/>
      <scheme val="minor"/>
    </font>
    <font>
      <b/>
      <sz val="11"/>
      <name val="Swis721 LtCn BT"/>
      <family val="2"/>
    </font>
    <font>
      <sz val="11"/>
      <name val="Century Gothic"/>
      <family val="2"/>
    </font>
    <font>
      <u/>
      <sz val="10"/>
      <color theme="10"/>
      <name val="Arial"/>
      <family val="2"/>
    </font>
    <font>
      <sz val="11"/>
      <color theme="0"/>
      <name val="Calibri"/>
      <family val="2"/>
      <scheme val="minor"/>
    </font>
    <font>
      <b/>
      <sz val="9"/>
      <color rgb="FF000000"/>
      <name val="Tahoma"/>
      <family val="2"/>
    </font>
    <font>
      <sz val="9"/>
      <color rgb="FF000000"/>
      <name val="Tahoma"/>
      <family val="2"/>
    </font>
    <font>
      <b/>
      <sz val="11"/>
      <name val="Century Gothic"/>
      <family val="2"/>
    </font>
    <font>
      <sz val="11.5"/>
      <name val="Arial"/>
      <family val="2"/>
    </font>
    <font>
      <sz val="18"/>
      <name val="Arial"/>
      <family val="2"/>
    </font>
    <font>
      <b/>
      <sz val="11"/>
      <color theme="0"/>
      <name val="Century Gothic"/>
      <family val="2"/>
    </font>
    <font>
      <b/>
      <sz val="11"/>
      <color theme="0"/>
      <name val="Swis721 LtCn BT"/>
      <family val="2"/>
    </font>
    <font>
      <b/>
      <sz val="11"/>
      <color theme="1"/>
      <name val="Swis721 LtCn BT"/>
      <family val="2"/>
    </font>
    <font>
      <b/>
      <sz val="12"/>
      <color theme="1"/>
      <name val="Swis721 LtCn BT"/>
      <family val="2"/>
    </font>
    <font>
      <b/>
      <sz val="11.5"/>
      <color indexed="8"/>
      <name val="Swis721 LtCn BT"/>
      <family val="2"/>
    </font>
    <font>
      <b/>
      <sz val="11"/>
      <color theme="4"/>
      <name val="Swis721 LtCn BT"/>
      <family val="2"/>
    </font>
    <font>
      <sz val="11"/>
      <color theme="1"/>
      <name val="Swis721 LtCn BT"/>
      <family val="2"/>
    </font>
    <font>
      <u/>
      <sz val="11.5"/>
      <color theme="10"/>
      <name val="Swis721 LtCn BT"/>
      <family val="2"/>
    </font>
    <font>
      <sz val="11"/>
      <color theme="1"/>
      <name val="Century Gothic"/>
      <family val="2"/>
    </font>
    <font>
      <sz val="36"/>
      <color theme="1"/>
      <name val="Calibri"/>
      <family val="2"/>
      <scheme val="minor"/>
    </font>
    <font>
      <sz val="72"/>
      <color theme="1"/>
      <name val="Calibri"/>
      <family val="2"/>
      <scheme val="minor"/>
    </font>
    <font>
      <b/>
      <sz val="11"/>
      <color theme="4"/>
      <name val="Swis721 LtCn BT"/>
      <family val="2"/>
    </font>
    <font>
      <b/>
      <sz val="11"/>
      <color theme="4"/>
      <name val="Swis721 LtCn BT"/>
      <family val="2"/>
    </font>
    <font>
      <sz val="12"/>
      <color rgb="FFFF0000"/>
      <name val="Calibri"/>
      <family val="2"/>
      <scheme val="minor"/>
    </font>
    <font>
      <b/>
      <sz val="11.5"/>
      <name val="Swis721 LtCn BT"/>
      <family val="2"/>
    </font>
    <font>
      <u/>
      <sz val="10"/>
      <name val="Arial"/>
      <family val="2"/>
    </font>
    <font>
      <sz val="11"/>
      <name val="Calibri"/>
      <family val="2"/>
    </font>
    <font>
      <b/>
      <sz val="48"/>
      <color theme="1"/>
      <name val="Calibri"/>
      <family val="2"/>
      <scheme val="minor"/>
    </font>
    <font>
      <sz val="11"/>
      <color rgb="FFFF0000"/>
      <name val="Swis721 LtCn BT"/>
      <family val="2"/>
    </font>
    <font>
      <sz val="14"/>
      <color theme="1"/>
      <name val="Swis721 LtCn BT"/>
      <family val="2"/>
    </font>
    <font>
      <sz val="16"/>
      <name val="Swis721 LtCn BT"/>
      <family val="2"/>
    </font>
    <font>
      <sz val="16"/>
      <color theme="1"/>
      <name val="Swis721 LtCn BT"/>
      <family val="2"/>
    </font>
    <font>
      <sz val="48"/>
      <color theme="1"/>
      <name val="Calibri"/>
      <family val="2"/>
      <scheme val="minor"/>
    </font>
  </fonts>
  <fills count="35">
    <fill>
      <patternFill patternType="none"/>
    </fill>
    <fill>
      <patternFill patternType="gray125"/>
    </fill>
    <fill>
      <patternFill patternType="solid">
        <fgColor theme="6"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theme="9" tint="0.59999389629810485"/>
        <bgColor indexed="64"/>
      </patternFill>
    </fill>
    <fill>
      <patternFill patternType="solid">
        <fgColor rgb="FF92D05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FFC000"/>
        <bgColor indexed="64"/>
      </patternFill>
    </fill>
    <fill>
      <patternFill patternType="solid">
        <fgColor theme="0" tint="-0.34998626667073579"/>
        <bgColor indexed="64"/>
      </patternFill>
    </fill>
    <fill>
      <patternFill patternType="solid">
        <fgColor rgb="FF00B050"/>
        <bgColor indexed="64"/>
      </patternFill>
    </fill>
    <fill>
      <patternFill patternType="solid">
        <fgColor theme="0" tint="-0.499984740745262"/>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6" tint="-0.249977111117893"/>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rgb="FF63CB7E"/>
        <bgColor indexed="64"/>
      </patternFill>
    </fill>
    <fill>
      <patternFill patternType="solid">
        <fgColor theme="6" tint="0.39997558519241921"/>
        <bgColor indexed="8"/>
      </patternFill>
    </fill>
    <fill>
      <patternFill patternType="solid">
        <fgColor theme="0" tint="-0.249977111117893"/>
        <bgColor indexed="8"/>
      </patternFill>
    </fill>
    <fill>
      <patternFill patternType="solid">
        <fgColor theme="5" tint="0.39997558519241921"/>
        <bgColor indexed="64"/>
      </patternFill>
    </fill>
    <fill>
      <patternFill patternType="solid">
        <fgColor rgb="FFFFFF00"/>
        <bgColor rgb="FFFFFF00"/>
      </patternFill>
    </fill>
    <fill>
      <patternFill patternType="solid">
        <fgColor rgb="FF92D050"/>
        <bgColor indexed="8"/>
      </patternFill>
    </fill>
    <fill>
      <patternFill patternType="solid">
        <fgColor theme="0" tint="-0.34998626667073579"/>
        <bgColor indexed="8"/>
      </patternFill>
    </fill>
    <fill>
      <patternFill patternType="solid">
        <fgColor theme="4" tint="0.59999389629810485"/>
        <bgColor indexed="8"/>
      </patternFill>
    </fill>
    <fill>
      <patternFill patternType="solid">
        <fgColor theme="4" tint="0.59999389629810485"/>
        <bgColor indexed="64"/>
      </patternFill>
    </fill>
    <fill>
      <patternFill patternType="solid">
        <fgColor rgb="FFFFFFCC"/>
        <bgColor indexed="8"/>
      </patternFill>
    </fill>
    <fill>
      <patternFill patternType="solid">
        <fgColor rgb="FFFFFFCC"/>
        <bgColor indexed="64"/>
      </patternFill>
    </fill>
    <fill>
      <patternFill patternType="solid">
        <fgColor theme="7" tint="0.59999389629810485"/>
        <bgColor indexed="8"/>
      </patternFill>
    </fill>
    <fill>
      <patternFill patternType="solid">
        <fgColor theme="7" tint="0.59999389629810485"/>
        <bgColor indexed="64"/>
      </patternFill>
    </fill>
    <fill>
      <patternFill patternType="solid">
        <fgColor theme="9" tint="0.39997558519241921"/>
        <bgColor indexed="8"/>
      </patternFill>
    </fill>
    <fill>
      <patternFill patternType="solid">
        <fgColor theme="5" tint="0.59999389629810485"/>
        <bgColor indexed="8"/>
      </patternFill>
    </fill>
    <fill>
      <patternFill patternType="solid">
        <fgColor theme="5" tint="0.59999389629810485"/>
        <bgColor indexed="64"/>
      </patternFill>
    </fill>
  </fills>
  <borders count="10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auto="1"/>
      </left>
      <right style="double">
        <color auto="1"/>
      </right>
      <top style="double">
        <color auto="1"/>
      </top>
      <bottom/>
      <diagonal/>
    </border>
    <border>
      <left style="double">
        <color auto="1"/>
      </left>
      <right/>
      <top style="double">
        <color auto="1"/>
      </top>
      <bottom/>
      <diagonal/>
    </border>
    <border>
      <left/>
      <right style="double">
        <color auto="1"/>
      </right>
      <top style="double">
        <color auto="1"/>
      </top>
      <bottom/>
      <diagonal/>
    </border>
    <border>
      <left style="double">
        <color auto="1"/>
      </left>
      <right style="double">
        <color auto="1"/>
      </right>
      <top/>
      <bottom style="double">
        <color auto="1"/>
      </bottom>
      <diagonal/>
    </border>
    <border>
      <left style="double">
        <color auto="1"/>
      </left>
      <right/>
      <top/>
      <bottom style="double">
        <color indexed="64"/>
      </bottom>
      <diagonal/>
    </border>
    <border>
      <left/>
      <right style="double">
        <color indexed="64"/>
      </right>
      <top/>
      <bottom style="double">
        <color indexed="64"/>
      </bottom>
      <diagonal/>
    </border>
    <border>
      <left style="double">
        <color auto="1"/>
      </left>
      <right style="double">
        <color auto="1"/>
      </right>
      <top style="double">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double">
        <color indexed="64"/>
      </right>
      <top/>
      <bottom/>
      <diagonal/>
    </border>
    <border>
      <left style="double">
        <color auto="1"/>
      </left>
      <right/>
      <top/>
      <bottom/>
      <diagonal/>
    </border>
    <border>
      <left/>
      <right style="double">
        <color auto="1"/>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ouble">
        <color auto="1"/>
      </bottom>
      <diagonal/>
    </border>
    <border>
      <left/>
      <right/>
      <top style="double">
        <color auto="1"/>
      </top>
      <bottom/>
      <diagonal/>
    </border>
    <border>
      <left style="double">
        <color auto="1"/>
      </left>
      <right style="thin">
        <color auto="1"/>
      </right>
      <top style="double">
        <color auto="1"/>
      </top>
      <bottom style="thin">
        <color auto="1"/>
      </bottom>
      <diagonal/>
    </border>
    <border>
      <left style="thin">
        <color indexed="64"/>
      </left>
      <right style="double">
        <color indexed="64"/>
      </right>
      <top style="double">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medium">
        <color auto="1"/>
      </right>
      <top style="double">
        <color auto="1"/>
      </top>
      <bottom style="double">
        <color auto="1"/>
      </bottom>
      <diagonal/>
    </border>
    <border>
      <left style="medium">
        <color indexed="64"/>
      </left>
      <right/>
      <top style="thin">
        <color indexed="64"/>
      </top>
      <bottom style="thin">
        <color indexed="64"/>
      </bottom>
      <diagonal/>
    </border>
    <border>
      <left style="double">
        <color indexed="64"/>
      </left>
      <right style="medium">
        <color indexed="64"/>
      </right>
      <top style="medium">
        <color indexed="64"/>
      </top>
      <bottom style="double">
        <color indexed="64"/>
      </bottom>
      <diagonal/>
    </border>
    <border>
      <left style="thin">
        <color auto="1"/>
      </left>
      <right style="thin">
        <color auto="1"/>
      </right>
      <top/>
      <bottom style="double">
        <color auto="1"/>
      </bottom>
      <diagonal/>
    </border>
    <border>
      <left style="thin">
        <color auto="1"/>
      </left>
      <right style="double">
        <color auto="1"/>
      </right>
      <top/>
      <bottom style="double">
        <color auto="1"/>
      </bottom>
      <diagonal/>
    </border>
    <border>
      <left style="double">
        <color auto="1"/>
      </left>
      <right style="medium">
        <color auto="1"/>
      </right>
      <top style="double">
        <color auto="1"/>
      </top>
      <bottom style="double">
        <color auto="1"/>
      </bottom>
      <diagonal/>
    </border>
    <border>
      <left style="double">
        <color auto="1"/>
      </left>
      <right style="medium">
        <color auto="1"/>
      </right>
      <top/>
      <bottom style="hair">
        <color auto="1"/>
      </bottom>
      <diagonal/>
    </border>
    <border>
      <left style="medium">
        <color auto="1"/>
      </left>
      <right style="medium">
        <color auto="1"/>
      </right>
      <top/>
      <bottom style="hair">
        <color auto="1"/>
      </bottom>
      <diagonal/>
    </border>
    <border>
      <left style="medium">
        <color auto="1"/>
      </left>
      <right style="double">
        <color auto="1"/>
      </right>
      <top/>
      <bottom style="hair">
        <color auto="1"/>
      </bottom>
      <diagonal/>
    </border>
    <border>
      <left style="double">
        <color auto="1"/>
      </left>
      <right style="medium">
        <color auto="1"/>
      </right>
      <top/>
      <bottom/>
      <diagonal/>
    </border>
    <border>
      <left style="medium">
        <color auto="1"/>
      </left>
      <right style="medium">
        <color auto="1"/>
      </right>
      <top/>
      <bottom/>
      <diagonal/>
    </border>
    <border>
      <left style="double">
        <color auto="1"/>
      </left>
      <right style="medium">
        <color auto="1"/>
      </right>
      <top style="hair">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double">
        <color auto="1"/>
      </right>
      <top style="hair">
        <color auto="1"/>
      </top>
      <bottom style="hair">
        <color auto="1"/>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medium">
        <color indexed="64"/>
      </right>
      <top/>
      <bottom style="double">
        <color indexed="64"/>
      </bottom>
      <diagonal/>
    </border>
    <border>
      <left style="medium">
        <color auto="1"/>
      </left>
      <right style="thin">
        <color auto="1"/>
      </right>
      <top/>
      <bottom style="double">
        <color auto="1"/>
      </bottom>
      <diagonal/>
    </border>
    <border>
      <left style="medium">
        <color auto="1"/>
      </left>
      <right/>
      <top/>
      <bottom style="double">
        <color auto="1"/>
      </bottom>
      <diagonal/>
    </border>
    <border>
      <left/>
      <right style="medium">
        <color auto="1"/>
      </right>
      <top style="double">
        <color auto="1"/>
      </top>
      <bottom style="double">
        <color auto="1"/>
      </bottom>
      <diagonal/>
    </border>
    <border>
      <left/>
      <right style="medium">
        <color auto="1"/>
      </right>
      <top/>
      <bottom style="hair">
        <color auto="1"/>
      </bottom>
      <diagonal/>
    </border>
    <border>
      <left/>
      <right style="medium">
        <color auto="1"/>
      </right>
      <top style="hair">
        <color auto="1"/>
      </top>
      <bottom style="hair">
        <color auto="1"/>
      </bottom>
      <diagonal/>
    </border>
    <border>
      <left/>
      <right style="medium">
        <color auto="1"/>
      </right>
      <top/>
      <bottom/>
      <diagonal/>
    </border>
    <border>
      <left style="medium">
        <color rgb="FF000000"/>
      </left>
      <right style="medium">
        <color rgb="FF000000"/>
      </right>
      <top style="medium">
        <color rgb="FF000000"/>
      </top>
      <bottom style="hair">
        <color rgb="FF000000"/>
      </bottom>
      <diagonal/>
    </border>
    <border>
      <left style="medium">
        <color rgb="FF000000"/>
      </left>
      <right style="medium">
        <color rgb="FF000000"/>
      </right>
      <top style="hair">
        <color rgb="FF000000"/>
      </top>
      <bottom style="hair">
        <color rgb="FF000000"/>
      </bottom>
      <diagonal/>
    </border>
    <border>
      <left style="double">
        <color auto="1"/>
      </left>
      <right style="medium">
        <color auto="1"/>
      </right>
      <top style="double">
        <color auto="1"/>
      </top>
      <bottom style="hair">
        <color auto="1"/>
      </bottom>
      <diagonal/>
    </border>
    <border>
      <left/>
      <right style="medium">
        <color auto="1"/>
      </right>
      <top style="double">
        <color auto="1"/>
      </top>
      <bottom style="hair">
        <color auto="1"/>
      </bottom>
      <diagonal/>
    </border>
    <border>
      <left style="medium">
        <color auto="1"/>
      </left>
      <right style="medium">
        <color auto="1"/>
      </right>
      <top style="double">
        <color auto="1"/>
      </top>
      <bottom style="hair">
        <color auto="1"/>
      </bottom>
      <diagonal/>
    </border>
    <border>
      <left style="medium">
        <color auto="1"/>
      </left>
      <right style="double">
        <color auto="1"/>
      </right>
      <top style="double">
        <color auto="1"/>
      </top>
      <bottom style="hair">
        <color auto="1"/>
      </bottom>
      <diagonal/>
    </border>
    <border>
      <left/>
      <right style="medium">
        <color auto="1"/>
      </right>
      <top/>
      <bottom style="double">
        <color auto="1"/>
      </bottom>
      <diagonal/>
    </border>
    <border>
      <left style="medium">
        <color auto="1"/>
      </left>
      <right style="medium">
        <color auto="1"/>
      </right>
      <top/>
      <bottom style="double">
        <color auto="1"/>
      </bottom>
      <diagonal/>
    </border>
    <border>
      <left style="medium">
        <color auto="1"/>
      </left>
      <right style="medium">
        <color auto="1"/>
      </right>
      <top style="hair">
        <color auto="1"/>
      </top>
      <bottom style="double">
        <color auto="1"/>
      </bottom>
      <diagonal/>
    </border>
    <border>
      <left style="medium">
        <color auto="1"/>
      </left>
      <right style="double">
        <color auto="1"/>
      </right>
      <top/>
      <bottom style="double">
        <color auto="1"/>
      </bottom>
      <diagonal/>
    </border>
    <border>
      <left style="double">
        <color auto="1"/>
      </left>
      <right style="thin">
        <color auto="1"/>
      </right>
      <top/>
      <bottom style="double">
        <color auto="1"/>
      </bottom>
      <diagonal/>
    </border>
    <border>
      <left style="medium">
        <color auto="1"/>
      </left>
      <right/>
      <top style="double">
        <color auto="1"/>
      </top>
      <bottom style="double">
        <color auto="1"/>
      </bottom>
      <diagonal/>
    </border>
    <border>
      <left/>
      <right/>
      <top style="hair">
        <color auto="1"/>
      </top>
      <bottom style="hair">
        <color auto="1"/>
      </bottom>
      <diagonal/>
    </border>
    <border>
      <left/>
      <right style="double">
        <color auto="1"/>
      </right>
      <top style="hair">
        <color auto="1"/>
      </top>
      <bottom style="hair">
        <color indexed="64"/>
      </bottom>
      <diagonal/>
    </border>
    <border>
      <left/>
      <right/>
      <top/>
      <bottom style="hair">
        <color auto="1"/>
      </bottom>
      <diagonal/>
    </border>
    <border>
      <left/>
      <right style="double">
        <color auto="1"/>
      </right>
      <top/>
      <bottom style="hair">
        <color auto="1"/>
      </bottom>
      <diagonal/>
    </border>
    <border>
      <left/>
      <right/>
      <top style="double">
        <color auto="1"/>
      </top>
      <bottom style="hair">
        <color indexed="64"/>
      </bottom>
      <diagonal/>
    </border>
    <border>
      <left/>
      <right style="double">
        <color auto="1"/>
      </right>
      <top style="double">
        <color auto="1"/>
      </top>
      <bottom style="hair">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42">
    <xf numFmtId="0" fontId="0" fillId="0" borderId="0"/>
    <xf numFmtId="164" fontId="1" fillId="0" borderId="0" applyFont="0" applyFill="0" applyBorder="0" applyAlignment="0" applyProtection="0"/>
    <xf numFmtId="9" fontId="1" fillId="0" borderId="0" applyFont="0" applyFill="0" applyBorder="0" applyAlignment="0" applyProtection="0"/>
    <xf numFmtId="0" fontId="7" fillId="0" borderId="0"/>
    <xf numFmtId="0" fontId="1" fillId="0" borderId="0"/>
    <xf numFmtId="0" fontId="1" fillId="0" borderId="0"/>
    <xf numFmtId="0" fontId="1" fillId="0" borderId="0"/>
    <xf numFmtId="0" fontId="1" fillId="0" borderId="0"/>
    <xf numFmtId="167" fontId="13" fillId="0" borderId="0" applyFont="0" applyFill="0" applyBorder="0" applyAlignment="0" applyProtection="0"/>
    <xf numFmtId="0" fontId="7" fillId="0" borderId="0"/>
    <xf numFmtId="0" fontId="1" fillId="0" borderId="0"/>
    <xf numFmtId="0" fontId="7" fillId="0" borderId="0"/>
    <xf numFmtId="172" fontId="1" fillId="0" borderId="0" applyFont="0" applyFill="0" applyBorder="0" applyAlignment="0" applyProtection="0"/>
    <xf numFmtId="42" fontId="7" fillId="0" borderId="0" applyFont="0" applyFill="0" applyBorder="0" applyAlignment="0" applyProtection="0"/>
    <xf numFmtId="174"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0" fontId="1" fillId="0" borderId="0"/>
    <xf numFmtId="41" fontId="7" fillId="0" borderId="0" applyFont="0" applyFill="0" applyBorder="0" applyAlignment="0" applyProtection="0"/>
    <xf numFmtId="180" fontId="1" fillId="0" borderId="0" applyFont="0" applyFill="0" applyBorder="0" applyAlignment="0" applyProtection="0"/>
    <xf numFmtId="0" fontId="7" fillId="0" borderId="0"/>
    <xf numFmtId="9" fontId="7" fillId="0" borderId="0" applyFont="0" applyFill="0" applyBorder="0" applyAlignment="0" applyProtection="0"/>
    <xf numFmtId="0" fontId="1" fillId="0" borderId="0"/>
    <xf numFmtId="41" fontId="1" fillId="0" borderId="0" applyFont="0" applyFill="0" applyBorder="0" applyAlignment="0" applyProtection="0"/>
    <xf numFmtId="42" fontId="1" fillId="0" borderId="0" applyFont="0" applyFill="0" applyBorder="0" applyAlignment="0" applyProtection="0"/>
    <xf numFmtId="0" fontId="45" fillId="0" borderId="0" applyNumberForma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45" fillId="0" borderId="0" applyNumberFormat="0" applyFill="0" applyBorder="0" applyAlignment="0" applyProtection="0"/>
    <xf numFmtId="164" fontId="1" fillId="0" borderId="0" applyFont="0" applyFill="0" applyBorder="0" applyAlignment="0" applyProtection="0"/>
    <xf numFmtId="42" fontId="7" fillId="0" borderId="0" applyFont="0" applyFill="0" applyBorder="0" applyAlignment="0" applyProtection="0"/>
    <xf numFmtId="44" fontId="1" fillId="0" borderId="0" applyFont="0" applyFill="0" applyBorder="0" applyAlignment="0" applyProtection="0"/>
    <xf numFmtId="41" fontId="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52" fillId="0" borderId="0" applyNumberFormat="0" applyFill="0" applyBorder="0" applyAlignment="0" applyProtection="0"/>
  </cellStyleXfs>
  <cellXfs count="911">
    <xf numFmtId="0" fontId="0" fillId="0" borderId="0" xfId="0"/>
    <xf numFmtId="0" fontId="0" fillId="3" borderId="0" xfId="0" applyFill="1" applyAlignment="1" applyProtection="1">
      <alignment vertical="center" wrapText="1"/>
      <protection hidden="1"/>
    </xf>
    <xf numFmtId="0" fontId="5" fillId="4" borderId="7" xfId="0" applyFont="1" applyFill="1" applyBorder="1" applyAlignment="1" applyProtection="1">
      <alignment horizontal="center" vertical="center" wrapText="1"/>
      <protection hidden="1"/>
    </xf>
    <xf numFmtId="0" fontId="4" fillId="4" borderId="8" xfId="0" applyNumberFormat="1" applyFont="1" applyFill="1" applyBorder="1" applyAlignment="1" applyProtection="1">
      <alignment horizontal="center" wrapText="1"/>
      <protection hidden="1"/>
    </xf>
    <xf numFmtId="0" fontId="4" fillId="4" borderId="0" xfId="0" applyNumberFormat="1" applyFont="1" applyFill="1" applyBorder="1" applyAlignment="1" applyProtection="1">
      <alignment horizontal="center" vertical="center" wrapText="1"/>
      <protection hidden="1"/>
    </xf>
    <xf numFmtId="0" fontId="4" fillId="4" borderId="0" xfId="0" applyFont="1" applyFill="1" applyBorder="1" applyAlignment="1" applyProtection="1">
      <alignment vertical="center"/>
      <protection hidden="1"/>
    </xf>
    <xf numFmtId="0" fontId="9" fillId="0" borderId="0" xfId="4" applyFont="1" applyProtection="1">
      <protection hidden="1"/>
    </xf>
    <xf numFmtId="0" fontId="6" fillId="4" borderId="10" xfId="4" applyFont="1" applyFill="1" applyBorder="1" applyAlignment="1" applyProtection="1">
      <alignment vertical="center" wrapText="1"/>
      <protection hidden="1"/>
    </xf>
    <xf numFmtId="0" fontId="4" fillId="0" borderId="0" xfId="4" applyFont="1" applyProtection="1">
      <protection hidden="1"/>
    </xf>
    <xf numFmtId="0" fontId="13" fillId="0" borderId="0" xfId="3" applyNumberFormat="1" applyFont="1" applyFill="1" applyAlignment="1" applyProtection="1">
      <alignment vertical="center" wrapText="1"/>
      <protection hidden="1"/>
    </xf>
    <xf numFmtId="0" fontId="13" fillId="0" borderId="0" xfId="3" applyFont="1" applyFill="1" applyAlignment="1" applyProtection="1">
      <alignment vertical="center" wrapText="1"/>
      <protection hidden="1"/>
    </xf>
    <xf numFmtId="0" fontId="5" fillId="0" borderId="0" xfId="8" applyNumberFormat="1" applyFont="1" applyFill="1" applyAlignment="1" applyProtection="1">
      <alignment vertical="center" wrapText="1"/>
      <protection hidden="1"/>
    </xf>
    <xf numFmtId="167" fontId="5" fillId="0" borderId="0" xfId="8" applyFont="1" applyFill="1" applyAlignment="1" applyProtection="1">
      <alignment horizontal="center" vertical="center" wrapText="1"/>
      <protection hidden="1"/>
    </xf>
    <xf numFmtId="167" fontId="5" fillId="0" borderId="0" xfId="8" applyFont="1" applyFill="1" applyAlignment="1" applyProtection="1">
      <alignment vertical="center" wrapText="1"/>
      <protection hidden="1"/>
    </xf>
    <xf numFmtId="167" fontId="5" fillId="7" borderId="8" xfId="8" applyFont="1" applyFill="1" applyBorder="1" applyAlignment="1" applyProtection="1">
      <alignment horizontal="center" vertical="center" wrapText="1"/>
      <protection hidden="1"/>
    </xf>
    <xf numFmtId="170" fontId="3" fillId="7" borderId="8" xfId="8" applyNumberFormat="1" applyFont="1" applyFill="1" applyBorder="1" applyAlignment="1" applyProtection="1">
      <alignment horizontal="center" vertical="center" wrapText="1"/>
      <protection hidden="1"/>
    </xf>
    <xf numFmtId="0" fontId="5" fillId="0" borderId="0" xfId="3" applyNumberFormat="1" applyFont="1" applyFill="1" applyBorder="1" applyAlignment="1" applyProtection="1">
      <alignment vertical="center" wrapText="1"/>
      <protection hidden="1"/>
    </xf>
    <xf numFmtId="168" fontId="5" fillId="0" borderId="0" xfId="8" applyNumberFormat="1" applyFont="1" applyFill="1" applyBorder="1" applyAlignment="1" applyProtection="1">
      <alignment vertical="center" wrapText="1"/>
      <protection hidden="1"/>
    </xf>
    <xf numFmtId="166" fontId="13" fillId="0" borderId="0" xfId="8" applyNumberFormat="1" applyFont="1" applyFill="1" applyBorder="1" applyAlignment="1" applyProtection="1">
      <alignment horizontal="right" vertical="center" wrapText="1"/>
      <protection hidden="1"/>
    </xf>
    <xf numFmtId="170" fontId="13" fillId="0" borderId="0" xfId="8" applyNumberFormat="1" applyFont="1" applyFill="1" applyBorder="1" applyAlignment="1" applyProtection="1">
      <alignment vertical="center" wrapText="1"/>
      <protection hidden="1"/>
    </xf>
    <xf numFmtId="3" fontId="5" fillId="0" borderId="0" xfId="8" applyNumberFormat="1" applyFont="1" applyFill="1" applyBorder="1" applyAlignment="1" applyProtection="1">
      <alignment vertical="center" wrapText="1"/>
      <protection hidden="1"/>
    </xf>
    <xf numFmtId="171" fontId="13" fillId="0" borderId="0" xfId="8" applyNumberFormat="1" applyFont="1" applyFill="1" applyAlignment="1" applyProtection="1">
      <alignment vertical="center" wrapText="1"/>
      <protection hidden="1"/>
    </xf>
    <xf numFmtId="167" fontId="13" fillId="0" borderId="0" xfId="8" applyFont="1" applyFill="1" applyAlignment="1" applyProtection="1">
      <alignment vertical="center" wrapText="1"/>
      <protection hidden="1"/>
    </xf>
    <xf numFmtId="0" fontId="19" fillId="9" borderId="8" xfId="8" applyNumberFormat="1" applyFont="1" applyFill="1" applyBorder="1" applyAlignment="1" applyProtection="1">
      <alignment horizontal="center" vertical="center" wrapText="1"/>
      <protection hidden="1"/>
    </xf>
    <xf numFmtId="0" fontId="20" fillId="9" borderId="8" xfId="0" applyNumberFormat="1" applyFont="1" applyFill="1" applyBorder="1" applyAlignment="1" applyProtection="1">
      <alignment horizontal="center" vertical="center" wrapText="1"/>
      <protection hidden="1"/>
    </xf>
    <xf numFmtId="0" fontId="4" fillId="0" borderId="0" xfId="3" applyFont="1" applyFill="1" applyAlignment="1" applyProtection="1">
      <alignment vertical="center" wrapText="1"/>
      <protection hidden="1"/>
    </xf>
    <xf numFmtId="0" fontId="13" fillId="0" borderId="0" xfId="3" applyFont="1" applyFill="1" applyBorder="1" applyAlignment="1" applyProtection="1">
      <alignment vertical="center" wrapText="1"/>
      <protection hidden="1"/>
    </xf>
    <xf numFmtId="167" fontId="6" fillId="0" borderId="0" xfId="8" applyFont="1" applyFill="1" applyAlignment="1" applyProtection="1">
      <alignment horizontal="center" vertical="center" wrapText="1"/>
      <protection hidden="1"/>
    </xf>
    <xf numFmtId="0" fontId="4" fillId="0" borderId="0" xfId="3" applyFont="1" applyFill="1" applyAlignment="1" applyProtection="1">
      <alignment horizontal="center" vertical="center" wrapText="1"/>
      <protection hidden="1"/>
    </xf>
    <xf numFmtId="0" fontId="3" fillId="9" borderId="8" xfId="3" applyFont="1" applyFill="1" applyBorder="1" applyAlignment="1" applyProtection="1">
      <alignment horizontal="center" vertical="center" wrapText="1"/>
      <protection hidden="1"/>
    </xf>
    <xf numFmtId="9" fontId="6" fillId="7" borderId="8" xfId="3" applyNumberFormat="1" applyFont="1" applyFill="1" applyBorder="1" applyAlignment="1" applyProtection="1">
      <alignment horizontal="center" vertical="center" wrapText="1"/>
      <protection hidden="1"/>
    </xf>
    <xf numFmtId="0" fontId="7" fillId="0" borderId="8" xfId="9" applyBorder="1" applyAlignment="1" applyProtection="1">
      <alignment horizontal="center" vertical="center"/>
      <protection hidden="1"/>
    </xf>
    <xf numFmtId="0" fontId="7" fillId="0" borderId="8" xfId="9" applyBorder="1" applyAlignment="1" applyProtection="1">
      <alignment vertical="center"/>
      <protection hidden="1"/>
    </xf>
    <xf numFmtId="167" fontId="6" fillId="0" borderId="8" xfId="8" applyFont="1" applyFill="1" applyBorder="1" applyAlignment="1" applyProtection="1">
      <alignment horizontal="center" vertical="center" wrapText="1"/>
      <protection hidden="1"/>
    </xf>
    <xf numFmtId="2" fontId="6" fillId="0" borderId="8" xfId="8" applyNumberFormat="1" applyFont="1" applyFill="1" applyBorder="1" applyAlignment="1" applyProtection="1">
      <alignment horizontal="center" vertical="center" wrapText="1"/>
      <protection hidden="1"/>
    </xf>
    <xf numFmtId="0" fontId="6" fillId="0" borderId="8" xfId="8" applyNumberFormat="1" applyFont="1" applyFill="1" applyBorder="1" applyAlignment="1" applyProtection="1">
      <alignment horizontal="center" vertical="center" wrapText="1"/>
      <protection hidden="1"/>
    </xf>
    <xf numFmtId="171" fontId="6" fillId="0" borderId="8" xfId="8" applyNumberFormat="1" applyFont="1" applyFill="1" applyBorder="1" applyAlignment="1" applyProtection="1">
      <alignment vertical="center" wrapText="1"/>
      <protection hidden="1"/>
    </xf>
    <xf numFmtId="167" fontId="6" fillId="0" borderId="4" xfId="8" applyFont="1" applyFill="1" applyBorder="1" applyAlignment="1" applyProtection="1">
      <alignment vertical="center" wrapText="1"/>
      <protection hidden="1"/>
    </xf>
    <xf numFmtId="167" fontId="6" fillId="0" borderId="0" xfId="8" applyFont="1" applyFill="1" applyBorder="1" applyAlignment="1" applyProtection="1">
      <alignment vertical="center" wrapText="1"/>
      <protection hidden="1"/>
    </xf>
    <xf numFmtId="167" fontId="6" fillId="0" borderId="0" xfId="8" applyFont="1" applyFill="1" applyAlignment="1" applyProtection="1">
      <alignment horizontal="center" wrapText="1"/>
      <protection hidden="1"/>
    </xf>
    <xf numFmtId="167" fontId="25" fillId="0" borderId="0" xfId="8" applyFont="1" applyFill="1" applyAlignment="1" applyProtection="1">
      <alignment horizontal="center" wrapText="1"/>
      <protection hidden="1"/>
    </xf>
    <xf numFmtId="4" fontId="3" fillId="0" borderId="8" xfId="3" applyNumberFormat="1" applyFont="1" applyFill="1" applyBorder="1" applyAlignment="1" applyProtection="1">
      <alignment horizontal="center" vertical="center" wrapText="1"/>
      <protection hidden="1"/>
    </xf>
    <xf numFmtId="0" fontId="4" fillId="0" borderId="0" xfId="3" applyFont="1" applyFill="1" applyAlignment="1" applyProtection="1">
      <alignment horizontal="center" wrapText="1"/>
      <protection hidden="1"/>
    </xf>
    <xf numFmtId="0" fontId="13" fillId="0" borderId="0" xfId="3" applyNumberFormat="1" applyFont="1" applyFill="1" applyAlignment="1" applyProtection="1">
      <alignment horizontal="center" vertical="center" wrapText="1"/>
      <protection hidden="1"/>
    </xf>
    <xf numFmtId="0" fontId="13" fillId="0" borderId="0" xfId="3" applyFont="1" applyFill="1" applyAlignment="1" applyProtection="1">
      <alignment horizontal="center" vertical="center" wrapText="1"/>
      <protection hidden="1"/>
    </xf>
    <xf numFmtId="0" fontId="3" fillId="4" borderId="0" xfId="3" applyFont="1" applyFill="1" applyBorder="1" applyAlignment="1" applyProtection="1">
      <alignment horizontal="center" vertical="center" wrapText="1"/>
      <protection hidden="1"/>
    </xf>
    <xf numFmtId="0" fontId="13" fillId="4" borderId="0" xfId="3" applyFont="1" applyFill="1" applyAlignment="1" applyProtection="1">
      <alignment vertical="center" wrapText="1"/>
      <protection hidden="1"/>
    </xf>
    <xf numFmtId="0" fontId="13" fillId="4" borderId="0" xfId="3" applyNumberFormat="1" applyFont="1" applyFill="1" applyAlignment="1" applyProtection="1">
      <alignment horizontal="center" vertical="center" wrapText="1"/>
      <protection hidden="1"/>
    </xf>
    <xf numFmtId="0" fontId="13" fillId="4" borderId="0" xfId="3" applyFont="1" applyFill="1" applyAlignment="1" applyProtection="1">
      <alignment horizontal="center" vertical="center" wrapText="1"/>
      <protection hidden="1"/>
    </xf>
    <xf numFmtId="0" fontId="27" fillId="7" borderId="8" xfId="3" applyFont="1" applyFill="1" applyBorder="1" applyAlignment="1" applyProtection="1">
      <alignment horizontal="center" vertical="center" wrapText="1"/>
      <protection hidden="1"/>
    </xf>
    <xf numFmtId="167" fontId="5" fillId="9" borderId="8" xfId="8" applyFont="1" applyFill="1" applyBorder="1" applyAlignment="1" applyProtection="1">
      <alignment horizontal="center" vertical="center" wrapText="1"/>
      <protection hidden="1"/>
    </xf>
    <xf numFmtId="9" fontId="7" fillId="0" borderId="8" xfId="2" applyFont="1" applyFill="1" applyBorder="1" applyAlignment="1" applyProtection="1">
      <alignment horizontal="center" vertical="center"/>
      <protection hidden="1"/>
    </xf>
    <xf numFmtId="4" fontId="6" fillId="6" borderId="8" xfId="3" applyNumberFormat="1" applyFont="1" applyFill="1" applyBorder="1" applyAlignment="1" applyProtection="1">
      <alignment horizontal="center" vertical="center"/>
      <protection hidden="1"/>
    </xf>
    <xf numFmtId="4" fontId="7" fillId="0" borderId="8" xfId="3" applyNumberFormat="1" applyFont="1" applyFill="1" applyBorder="1" applyAlignment="1" applyProtection="1">
      <alignment horizontal="center" vertical="center"/>
      <protection hidden="1"/>
    </xf>
    <xf numFmtId="0" fontId="5" fillId="0" borderId="8" xfId="8" applyNumberFormat="1" applyFont="1" applyFill="1" applyBorder="1" applyAlignment="1" applyProtection="1">
      <alignment horizontal="center" vertical="center" wrapText="1"/>
      <protection hidden="1"/>
    </xf>
    <xf numFmtId="167" fontId="5" fillId="0" borderId="8" xfId="8" applyFont="1" applyFill="1" applyBorder="1" applyAlignment="1" applyProtection="1">
      <alignment vertical="center" wrapText="1"/>
      <protection hidden="1"/>
    </xf>
    <xf numFmtId="167" fontId="5" fillId="0" borderId="8" xfId="8" applyFont="1" applyFill="1" applyBorder="1" applyAlignment="1" applyProtection="1">
      <alignment horizontal="center" vertical="center" wrapText="1"/>
      <protection hidden="1"/>
    </xf>
    <xf numFmtId="4" fontId="7" fillId="9" borderId="8" xfId="3" applyNumberFormat="1" applyFont="1" applyFill="1" applyBorder="1" applyAlignment="1" applyProtection="1">
      <alignment horizontal="center" vertical="center"/>
      <protection hidden="1"/>
    </xf>
    <xf numFmtId="0" fontId="13" fillId="0" borderId="0" xfId="3" applyFont="1" applyFill="1" applyAlignment="1" applyProtection="1">
      <alignment horizontal="left" vertical="center"/>
      <protection hidden="1"/>
    </xf>
    <xf numFmtId="0" fontId="29" fillId="0" borderId="0" xfId="5" applyFont="1" applyAlignment="1" applyProtection="1">
      <alignment vertical="center"/>
      <protection hidden="1"/>
    </xf>
    <xf numFmtId="0" fontId="15" fillId="7" borderId="8" xfId="5" applyFont="1" applyFill="1" applyBorder="1" applyAlignment="1" applyProtection="1">
      <alignment horizontal="center" vertical="center"/>
      <protection hidden="1"/>
    </xf>
    <xf numFmtId="0" fontId="30" fillId="7" borderId="8" xfId="5" applyFont="1" applyFill="1" applyBorder="1" applyAlignment="1" applyProtection="1">
      <alignment horizontal="center" vertical="center" wrapText="1"/>
      <protection hidden="1"/>
    </xf>
    <xf numFmtId="0" fontId="29" fillId="7" borderId="8" xfId="5" applyFont="1" applyFill="1" applyBorder="1" applyAlignment="1" applyProtection="1">
      <alignment horizontal="center" vertical="center" wrapText="1"/>
      <protection hidden="1"/>
    </xf>
    <xf numFmtId="1" fontId="15" fillId="7" borderId="8" xfId="5" applyNumberFormat="1" applyFont="1" applyFill="1" applyBorder="1" applyAlignment="1" applyProtection="1">
      <alignment horizontal="center" vertical="center" wrapText="1"/>
      <protection hidden="1"/>
    </xf>
    <xf numFmtId="0" fontId="15" fillId="7" borderId="8" xfId="5" applyFont="1" applyFill="1" applyBorder="1" applyAlignment="1" applyProtection="1">
      <alignment horizontal="center" vertical="center" wrapText="1"/>
      <protection hidden="1"/>
    </xf>
    <xf numFmtId="0" fontId="29" fillId="0" borderId="0" xfId="5" applyFont="1" applyAlignment="1" applyProtection="1">
      <alignment horizontal="left" vertical="center"/>
      <protection hidden="1"/>
    </xf>
    <xf numFmtId="167" fontId="5" fillId="0" borderId="8" xfId="8" applyFont="1" applyFill="1" applyBorder="1" applyAlignment="1" applyProtection="1">
      <alignment horizontal="left" vertical="center" wrapText="1"/>
      <protection hidden="1"/>
    </xf>
    <xf numFmtId="0" fontId="0" fillId="0" borderId="0" xfId="0" applyProtection="1">
      <protection hidden="1"/>
    </xf>
    <xf numFmtId="0" fontId="3" fillId="0" borderId="8" xfId="9" applyFont="1" applyFill="1" applyBorder="1" applyAlignment="1" applyProtection="1">
      <alignment horizontal="center" vertical="center" textRotation="90" wrapText="1"/>
      <protection hidden="1"/>
    </xf>
    <xf numFmtId="0" fontId="34" fillId="0" borderId="0" xfId="17" applyFont="1" applyBorder="1" applyProtection="1">
      <protection hidden="1"/>
    </xf>
    <xf numFmtId="0" fontId="34" fillId="0" borderId="0" xfId="17" applyFont="1" applyProtection="1">
      <protection hidden="1"/>
    </xf>
    <xf numFmtId="0" fontId="34" fillId="4" borderId="0" xfId="17" applyFont="1" applyFill="1" applyProtection="1">
      <protection hidden="1"/>
    </xf>
    <xf numFmtId="0" fontId="32" fillId="3" borderId="31" xfId="17" applyFont="1" applyFill="1" applyBorder="1" applyAlignment="1" applyProtection="1">
      <alignment horizontal="center"/>
      <protection hidden="1"/>
    </xf>
    <xf numFmtId="42" fontId="32" fillId="7" borderId="32" xfId="13" applyFont="1" applyFill="1" applyBorder="1" applyAlignment="1" applyProtection="1">
      <alignment horizontal="center" vertical="center"/>
      <protection hidden="1"/>
    </xf>
    <xf numFmtId="0" fontId="32" fillId="7" borderId="30" xfId="17" applyFont="1" applyFill="1" applyBorder="1" applyAlignment="1" applyProtection="1">
      <alignment horizontal="center" vertical="center"/>
      <protection hidden="1"/>
    </xf>
    <xf numFmtId="0" fontId="32" fillId="3" borderId="33" xfId="17" applyFont="1" applyFill="1" applyBorder="1" applyAlignment="1" applyProtection="1">
      <alignment horizontal="center" vertical="center" wrapText="1"/>
      <protection hidden="1"/>
    </xf>
    <xf numFmtId="178" fontId="32" fillId="7" borderId="34" xfId="17" applyNumberFormat="1" applyFont="1" applyFill="1" applyBorder="1" applyAlignment="1" applyProtection="1">
      <alignment horizontal="center" vertical="center"/>
      <protection hidden="1"/>
    </xf>
    <xf numFmtId="0" fontId="34" fillId="4" borderId="0" xfId="17" applyFont="1" applyFill="1" applyBorder="1" applyProtection="1">
      <protection hidden="1"/>
    </xf>
    <xf numFmtId="6" fontId="34" fillId="4" borderId="0" xfId="17" applyNumberFormat="1" applyFont="1" applyFill="1" applyProtection="1">
      <protection hidden="1"/>
    </xf>
    <xf numFmtId="0" fontId="34" fillId="4" borderId="0" xfId="17" applyFont="1" applyFill="1" applyBorder="1" applyAlignment="1" applyProtection="1">
      <alignment horizontal="center"/>
      <protection hidden="1"/>
    </xf>
    <xf numFmtId="0" fontId="34" fillId="4" borderId="0" xfId="17" applyFont="1" applyFill="1" applyAlignment="1" applyProtection="1">
      <alignment horizontal="left"/>
      <protection hidden="1"/>
    </xf>
    <xf numFmtId="0" fontId="32" fillId="9" borderId="8" xfId="17" applyFont="1" applyFill="1" applyBorder="1" applyAlignment="1" applyProtection="1">
      <alignment horizontal="center" vertical="center" wrapText="1"/>
      <protection hidden="1"/>
    </xf>
    <xf numFmtId="179" fontId="34" fillId="4" borderId="8" xfId="17" applyNumberFormat="1" applyFont="1" applyFill="1" applyBorder="1" applyAlignment="1" applyProtection="1">
      <alignment horizontal="center" vertical="center"/>
      <protection hidden="1"/>
    </xf>
    <xf numFmtId="10" fontId="34" fillId="4" borderId="8" xfId="15" applyNumberFormat="1" applyFont="1" applyFill="1" applyBorder="1" applyAlignment="1" applyProtection="1">
      <alignment horizontal="center" vertical="center"/>
      <protection hidden="1"/>
    </xf>
    <xf numFmtId="2" fontId="34" fillId="4" borderId="8" xfId="17" applyNumberFormat="1" applyFont="1" applyFill="1" applyBorder="1" applyAlignment="1" applyProtection="1">
      <alignment horizontal="center" vertical="center"/>
      <protection hidden="1"/>
    </xf>
    <xf numFmtId="2" fontId="32" fillId="4" borderId="8" xfId="17" applyNumberFormat="1" applyFont="1" applyFill="1" applyBorder="1" applyAlignment="1" applyProtection="1">
      <alignment horizontal="center" vertical="center"/>
      <protection hidden="1"/>
    </xf>
    <xf numFmtId="1" fontId="32" fillId="0" borderId="8" xfId="17" applyNumberFormat="1" applyFont="1" applyFill="1" applyBorder="1" applyAlignment="1" applyProtection="1">
      <alignment horizontal="center" vertical="center"/>
      <protection hidden="1"/>
    </xf>
    <xf numFmtId="0" fontId="34" fillId="0" borderId="0" xfId="17" applyFont="1" applyAlignment="1" applyProtection="1">
      <alignment vertical="center"/>
      <protection hidden="1"/>
    </xf>
    <xf numFmtId="177" fontId="34" fillId="0" borderId="0" xfId="17" applyNumberFormat="1" applyFont="1" applyBorder="1" applyAlignment="1" applyProtection="1">
      <alignment vertical="center"/>
      <protection hidden="1"/>
    </xf>
    <xf numFmtId="1" fontId="34" fillId="0" borderId="0" xfId="17" applyNumberFormat="1" applyFont="1" applyBorder="1" applyAlignment="1" applyProtection="1">
      <alignment horizontal="center" vertical="center"/>
      <protection hidden="1"/>
    </xf>
    <xf numFmtId="9" fontId="34" fillId="0" borderId="0" xfId="17" applyNumberFormat="1" applyFont="1" applyProtection="1">
      <protection hidden="1"/>
    </xf>
    <xf numFmtId="175" fontId="36" fillId="9" borderId="8" xfId="14" applyNumberFormat="1" applyFont="1" applyFill="1" applyBorder="1" applyAlignment="1" applyProtection="1">
      <alignment horizontal="center" vertical="center" wrapText="1"/>
      <protection hidden="1"/>
    </xf>
    <xf numFmtId="165" fontId="37" fillId="9" borderId="8" xfId="0" applyNumberFormat="1" applyFont="1" applyFill="1" applyBorder="1" applyAlignment="1" applyProtection="1">
      <alignment horizontal="center" vertical="center" wrapText="1"/>
      <protection hidden="1"/>
    </xf>
    <xf numFmtId="0" fontId="13" fillId="0" borderId="8" xfId="0" applyFont="1" applyBorder="1" applyAlignment="1" applyProtection="1">
      <alignment horizontal="center" vertical="center" wrapText="1"/>
      <protection hidden="1"/>
    </xf>
    <xf numFmtId="0" fontId="5" fillId="9" borderId="8" xfId="0" applyFont="1" applyFill="1" applyBorder="1" applyAlignment="1" applyProtection="1">
      <alignment horizontal="center" vertical="center" wrapText="1"/>
      <protection hidden="1"/>
    </xf>
    <xf numFmtId="0" fontId="7" fillId="0" borderId="0" xfId="0" applyFont="1" applyProtection="1">
      <protection hidden="1"/>
    </xf>
    <xf numFmtId="0" fontId="13" fillId="15" borderId="8" xfId="0" applyFont="1" applyFill="1" applyBorder="1" applyAlignment="1" applyProtection="1">
      <alignment horizontal="center" vertical="center" wrapText="1"/>
      <protection hidden="1"/>
    </xf>
    <xf numFmtId="0" fontId="19" fillId="9" borderId="15" xfId="0" applyFont="1" applyFill="1" applyBorder="1" applyAlignment="1" applyProtection="1">
      <alignment vertical="center"/>
      <protection hidden="1"/>
    </xf>
    <xf numFmtId="0" fontId="19" fillId="9" borderId="7" xfId="0" applyFont="1" applyFill="1" applyBorder="1" applyAlignment="1" applyProtection="1">
      <alignment vertical="center"/>
      <protection hidden="1"/>
    </xf>
    <xf numFmtId="0" fontId="19" fillId="9" borderId="16" xfId="0" applyFont="1" applyFill="1" applyBorder="1" applyAlignment="1" applyProtection="1">
      <alignment vertical="center"/>
      <protection hidden="1"/>
    </xf>
    <xf numFmtId="0" fontId="18" fillId="9" borderId="11" xfId="0" applyFont="1" applyFill="1" applyBorder="1" applyAlignment="1" applyProtection="1">
      <alignment horizontal="center" vertical="center" wrapText="1"/>
      <protection hidden="1"/>
    </xf>
    <xf numFmtId="0" fontId="18" fillId="9" borderId="11" xfId="3" applyFont="1" applyFill="1" applyBorder="1" applyAlignment="1" applyProtection="1">
      <alignment horizontal="center" vertical="center" wrapText="1"/>
      <protection hidden="1"/>
    </xf>
    <xf numFmtId="0" fontId="18" fillId="12" borderId="14" xfId="0" applyFont="1" applyFill="1" applyBorder="1" applyAlignment="1" applyProtection="1">
      <alignment horizontal="center" vertical="center" wrapText="1"/>
      <protection hidden="1"/>
    </xf>
    <xf numFmtId="0" fontId="18" fillId="0" borderId="8" xfId="0" applyNumberFormat="1" applyFont="1" applyFill="1" applyBorder="1" applyAlignment="1" applyProtection="1">
      <alignment horizontal="center" vertical="center" wrapText="1"/>
      <protection hidden="1"/>
    </xf>
    <xf numFmtId="0" fontId="18" fillId="0" borderId="8" xfId="0" applyFont="1" applyBorder="1" applyAlignment="1" applyProtection="1">
      <alignment vertical="center"/>
      <protection hidden="1"/>
    </xf>
    <xf numFmtId="0" fontId="26" fillId="0" borderId="8" xfId="0" applyFont="1"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0" xfId="0" applyAlignment="1" applyProtection="1">
      <alignment horizontal="center"/>
      <protection hidden="1"/>
    </xf>
    <xf numFmtId="0" fontId="26" fillId="2" borderId="0" xfId="3" applyFont="1" applyFill="1" applyBorder="1" applyAlignment="1" applyProtection="1">
      <alignment horizontal="left" vertical="center" wrapText="1"/>
      <protection hidden="1"/>
    </xf>
    <xf numFmtId="0" fontId="43" fillId="0" borderId="0" xfId="17" applyFont="1" applyProtection="1">
      <protection hidden="1"/>
    </xf>
    <xf numFmtId="0" fontId="0" fillId="0" borderId="0" xfId="0" applyAlignment="1" applyProtection="1">
      <alignment vertical="center"/>
      <protection hidden="1"/>
    </xf>
    <xf numFmtId="166" fontId="0" fillId="0" borderId="0" xfId="0" applyNumberFormat="1" applyProtection="1">
      <protection hidden="1"/>
    </xf>
    <xf numFmtId="0" fontId="4" fillId="0" borderId="0" xfId="0" applyFont="1" applyAlignment="1" applyProtection="1">
      <alignment vertical="center"/>
      <protection hidden="1"/>
    </xf>
    <xf numFmtId="0" fontId="8" fillId="3" borderId="8" xfId="0" applyFont="1" applyFill="1" applyBorder="1" applyAlignment="1" applyProtection="1">
      <alignment horizontal="center" vertical="center" wrapText="1"/>
      <protection hidden="1"/>
    </xf>
    <xf numFmtId="0" fontId="5" fillId="3" borderId="8" xfId="0" applyFont="1" applyFill="1" applyBorder="1" applyAlignment="1" applyProtection="1">
      <alignment vertical="center"/>
      <protection hidden="1"/>
    </xf>
    <xf numFmtId="0" fontId="8" fillId="9" borderId="8" xfId="0" applyNumberFormat="1" applyFont="1" applyFill="1" applyBorder="1" applyAlignment="1" applyProtection="1">
      <alignment horizontal="center" vertical="center"/>
      <protection hidden="1"/>
    </xf>
    <xf numFmtId="173" fontId="8" fillId="3" borderId="8" xfId="0" applyNumberFormat="1" applyFont="1" applyFill="1" applyBorder="1" applyAlignment="1" applyProtection="1">
      <alignment horizontal="center" vertical="center"/>
      <protection hidden="1"/>
    </xf>
    <xf numFmtId="173" fontId="0" fillId="0" borderId="8" xfId="0" applyNumberFormat="1" applyBorder="1" applyAlignment="1" applyProtection="1">
      <alignment horizontal="center" vertical="center"/>
      <protection hidden="1"/>
    </xf>
    <xf numFmtId="181" fontId="0" fillId="9" borderId="8" xfId="1" applyNumberFormat="1" applyFont="1" applyFill="1" applyBorder="1" applyAlignment="1" applyProtection="1">
      <alignment horizontal="center" vertical="center"/>
      <protection hidden="1"/>
    </xf>
    <xf numFmtId="0" fontId="5" fillId="3" borderId="8" xfId="0" applyFont="1" applyFill="1" applyBorder="1" applyAlignment="1" applyProtection="1">
      <alignment horizontal="centerContinuous" vertical="center"/>
      <protection hidden="1"/>
    </xf>
    <xf numFmtId="42" fontId="34" fillId="0" borderId="0" xfId="17" applyNumberFormat="1" applyFont="1" applyProtection="1">
      <protection hidden="1"/>
    </xf>
    <xf numFmtId="10" fontId="34" fillId="0" borderId="0" xfId="2" applyNumberFormat="1" applyFont="1" applyBorder="1" applyProtection="1">
      <protection hidden="1"/>
    </xf>
    <xf numFmtId="0" fontId="9" fillId="0" borderId="0" xfId="4" applyFont="1" applyFill="1" applyProtection="1">
      <protection hidden="1"/>
    </xf>
    <xf numFmtId="0" fontId="6" fillId="4" borderId="5" xfId="4" applyFont="1" applyFill="1" applyBorder="1" applyAlignment="1" applyProtection="1">
      <alignment horizontal="center" vertical="center" wrapText="1"/>
      <protection hidden="1"/>
    </xf>
    <xf numFmtId="0" fontId="10" fillId="2" borderId="0" xfId="5" applyFont="1" applyFill="1" applyAlignment="1" applyProtection="1">
      <alignment vertical="center"/>
      <protection hidden="1"/>
    </xf>
    <xf numFmtId="0" fontId="11" fillId="2" borderId="0" xfId="5" applyFont="1" applyFill="1" applyAlignment="1" applyProtection="1">
      <alignment vertical="center"/>
      <protection hidden="1"/>
    </xf>
    <xf numFmtId="0" fontId="10" fillId="0" borderId="0" xfId="5" applyFont="1" applyFill="1" applyAlignment="1" applyProtection="1">
      <alignment vertical="center"/>
      <protection hidden="1"/>
    </xf>
    <xf numFmtId="0" fontId="5" fillId="4" borderId="12" xfId="5" applyFont="1" applyFill="1" applyBorder="1" applyAlignment="1" applyProtection="1">
      <alignment horizontal="center" vertical="center" wrapText="1"/>
      <protection hidden="1"/>
    </xf>
    <xf numFmtId="0" fontId="5" fillId="4" borderId="0" xfId="5" applyFont="1" applyFill="1" applyBorder="1" applyAlignment="1" applyProtection="1">
      <alignment horizontal="center" vertical="center" wrapText="1"/>
      <protection hidden="1"/>
    </xf>
    <xf numFmtId="0" fontId="10" fillId="7" borderId="8" xfId="5" applyFont="1" applyFill="1" applyBorder="1" applyAlignment="1" applyProtection="1">
      <alignment horizontal="center" vertical="center" wrapText="1"/>
      <protection hidden="1"/>
    </xf>
    <xf numFmtId="0" fontId="12" fillId="7" borderId="8" xfId="5" applyFont="1" applyFill="1" applyBorder="1" applyAlignment="1" applyProtection="1">
      <alignment horizontal="center" vertical="center" wrapText="1"/>
      <protection hidden="1"/>
    </xf>
    <xf numFmtId="0" fontId="11" fillId="7" borderId="8" xfId="5" applyFont="1" applyFill="1" applyBorder="1" applyAlignment="1" applyProtection="1">
      <alignment horizontal="center" vertical="center" wrapText="1"/>
      <protection hidden="1"/>
    </xf>
    <xf numFmtId="0" fontId="10" fillId="4" borderId="8" xfId="5" applyFont="1" applyFill="1" applyBorder="1" applyAlignment="1" applyProtection="1">
      <alignment horizontal="center" vertical="center" wrapText="1"/>
      <protection hidden="1"/>
    </xf>
    <xf numFmtId="0" fontId="5" fillId="4" borderId="8" xfId="5" applyFont="1" applyFill="1" applyBorder="1" applyAlignment="1" applyProtection="1">
      <alignment vertical="center" wrapText="1"/>
      <protection hidden="1"/>
    </xf>
    <xf numFmtId="0" fontId="11" fillId="4" borderId="8" xfId="5" applyFont="1" applyFill="1" applyBorder="1" applyAlignment="1" applyProtection="1">
      <alignment horizontal="center" vertical="center" wrapText="1"/>
      <protection hidden="1"/>
    </xf>
    <xf numFmtId="0" fontId="11" fillId="6" borderId="8" xfId="5" applyFont="1" applyFill="1" applyBorder="1" applyAlignment="1" applyProtection="1">
      <alignment horizontal="center" vertical="center" wrapText="1"/>
      <protection hidden="1"/>
    </xf>
    <xf numFmtId="0" fontId="5" fillId="6" borderId="8" xfId="5" applyFont="1" applyFill="1" applyBorder="1" applyAlignment="1" applyProtection="1">
      <alignment vertical="center"/>
      <protection hidden="1"/>
    </xf>
    <xf numFmtId="0" fontId="10" fillId="6" borderId="8" xfId="5" applyFont="1" applyFill="1" applyBorder="1" applyAlignment="1" applyProtection="1">
      <alignment vertical="center"/>
      <protection hidden="1"/>
    </xf>
    <xf numFmtId="0" fontId="10" fillId="6" borderId="8" xfId="5" applyFont="1" applyFill="1" applyBorder="1" applyAlignment="1" applyProtection="1">
      <alignment horizontal="center" vertical="center" wrapText="1"/>
      <protection hidden="1"/>
    </xf>
    <xf numFmtId="0" fontId="13" fillId="6" borderId="8" xfId="5" applyFont="1" applyFill="1" applyBorder="1" applyAlignment="1" applyProtection="1">
      <alignment horizontal="justify" vertical="center" wrapText="1"/>
      <protection hidden="1"/>
    </xf>
    <xf numFmtId="0" fontId="11" fillId="0" borderId="8" xfId="5" applyFont="1" applyFill="1" applyBorder="1" applyAlignment="1" applyProtection="1">
      <alignment horizontal="center" vertical="center" wrapText="1"/>
      <protection hidden="1"/>
    </xf>
    <xf numFmtId="0" fontId="10" fillId="6" borderId="11" xfId="5" applyFont="1" applyFill="1" applyBorder="1" applyAlignment="1" applyProtection="1">
      <alignment horizontal="center" vertical="center" wrapText="1"/>
      <protection hidden="1"/>
    </xf>
    <xf numFmtId="0" fontId="5" fillId="6" borderId="8" xfId="5" applyFont="1" applyFill="1" applyBorder="1" applyAlignment="1" applyProtection="1">
      <alignment horizontal="right" vertical="center" wrapText="1"/>
      <protection hidden="1"/>
    </xf>
    <xf numFmtId="0" fontId="16" fillId="0" borderId="8" xfId="5" applyFont="1" applyFill="1" applyBorder="1" applyAlignment="1" applyProtection="1">
      <alignment horizontal="left" vertical="center"/>
      <protection hidden="1"/>
    </xf>
    <xf numFmtId="0" fontId="10" fillId="0" borderId="0" xfId="5" applyFont="1" applyFill="1" applyBorder="1" applyAlignment="1" applyProtection="1">
      <alignment vertical="center"/>
      <protection hidden="1"/>
    </xf>
    <xf numFmtId="0" fontId="11" fillId="8" borderId="8" xfId="5" applyFont="1" applyFill="1" applyBorder="1" applyAlignment="1" applyProtection="1">
      <alignment horizontal="center" vertical="center"/>
      <protection hidden="1"/>
    </xf>
    <xf numFmtId="0" fontId="5" fillId="8" borderId="8" xfId="5" applyFont="1" applyFill="1" applyBorder="1" applyAlignment="1" applyProtection="1">
      <alignment vertical="center"/>
      <protection hidden="1"/>
    </xf>
    <xf numFmtId="0" fontId="10" fillId="8" borderId="8" xfId="5" applyFont="1" applyFill="1" applyBorder="1" applyAlignment="1" applyProtection="1">
      <alignment horizontal="justify" vertical="center"/>
      <protection hidden="1"/>
    </xf>
    <xf numFmtId="0" fontId="10" fillId="8" borderId="8" xfId="5" applyFont="1" applyFill="1" applyBorder="1" applyAlignment="1" applyProtection="1">
      <alignment horizontal="center" vertical="center"/>
      <protection hidden="1"/>
    </xf>
    <xf numFmtId="0" fontId="13" fillId="8" borderId="8" xfId="0" applyFont="1" applyFill="1" applyBorder="1" applyAlignment="1" applyProtection="1">
      <alignment horizontal="justify" vertical="center" wrapText="1"/>
      <protection hidden="1"/>
    </xf>
    <xf numFmtId="0" fontId="11" fillId="8" borderId="8" xfId="5" applyFont="1" applyFill="1" applyBorder="1" applyAlignment="1" applyProtection="1">
      <alignment horizontal="right" vertical="center"/>
      <protection hidden="1"/>
    </xf>
    <xf numFmtId="0" fontId="11" fillId="0" borderId="0" xfId="5" applyFont="1" applyFill="1" applyAlignment="1" applyProtection="1">
      <alignment vertical="center"/>
      <protection hidden="1"/>
    </xf>
    <xf numFmtId="0" fontId="10" fillId="0" borderId="0" xfId="5" applyFont="1" applyAlignment="1" applyProtection="1">
      <alignment vertical="center"/>
      <protection hidden="1"/>
    </xf>
    <xf numFmtId="14" fontId="10" fillId="0" borderId="0" xfId="5" applyNumberFormat="1" applyFont="1" applyAlignment="1" applyProtection="1">
      <alignment vertical="center"/>
      <protection hidden="1"/>
    </xf>
    <xf numFmtId="169" fontId="3" fillId="9" borderId="8" xfId="8" applyNumberFormat="1" applyFont="1" applyFill="1" applyBorder="1" applyAlignment="1" applyProtection="1">
      <alignment horizontal="center" vertical="center" wrapText="1"/>
      <protection hidden="1"/>
    </xf>
    <xf numFmtId="9" fontId="6" fillId="5" borderId="8" xfId="3" applyNumberFormat="1" applyFont="1" applyFill="1" applyBorder="1" applyAlignment="1" applyProtection="1">
      <alignment horizontal="center" vertical="center" wrapText="1"/>
      <protection hidden="1"/>
    </xf>
    <xf numFmtId="4" fontId="7" fillId="9" borderId="8" xfId="8" applyNumberFormat="1" applyFont="1" applyFill="1" applyBorder="1" applyAlignment="1" applyProtection="1">
      <alignment horizontal="center" vertical="center" wrapText="1"/>
      <protection hidden="1"/>
    </xf>
    <xf numFmtId="0" fontId="29" fillId="0" borderId="8" xfId="5" applyFont="1" applyFill="1" applyBorder="1" applyAlignment="1" applyProtection="1">
      <alignment horizontal="center" vertical="center" wrapText="1"/>
      <protection hidden="1"/>
    </xf>
    <xf numFmtId="0" fontId="18" fillId="9" borderId="8" xfId="0" applyFont="1" applyFill="1" applyBorder="1" applyAlignment="1" applyProtection="1">
      <alignment horizontal="center" vertical="center" wrapText="1"/>
      <protection hidden="1"/>
    </xf>
    <xf numFmtId="0" fontId="6" fillId="9" borderId="8" xfId="0" applyFont="1" applyFill="1" applyBorder="1" applyAlignment="1" applyProtection="1">
      <alignment horizontal="center" vertical="center"/>
      <protection hidden="1"/>
    </xf>
    <xf numFmtId="176" fontId="38" fillId="9" borderId="30" xfId="18" applyNumberFormat="1" applyFont="1" applyFill="1" applyBorder="1" applyAlignment="1" applyProtection="1">
      <alignment horizontal="center" vertical="center"/>
      <protection hidden="1"/>
    </xf>
    <xf numFmtId="14" fontId="32" fillId="9" borderId="30" xfId="17" applyNumberFormat="1" applyFont="1" applyFill="1" applyBorder="1" applyAlignment="1" applyProtection="1">
      <alignment horizontal="center" vertical="center" wrapText="1"/>
      <protection hidden="1"/>
    </xf>
    <xf numFmtId="0" fontId="32" fillId="9" borderId="30" xfId="17" applyFont="1" applyFill="1" applyBorder="1" applyAlignment="1" applyProtection="1">
      <alignment horizontal="center" vertical="center"/>
      <protection hidden="1"/>
    </xf>
    <xf numFmtId="6" fontId="32" fillId="9" borderId="30" xfId="17" applyNumberFormat="1" applyFont="1" applyFill="1" applyBorder="1" applyAlignment="1" applyProtection="1">
      <alignment horizontal="center" vertical="center" wrapText="1"/>
      <protection hidden="1"/>
    </xf>
    <xf numFmtId="10" fontId="32" fillId="9" borderId="30" xfId="15" applyNumberFormat="1" applyFont="1" applyFill="1" applyBorder="1" applyAlignment="1" applyProtection="1">
      <alignment horizontal="center" vertical="center" wrapText="1"/>
      <protection hidden="1"/>
    </xf>
    <xf numFmtId="22" fontId="9" fillId="0" borderId="0" xfId="4" applyNumberFormat="1" applyFont="1" applyProtection="1">
      <protection hidden="1"/>
    </xf>
    <xf numFmtId="0" fontId="4" fillId="0" borderId="8" xfId="4" applyFont="1" applyBorder="1" applyAlignment="1" applyProtection="1">
      <alignment horizontal="left" vertical="center" wrapText="1"/>
      <protection hidden="1"/>
    </xf>
    <xf numFmtId="0" fontId="13" fillId="8" borderId="8" xfId="5" applyFont="1" applyFill="1" applyBorder="1" applyAlignment="1" applyProtection="1">
      <alignment horizontal="left" vertical="center" wrapText="1"/>
      <protection hidden="1"/>
    </xf>
    <xf numFmtId="3" fontId="34" fillId="0" borderId="0" xfId="17" applyNumberFormat="1" applyFont="1" applyProtection="1">
      <protection hidden="1"/>
    </xf>
    <xf numFmtId="41" fontId="34" fillId="0" borderId="0" xfId="23" applyFont="1" applyProtection="1">
      <protection hidden="1"/>
    </xf>
    <xf numFmtId="41" fontId="34" fillId="0" borderId="0" xfId="17" applyNumberFormat="1" applyFont="1" applyProtection="1">
      <protection hidden="1"/>
    </xf>
    <xf numFmtId="179" fontId="34" fillId="0" borderId="0" xfId="17" applyNumberFormat="1" applyFont="1" applyProtection="1">
      <protection hidden="1"/>
    </xf>
    <xf numFmtId="0" fontId="6" fillId="4" borderId="3" xfId="4" applyFont="1" applyFill="1" applyBorder="1" applyAlignment="1" applyProtection="1">
      <alignment horizontal="center" vertical="center" wrapText="1"/>
      <protection hidden="1"/>
    </xf>
    <xf numFmtId="0" fontId="6" fillId="4" borderId="0" xfId="4" applyFont="1" applyFill="1" applyBorder="1" applyAlignment="1" applyProtection="1">
      <alignment vertical="center" wrapText="1"/>
      <protection hidden="1"/>
    </xf>
    <xf numFmtId="0" fontId="5" fillId="0" borderId="45" xfId="8" applyNumberFormat="1" applyFont="1" applyFill="1" applyBorder="1" applyAlignment="1" applyProtection="1">
      <alignment horizontal="center" vertical="center" wrapText="1"/>
      <protection hidden="1"/>
    </xf>
    <xf numFmtId="167" fontId="5" fillId="0" borderId="51" xfId="8" applyFont="1" applyFill="1" applyBorder="1" applyAlignment="1" applyProtection="1">
      <alignment horizontal="center" vertical="center" wrapText="1"/>
      <protection hidden="1"/>
    </xf>
    <xf numFmtId="0" fontId="5" fillId="0" borderId="53" xfId="8" applyNumberFormat="1" applyFont="1" applyFill="1" applyBorder="1" applyAlignment="1" applyProtection="1">
      <alignment horizontal="center" vertical="center" wrapText="1"/>
      <protection hidden="1"/>
    </xf>
    <xf numFmtId="167" fontId="5" fillId="0" borderId="11" xfId="8" applyFont="1" applyFill="1" applyBorder="1" applyAlignment="1" applyProtection="1">
      <alignment vertical="center" wrapText="1"/>
      <protection hidden="1"/>
    </xf>
    <xf numFmtId="167" fontId="5" fillId="0" borderId="54" xfId="8" applyFont="1" applyFill="1" applyBorder="1" applyAlignment="1" applyProtection="1">
      <alignment horizontal="center" vertical="center" wrapText="1"/>
      <protection hidden="1"/>
    </xf>
    <xf numFmtId="167" fontId="5" fillId="9" borderId="47" xfId="8" applyFont="1" applyFill="1" applyBorder="1" applyAlignment="1" applyProtection="1">
      <alignment horizontal="center" vertical="center" wrapText="1"/>
      <protection hidden="1"/>
    </xf>
    <xf numFmtId="0" fontId="27" fillId="7" borderId="52" xfId="3" applyFont="1" applyFill="1" applyBorder="1" applyAlignment="1" applyProtection="1">
      <alignment horizontal="center" vertical="center" wrapText="1"/>
      <protection hidden="1"/>
    </xf>
    <xf numFmtId="0" fontId="27" fillId="13" borderId="52" xfId="3" applyFont="1" applyFill="1" applyBorder="1" applyAlignment="1" applyProtection="1">
      <alignment horizontal="center" vertical="center" wrapText="1"/>
      <protection hidden="1"/>
    </xf>
    <xf numFmtId="9" fontId="4" fillId="9" borderId="15" xfId="3" applyNumberFormat="1" applyFont="1" applyFill="1" applyBorder="1" applyAlignment="1" applyProtection="1">
      <alignment horizontal="center" vertical="center" wrapText="1"/>
      <protection hidden="1"/>
    </xf>
    <xf numFmtId="0" fontId="27" fillId="7" borderId="56" xfId="3" applyFont="1" applyFill="1" applyBorder="1" applyAlignment="1" applyProtection="1">
      <alignment horizontal="center" vertical="center" wrapText="1"/>
      <protection hidden="1"/>
    </xf>
    <xf numFmtId="0" fontId="27" fillId="13" borderId="45" xfId="0" applyFont="1" applyFill="1" applyBorder="1" applyAlignment="1" applyProtection="1">
      <alignment horizontal="center" vertical="center" wrapText="1"/>
      <protection hidden="1"/>
    </xf>
    <xf numFmtId="0" fontId="27" fillId="13" borderId="33" xfId="3" applyFont="1" applyFill="1" applyBorder="1" applyAlignment="1" applyProtection="1">
      <alignment horizontal="center" vertical="center" wrapText="1"/>
      <protection hidden="1"/>
    </xf>
    <xf numFmtId="4" fontId="7" fillId="9" borderId="49" xfId="8" applyNumberFormat="1" applyFont="1" applyFill="1" applyBorder="1" applyAlignment="1" applyProtection="1">
      <alignment horizontal="center" vertical="center" wrapText="1"/>
      <protection hidden="1"/>
    </xf>
    <xf numFmtId="9" fontId="7" fillId="0" borderId="49" xfId="2" applyFont="1" applyFill="1" applyBorder="1" applyAlignment="1" applyProtection="1">
      <alignment horizontal="center" vertical="center"/>
      <protection hidden="1"/>
    </xf>
    <xf numFmtId="4" fontId="6" fillId="6" borderId="49" xfId="3" applyNumberFormat="1" applyFont="1" applyFill="1" applyBorder="1" applyAlignment="1" applyProtection="1">
      <alignment horizontal="center" vertical="center"/>
      <protection hidden="1"/>
    </xf>
    <xf numFmtId="4" fontId="7" fillId="9" borderId="49" xfId="3" applyNumberFormat="1" applyFont="1" applyFill="1" applyBorder="1" applyAlignment="1" applyProtection="1">
      <alignment horizontal="center" vertical="center"/>
      <protection hidden="1"/>
    </xf>
    <xf numFmtId="4" fontId="7" fillId="0" borderId="49" xfId="3" applyNumberFormat="1" applyFont="1" applyFill="1" applyBorder="1" applyAlignment="1" applyProtection="1">
      <alignment horizontal="center" vertical="center"/>
      <protection hidden="1"/>
    </xf>
    <xf numFmtId="4" fontId="4" fillId="0" borderId="50" xfId="8" applyNumberFormat="1" applyFont="1" applyFill="1" applyBorder="1" applyAlignment="1" applyProtection="1">
      <alignment horizontal="left" vertical="center" wrapText="1"/>
      <protection hidden="1"/>
    </xf>
    <xf numFmtId="4" fontId="4" fillId="0" borderId="16" xfId="8" applyNumberFormat="1" applyFont="1" applyFill="1" applyBorder="1" applyAlignment="1" applyProtection="1">
      <alignment horizontal="left" vertical="center" wrapText="1"/>
      <protection hidden="1"/>
    </xf>
    <xf numFmtId="1" fontId="4" fillId="0" borderId="57" xfId="0" applyNumberFormat="1" applyFont="1" applyFill="1" applyBorder="1" applyAlignment="1" applyProtection="1">
      <alignment horizontal="center" vertical="center" wrapText="1"/>
      <protection hidden="1"/>
    </xf>
    <xf numFmtId="1" fontId="4" fillId="0" borderId="58" xfId="0" applyNumberFormat="1" applyFont="1" applyFill="1" applyBorder="1" applyAlignment="1" applyProtection="1">
      <alignment horizontal="center" vertical="center" wrapText="1"/>
      <protection hidden="1"/>
    </xf>
    <xf numFmtId="41" fontId="4" fillId="9" borderId="0" xfId="23" applyFont="1" applyFill="1" applyBorder="1" applyAlignment="1" applyProtection="1">
      <alignment horizontal="center" vertical="center"/>
      <protection hidden="1"/>
    </xf>
    <xf numFmtId="0" fontId="27" fillId="13" borderId="56" xfId="3" applyFont="1" applyFill="1" applyBorder="1" applyAlignment="1" applyProtection="1">
      <alignment horizontal="center" vertical="center" wrapText="1"/>
      <protection hidden="1"/>
    </xf>
    <xf numFmtId="4" fontId="6" fillId="6" borderId="55" xfId="3" applyNumberFormat="1" applyFont="1" applyFill="1" applyBorder="1" applyAlignment="1" applyProtection="1">
      <alignment horizontal="center" vertical="center"/>
      <protection hidden="1"/>
    </xf>
    <xf numFmtId="4" fontId="6" fillId="6" borderId="15" xfId="3" applyNumberFormat="1" applyFont="1" applyFill="1" applyBorder="1" applyAlignment="1" applyProtection="1">
      <alignment horizontal="center" vertical="center"/>
      <protection hidden="1"/>
    </xf>
    <xf numFmtId="181" fontId="0" fillId="9" borderId="15" xfId="1" applyNumberFormat="1" applyFont="1" applyFill="1" applyBorder="1" applyAlignment="1" applyProtection="1">
      <alignment horizontal="center" vertical="center"/>
      <protection hidden="1"/>
    </xf>
    <xf numFmtId="0" fontId="5" fillId="3" borderId="16" xfId="0" applyFont="1" applyFill="1" applyBorder="1" applyAlignment="1" applyProtection="1">
      <alignment vertical="center"/>
      <protection hidden="1"/>
    </xf>
    <xf numFmtId="173" fontId="0" fillId="0" borderId="16" xfId="0" applyNumberFormat="1" applyBorder="1" applyAlignment="1" applyProtection="1">
      <alignment horizontal="center" vertical="center"/>
      <protection hidden="1"/>
    </xf>
    <xf numFmtId="0" fontId="5" fillId="3" borderId="16" xfId="0" applyFont="1" applyFill="1" applyBorder="1" applyAlignment="1" applyProtection="1">
      <alignment horizontal="centerContinuous" vertical="center"/>
      <protection hidden="1"/>
    </xf>
    <xf numFmtId="0" fontId="53" fillId="4" borderId="0" xfId="0" applyFont="1" applyFill="1" applyBorder="1" applyProtection="1">
      <protection hidden="1"/>
    </xf>
    <xf numFmtId="173" fontId="53" fillId="4" borderId="0" xfId="0" applyNumberFormat="1" applyFont="1" applyFill="1" applyBorder="1" applyAlignment="1" applyProtection="1">
      <alignment horizontal="center" vertical="center"/>
      <protection hidden="1"/>
    </xf>
    <xf numFmtId="181" fontId="53" fillId="4" borderId="0" xfId="1" applyNumberFormat="1" applyFont="1" applyFill="1" applyBorder="1" applyAlignment="1" applyProtection="1">
      <alignment horizontal="center" vertical="center"/>
      <protection hidden="1"/>
    </xf>
    <xf numFmtId="0" fontId="6" fillId="3" borderId="8" xfId="4" applyFont="1" applyFill="1" applyBorder="1" applyAlignment="1" applyProtection="1">
      <alignment horizontal="center" vertical="center"/>
      <protection hidden="1"/>
    </xf>
    <xf numFmtId="0" fontId="4" fillId="0" borderId="8" xfId="4" applyNumberFormat="1" applyFont="1" applyBorder="1" applyAlignment="1" applyProtection="1">
      <alignment horizontal="center" vertical="center"/>
      <protection hidden="1"/>
    </xf>
    <xf numFmtId="0" fontId="15" fillId="0" borderId="8" xfId="5" applyFont="1" applyBorder="1" applyAlignment="1" applyProtection="1">
      <alignment horizontal="center" vertical="center" wrapText="1"/>
      <protection hidden="1"/>
    </xf>
    <xf numFmtId="0" fontId="14" fillId="0" borderId="8" xfId="5" applyFont="1" applyBorder="1" applyAlignment="1" applyProtection="1">
      <alignment horizontal="center" vertical="center" wrapText="1"/>
      <protection hidden="1"/>
    </xf>
    <xf numFmtId="8" fontId="14" fillId="0" borderId="8" xfId="5" applyNumberFormat="1" applyFont="1" applyBorder="1" applyAlignment="1" applyProtection="1">
      <alignment horizontal="center" vertical="center" wrapText="1"/>
      <protection hidden="1"/>
    </xf>
    <xf numFmtId="0" fontId="10" fillId="0" borderId="8" xfId="5" applyFont="1" applyBorder="1" applyAlignment="1" applyProtection="1">
      <alignment horizontal="left" vertical="center" wrapText="1"/>
      <protection hidden="1"/>
    </xf>
    <xf numFmtId="0" fontId="10" fillId="0" borderId="0" xfId="6" applyFont="1" applyAlignment="1" applyProtection="1">
      <alignment horizontal="justify" vertical="center"/>
      <protection hidden="1"/>
    </xf>
    <xf numFmtId="0" fontId="29" fillId="0" borderId="8" xfId="5" applyFont="1" applyBorder="1" applyAlignment="1" applyProtection="1">
      <alignment horizontal="center" vertical="center" wrapText="1"/>
      <protection hidden="1"/>
    </xf>
    <xf numFmtId="0" fontId="13" fillId="0" borderId="8" xfId="5" applyFont="1" applyBorder="1" applyAlignment="1" applyProtection="1">
      <alignment horizontal="center" vertical="center"/>
      <protection hidden="1"/>
    </xf>
    <xf numFmtId="8" fontId="13" fillId="0" borderId="8" xfId="5" applyNumberFormat="1" applyFont="1" applyBorder="1" applyAlignment="1" applyProtection="1">
      <alignment horizontal="center" vertical="center"/>
      <protection hidden="1"/>
    </xf>
    <xf numFmtId="0" fontId="4" fillId="4" borderId="0" xfId="0" applyNumberFormat="1" applyFont="1" applyFill="1" applyBorder="1" applyAlignment="1" applyProtection="1">
      <alignment horizontal="center" wrapText="1"/>
      <protection hidden="1"/>
    </xf>
    <xf numFmtId="0" fontId="4" fillId="4" borderId="0" xfId="0" applyFont="1" applyFill="1" applyBorder="1" applyAlignment="1" applyProtection="1">
      <protection hidden="1"/>
    </xf>
    <xf numFmtId="0" fontId="5" fillId="4" borderId="8" xfId="5" applyFont="1" applyFill="1" applyBorder="1" applyAlignment="1" applyProtection="1">
      <alignment horizontal="center" vertical="center" wrapText="1"/>
      <protection hidden="1"/>
    </xf>
    <xf numFmtId="0" fontId="6" fillId="4" borderId="13" xfId="0" applyFont="1" applyFill="1" applyBorder="1" applyAlignment="1" applyProtection="1">
      <alignment horizontal="center" vertical="center" wrapText="1"/>
      <protection hidden="1"/>
    </xf>
    <xf numFmtId="0" fontId="6" fillId="4" borderId="13" xfId="3" applyFont="1" applyFill="1" applyBorder="1" applyAlignment="1" applyProtection="1">
      <alignment horizontal="center" vertical="center" wrapText="1"/>
      <protection hidden="1"/>
    </xf>
    <xf numFmtId="0" fontId="4" fillId="4" borderId="11" xfId="0" applyNumberFormat="1" applyFont="1" applyFill="1" applyBorder="1" applyAlignment="1" applyProtection="1">
      <alignment horizontal="center" wrapText="1"/>
      <protection hidden="1"/>
    </xf>
    <xf numFmtId="0" fontId="7" fillId="0" borderId="8" xfId="0" applyFont="1" applyBorder="1" applyAlignment="1">
      <alignment horizontal="left" vertical="center" wrapText="1"/>
    </xf>
    <xf numFmtId="0" fontId="32" fillId="4" borderId="0" xfId="17" applyFont="1" applyFill="1" applyBorder="1" applyAlignment="1" applyProtection="1">
      <alignment horizontal="center" vertical="center"/>
      <protection hidden="1"/>
    </xf>
    <xf numFmtId="0" fontId="34" fillId="4" borderId="0" xfId="17" applyFont="1" applyFill="1" applyBorder="1" applyAlignment="1" applyProtection="1">
      <alignment horizontal="left" vertical="center" wrapText="1"/>
      <protection hidden="1"/>
    </xf>
    <xf numFmtId="179" fontId="34" fillId="4" borderId="0" xfId="17" applyNumberFormat="1" applyFont="1" applyFill="1" applyBorder="1" applyAlignment="1" applyProtection="1">
      <alignment horizontal="center" vertical="center"/>
      <protection hidden="1"/>
    </xf>
    <xf numFmtId="10" fontId="34" fillId="4" borderId="0" xfId="15" applyNumberFormat="1" applyFont="1" applyFill="1" applyBorder="1" applyAlignment="1" applyProtection="1">
      <alignment horizontal="center" vertical="center"/>
      <protection hidden="1"/>
    </xf>
    <xf numFmtId="2" fontId="34" fillId="4" borderId="0" xfId="17" applyNumberFormat="1" applyFont="1" applyFill="1" applyBorder="1" applyAlignment="1" applyProtection="1">
      <alignment horizontal="center" vertical="center"/>
      <protection hidden="1"/>
    </xf>
    <xf numFmtId="2" fontId="32" fillId="4" borderId="0" xfId="17" applyNumberFormat="1" applyFont="1" applyFill="1" applyBorder="1" applyAlignment="1" applyProtection="1">
      <alignment horizontal="center" vertical="center"/>
      <protection hidden="1"/>
    </xf>
    <xf numFmtId="1" fontId="32" fillId="0" borderId="0" xfId="17" applyNumberFormat="1" applyFont="1" applyFill="1" applyBorder="1" applyAlignment="1" applyProtection="1">
      <alignment horizontal="center" vertical="center"/>
      <protection hidden="1"/>
    </xf>
    <xf numFmtId="0" fontId="6" fillId="3" borderId="8" xfId="4" applyFont="1" applyFill="1" applyBorder="1" applyAlignment="1" applyProtection="1">
      <alignment horizontal="center" vertical="center" wrapText="1"/>
      <protection hidden="1"/>
    </xf>
    <xf numFmtId="1" fontId="5" fillId="0" borderId="8" xfId="8" applyNumberFormat="1" applyFont="1" applyFill="1" applyBorder="1" applyAlignment="1" applyProtection="1">
      <alignment vertical="center" wrapText="1"/>
      <protection hidden="1"/>
    </xf>
    <xf numFmtId="173" fontId="0" fillId="0" borderId="0" xfId="0" applyNumberFormat="1" applyProtection="1">
      <protection hidden="1"/>
    </xf>
    <xf numFmtId="41" fontId="0" fillId="0" borderId="0" xfId="23" applyFont="1" applyProtection="1">
      <protection hidden="1"/>
    </xf>
    <xf numFmtId="0" fontId="6" fillId="9" borderId="8" xfId="8" applyNumberFormat="1" applyFont="1" applyFill="1" applyBorder="1" applyAlignment="1" applyProtection="1">
      <alignment horizontal="center" vertical="center" wrapText="1"/>
      <protection hidden="1"/>
    </xf>
    <xf numFmtId="0" fontId="18" fillId="0" borderId="8" xfId="0" applyFont="1" applyBorder="1" applyAlignment="1" applyProtection="1">
      <alignment horizontal="center" vertical="center"/>
      <protection hidden="1"/>
    </xf>
    <xf numFmtId="0" fontId="32" fillId="4" borderId="45" xfId="17" applyFont="1" applyFill="1" applyBorder="1" applyAlignment="1" applyProtection="1">
      <alignment horizontal="center" vertical="center"/>
      <protection hidden="1"/>
    </xf>
    <xf numFmtId="0" fontId="32" fillId="4" borderId="33" xfId="17" applyFont="1" applyFill="1" applyBorder="1" applyAlignment="1" applyProtection="1">
      <alignment horizontal="center" vertical="center"/>
      <protection hidden="1"/>
    </xf>
    <xf numFmtId="0" fontId="32" fillId="9" borderId="52" xfId="17" applyFont="1" applyFill="1" applyBorder="1" applyAlignment="1" applyProtection="1">
      <alignment horizontal="center" vertical="center" wrapText="1"/>
      <protection hidden="1"/>
    </xf>
    <xf numFmtId="0" fontId="32" fillId="4" borderId="53" xfId="17" applyFont="1" applyFill="1" applyBorder="1" applyAlignment="1" applyProtection="1">
      <alignment horizontal="center" vertical="center"/>
      <protection hidden="1"/>
    </xf>
    <xf numFmtId="0" fontId="32" fillId="9" borderId="11" xfId="17" applyFont="1" applyFill="1" applyBorder="1" applyAlignment="1" applyProtection="1">
      <alignment horizontal="center" vertical="center" wrapText="1"/>
      <protection hidden="1"/>
    </xf>
    <xf numFmtId="179" fontId="34" fillId="4" borderId="11" xfId="17" applyNumberFormat="1" applyFont="1" applyFill="1" applyBorder="1" applyAlignment="1" applyProtection="1">
      <alignment horizontal="center" vertical="center"/>
      <protection hidden="1"/>
    </xf>
    <xf numFmtId="10" fontId="34" fillId="4" borderId="11" xfId="15" applyNumberFormat="1" applyFont="1" applyFill="1" applyBorder="1" applyAlignment="1" applyProtection="1">
      <alignment horizontal="center" vertical="center"/>
      <protection hidden="1"/>
    </xf>
    <xf numFmtId="2" fontId="34" fillId="4" borderId="11" xfId="17" applyNumberFormat="1" applyFont="1" applyFill="1" applyBorder="1" applyAlignment="1" applyProtection="1">
      <alignment horizontal="center" vertical="center"/>
      <protection hidden="1"/>
    </xf>
    <xf numFmtId="2" fontId="32" fillId="4" borderId="11" xfId="17" applyNumberFormat="1" applyFont="1" applyFill="1" applyBorder="1" applyAlignment="1" applyProtection="1">
      <alignment horizontal="center" vertical="center"/>
      <protection hidden="1"/>
    </xf>
    <xf numFmtId="1" fontId="32" fillId="0" borderId="11" xfId="17" applyNumberFormat="1" applyFont="1" applyFill="1" applyBorder="1" applyAlignment="1" applyProtection="1">
      <alignment horizontal="center" vertical="center"/>
      <protection hidden="1"/>
    </xf>
    <xf numFmtId="0" fontId="32" fillId="3" borderId="46" xfId="17" applyFont="1" applyFill="1" applyBorder="1" applyAlignment="1" applyProtection="1">
      <alignment horizontal="center" vertical="center" wrapText="1"/>
      <protection hidden="1"/>
    </xf>
    <xf numFmtId="0" fontId="32" fillId="3" borderId="48" xfId="17" applyFont="1" applyFill="1" applyBorder="1" applyAlignment="1" applyProtection="1">
      <alignment vertical="center" wrapText="1"/>
      <protection hidden="1"/>
    </xf>
    <xf numFmtId="0" fontId="32" fillId="3" borderId="48" xfId="17" applyFont="1" applyFill="1" applyBorder="1" applyAlignment="1" applyProtection="1">
      <alignment horizontal="center" vertical="center" wrapText="1"/>
      <protection hidden="1"/>
    </xf>
    <xf numFmtId="0" fontId="32" fillId="9" borderId="46" xfId="18" applyNumberFormat="1" applyFont="1" applyFill="1" applyBorder="1" applyAlignment="1" applyProtection="1">
      <alignment horizontal="center" vertical="center" wrapText="1"/>
      <protection hidden="1"/>
    </xf>
    <xf numFmtId="0" fontId="32" fillId="9" borderId="48" xfId="18" applyNumberFormat="1" applyFont="1" applyFill="1" applyBorder="1" applyAlignment="1" applyProtection="1">
      <alignment horizontal="center" vertical="center" wrapText="1"/>
      <protection hidden="1"/>
    </xf>
    <xf numFmtId="0" fontId="32" fillId="9" borderId="103" xfId="18" applyNumberFormat="1" applyFont="1" applyFill="1" applyBorder="1" applyAlignment="1" applyProtection="1">
      <alignment horizontal="center" vertical="center" wrapText="1"/>
      <protection hidden="1"/>
    </xf>
    <xf numFmtId="0" fontId="32" fillId="3" borderId="105" xfId="17" applyFont="1" applyFill="1" applyBorder="1" applyAlignment="1" applyProtection="1">
      <alignment horizontal="center" vertical="center"/>
      <protection hidden="1"/>
    </xf>
    <xf numFmtId="41" fontId="34" fillId="4" borderId="0" xfId="23" applyFont="1" applyFill="1" applyProtection="1">
      <protection hidden="1"/>
    </xf>
    <xf numFmtId="10" fontId="32" fillId="4" borderId="30" xfId="2" applyNumberFormat="1" applyFont="1" applyFill="1" applyBorder="1" applyAlignment="1" applyProtection="1">
      <alignment vertical="center"/>
      <protection hidden="1"/>
    </xf>
    <xf numFmtId="0" fontId="18" fillId="9" borderId="8" xfId="0" applyFont="1" applyFill="1" applyBorder="1" applyAlignment="1" applyProtection="1">
      <alignment horizontal="left" vertical="center" wrapText="1"/>
      <protection hidden="1"/>
    </xf>
    <xf numFmtId="167" fontId="3" fillId="7" borderId="8" xfId="8" applyFont="1" applyFill="1" applyBorder="1" applyAlignment="1" applyProtection="1">
      <alignment horizontal="center" vertical="center" wrapText="1"/>
      <protection hidden="1"/>
    </xf>
    <xf numFmtId="0" fontId="6" fillId="3" borderId="8" xfId="0" applyFont="1" applyFill="1" applyBorder="1" applyAlignment="1" applyProtection="1">
      <alignment horizontal="center" vertical="center"/>
      <protection hidden="1"/>
    </xf>
    <xf numFmtId="0" fontId="8" fillId="3" borderId="8" xfId="0" applyFont="1" applyFill="1" applyBorder="1" applyAlignment="1" applyProtection="1">
      <alignment horizontal="center" vertical="center"/>
      <protection hidden="1"/>
    </xf>
    <xf numFmtId="0" fontId="5" fillId="3" borderId="8" xfId="0" applyFont="1" applyFill="1" applyBorder="1" applyAlignment="1" applyProtection="1">
      <alignment horizontal="center" vertical="center"/>
      <protection hidden="1"/>
    </xf>
    <xf numFmtId="0" fontId="32" fillId="3" borderId="30" xfId="17" applyFont="1" applyFill="1" applyBorder="1" applyAlignment="1" applyProtection="1">
      <alignment horizontal="center" vertical="center"/>
      <protection hidden="1"/>
    </xf>
    <xf numFmtId="0" fontId="12" fillId="0" borderId="8" xfId="5" applyFont="1" applyBorder="1" applyAlignment="1" applyProtection="1">
      <alignment horizontal="center" vertical="center" wrapText="1"/>
      <protection hidden="1"/>
    </xf>
    <xf numFmtId="4" fontId="14" fillId="0" borderId="8" xfId="5" applyNumberFormat="1" applyFont="1" applyBorder="1" applyAlignment="1" applyProtection="1">
      <alignment horizontal="center" vertical="center" wrapText="1"/>
      <protection hidden="1"/>
    </xf>
    <xf numFmtId="0" fontId="5" fillId="0" borderId="8" xfId="5" applyFont="1" applyBorder="1" applyAlignment="1" applyProtection="1">
      <alignment horizontal="center" vertical="center" wrapText="1"/>
      <protection hidden="1"/>
    </xf>
    <xf numFmtId="6" fontId="14" fillId="0" borderId="8" xfId="5" applyNumberFormat="1" applyFont="1" applyBorder="1" applyAlignment="1" applyProtection="1">
      <alignment horizontal="center" vertical="center" wrapText="1"/>
      <protection hidden="1"/>
    </xf>
    <xf numFmtId="0" fontId="32" fillId="3" borderId="103" xfId="17" applyFont="1" applyFill="1" applyBorder="1" applyAlignment="1" applyProtection="1">
      <alignment horizontal="center" vertical="center" wrapText="1"/>
      <protection hidden="1"/>
    </xf>
    <xf numFmtId="0" fontId="7" fillId="0" borderId="8" xfId="0" applyFont="1" applyBorder="1" applyAlignment="1" applyProtection="1">
      <alignment horizontal="left" vertical="center" wrapText="1"/>
      <protection hidden="1"/>
    </xf>
    <xf numFmtId="22" fontId="9" fillId="0" borderId="8" xfId="0" applyNumberFormat="1" applyFont="1" applyBorder="1" applyAlignment="1" applyProtection="1">
      <alignment horizontal="right" wrapText="1"/>
      <protection hidden="1"/>
    </xf>
    <xf numFmtId="0" fontId="4" fillId="17" borderId="8" xfId="0" applyFont="1" applyFill="1" applyBorder="1" applyAlignment="1" applyProtection="1">
      <alignment horizontal="right" vertical="center" wrapText="1"/>
      <protection hidden="1"/>
    </xf>
    <xf numFmtId="0" fontId="4" fillId="0" borderId="8" xfId="0" applyFont="1" applyBorder="1" applyAlignment="1" applyProtection="1">
      <alignment horizontal="right" vertical="center" wrapText="1"/>
      <protection hidden="1"/>
    </xf>
    <xf numFmtId="3" fontId="4" fillId="0" borderId="8" xfId="0" applyNumberFormat="1" applyFont="1" applyBorder="1" applyAlignment="1" applyProtection="1">
      <alignment horizontal="center" vertical="center" wrapText="1"/>
      <protection hidden="1"/>
    </xf>
    <xf numFmtId="9" fontId="4" fillId="0" borderId="8" xfId="0" applyNumberFormat="1"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60" fillId="16" borderId="35" xfId="0" applyFont="1" applyFill="1" applyBorder="1" applyAlignment="1" applyProtection="1">
      <alignment horizontal="center" vertical="center" wrapText="1"/>
      <protection hidden="1"/>
    </xf>
    <xf numFmtId="3" fontId="59" fillId="16" borderId="62" xfId="0" applyNumberFormat="1" applyFont="1" applyFill="1" applyBorder="1" applyAlignment="1" applyProtection="1">
      <alignment horizontal="center" vertical="center" wrapText="1"/>
      <protection hidden="1"/>
    </xf>
    <xf numFmtId="3" fontId="59" fillId="16" borderId="63" xfId="0" applyNumberFormat="1" applyFont="1" applyFill="1" applyBorder="1" applyAlignment="1" applyProtection="1">
      <alignment horizontal="center" vertical="center" wrapText="1"/>
      <protection hidden="1"/>
    </xf>
    <xf numFmtId="0" fontId="6" fillId="16" borderId="61" xfId="11" applyFont="1" applyFill="1" applyBorder="1" applyAlignment="1" applyProtection="1">
      <alignment horizontal="center" vertical="center" wrapText="1"/>
      <protection hidden="1"/>
    </xf>
    <xf numFmtId="3" fontId="6" fillId="16" borderId="62" xfId="11" applyNumberFormat="1" applyFont="1" applyFill="1" applyBorder="1" applyAlignment="1" applyProtection="1">
      <alignment horizontal="center" vertical="center" wrapText="1"/>
      <protection hidden="1"/>
    </xf>
    <xf numFmtId="3" fontId="6" fillId="16" borderId="63" xfId="11" applyNumberFormat="1" applyFont="1" applyFill="1" applyBorder="1" applyAlignment="1" applyProtection="1">
      <alignment horizontal="center" vertical="center" wrapText="1"/>
      <protection hidden="1"/>
    </xf>
    <xf numFmtId="3" fontId="8" fillId="16" borderId="63" xfId="11" applyNumberFormat="1" applyFont="1" applyFill="1" applyBorder="1" applyAlignment="1" applyProtection="1">
      <alignment horizontal="center" vertical="center" wrapText="1"/>
      <protection hidden="1"/>
    </xf>
    <xf numFmtId="0" fontId="62" fillId="19" borderId="35" xfId="0" applyFont="1" applyFill="1" applyBorder="1" applyAlignment="1" applyProtection="1">
      <alignment horizontal="center" vertical="center" wrapText="1"/>
      <protection hidden="1"/>
    </xf>
    <xf numFmtId="3" fontId="61" fillId="19" borderId="35" xfId="0" applyNumberFormat="1" applyFont="1" applyFill="1" applyBorder="1" applyAlignment="1" applyProtection="1">
      <alignment horizontal="center" vertical="center" wrapText="1"/>
      <protection hidden="1"/>
    </xf>
    <xf numFmtId="3" fontId="61" fillId="19" borderId="22" xfId="0" applyNumberFormat="1" applyFont="1" applyFill="1" applyBorder="1" applyAlignment="1" applyProtection="1">
      <alignment horizontal="center" vertical="center" wrapText="1"/>
      <protection hidden="1"/>
    </xf>
    <xf numFmtId="49" fontId="73" fillId="24" borderId="64" xfId="27" applyNumberFormat="1" applyFont="1" applyFill="1" applyBorder="1" applyAlignment="1" applyProtection="1">
      <alignment horizontal="center" vertical="center" wrapText="1"/>
      <protection hidden="1"/>
    </xf>
    <xf numFmtId="0" fontId="56" fillId="6" borderId="59" xfId="20" applyFont="1" applyFill="1" applyBorder="1" applyAlignment="1" applyProtection="1">
      <alignment horizontal="center" vertical="center" wrapText="1"/>
      <protection hidden="1"/>
    </xf>
    <xf numFmtId="49" fontId="63" fillId="20" borderId="64" xfId="27" applyNumberFormat="1" applyFont="1" applyFill="1" applyBorder="1" applyAlignment="1" applyProtection="1">
      <alignment horizontal="center" vertical="center" wrapText="1"/>
      <protection hidden="1"/>
    </xf>
    <xf numFmtId="49" fontId="63" fillId="20" borderId="78" xfId="27" applyNumberFormat="1" applyFont="1" applyFill="1" applyBorder="1" applyAlignment="1" applyProtection="1">
      <alignment horizontal="center" vertical="center" wrapText="1"/>
      <protection hidden="1"/>
    </xf>
    <xf numFmtId="0" fontId="50" fillId="14" borderId="59" xfId="20" applyFont="1" applyFill="1" applyBorder="1" applyAlignment="1" applyProtection="1">
      <alignment horizontal="center" vertical="center" wrapText="1"/>
      <protection hidden="1"/>
    </xf>
    <xf numFmtId="49" fontId="73" fillId="25" borderId="64" xfId="27" applyNumberFormat="1" applyFont="1" applyFill="1" applyBorder="1" applyAlignment="1" applyProtection="1">
      <alignment horizontal="center" vertical="center" wrapText="1"/>
      <protection hidden="1"/>
    </xf>
    <xf numFmtId="0" fontId="56" fillId="11" borderId="59" xfId="20" applyFont="1" applyFill="1" applyBorder="1" applyAlignment="1" applyProtection="1">
      <alignment horizontal="center" vertical="center" wrapText="1"/>
      <protection hidden="1"/>
    </xf>
    <xf numFmtId="49" fontId="63" fillId="21" borderId="64" xfId="27" applyNumberFormat="1" applyFont="1" applyFill="1" applyBorder="1" applyAlignment="1" applyProtection="1">
      <alignment horizontal="center" vertical="center" wrapText="1"/>
      <protection hidden="1"/>
    </xf>
    <xf numFmtId="49" fontId="63" fillId="21" borderId="78" xfId="27" applyNumberFormat="1" applyFont="1" applyFill="1" applyBorder="1" applyAlignment="1" applyProtection="1">
      <alignment horizontal="center" vertical="center" wrapText="1"/>
      <protection hidden="1"/>
    </xf>
    <xf numFmtId="0" fontId="50" fillId="3" borderId="59" xfId="20" applyFont="1" applyFill="1" applyBorder="1" applyAlignment="1" applyProtection="1">
      <alignment horizontal="center" vertical="center" wrapText="1"/>
      <protection hidden="1"/>
    </xf>
    <xf numFmtId="49" fontId="73" fillId="7" borderId="64" xfId="27" applyNumberFormat="1" applyFont="1" applyFill="1" applyBorder="1" applyAlignment="1" applyProtection="1">
      <alignment horizontal="center" vertical="center" wrapText="1"/>
      <protection hidden="1"/>
    </xf>
    <xf numFmtId="0" fontId="56" fillId="7" borderId="59" xfId="20" applyFont="1" applyFill="1" applyBorder="1" applyAlignment="1" applyProtection="1">
      <alignment horizontal="center" vertical="center" wrapText="1"/>
      <protection hidden="1"/>
    </xf>
    <xf numFmtId="0" fontId="52" fillId="6" borderId="70" xfId="41" applyFill="1" applyBorder="1" applyAlignment="1" applyProtection="1">
      <alignment horizontal="center" vertical="center"/>
      <protection hidden="1"/>
    </xf>
    <xf numFmtId="0" fontId="44" fillId="4" borderId="66" xfId="40" applyFont="1" applyFill="1" applyBorder="1" applyAlignment="1" applyProtection="1">
      <alignment horizontal="justify" vertical="top" wrapText="1"/>
      <protection hidden="1"/>
    </xf>
    <xf numFmtId="0" fontId="44" fillId="4" borderId="66" xfId="40" applyFont="1" applyFill="1" applyBorder="1" applyAlignment="1" applyProtection="1">
      <alignment horizontal="justify" vertical="center" wrapText="1"/>
      <protection hidden="1"/>
    </xf>
    <xf numFmtId="0" fontId="44" fillId="0" borderId="66" xfId="40" applyFont="1" applyBorder="1" applyAlignment="1" applyProtection="1">
      <alignment horizontal="justify" vertical="center" wrapText="1"/>
      <protection hidden="1"/>
    </xf>
    <xf numFmtId="0" fontId="44" fillId="0" borderId="69" xfId="40" applyFont="1" applyBorder="1" applyAlignment="1" applyProtection="1">
      <alignment horizontal="justify" vertical="center" wrapText="1"/>
      <protection hidden="1"/>
    </xf>
    <xf numFmtId="0" fontId="44" fillId="4" borderId="71" xfId="40" applyFont="1" applyFill="1" applyBorder="1" applyAlignment="1" applyProtection="1">
      <alignment horizontal="justify" vertical="top" wrapText="1"/>
      <protection hidden="1"/>
    </xf>
    <xf numFmtId="0" fontId="44" fillId="4" borderId="71" xfId="40" applyFont="1" applyFill="1" applyBorder="1" applyAlignment="1" applyProtection="1">
      <alignment horizontal="justify" vertical="center" wrapText="1"/>
      <protection hidden="1"/>
    </xf>
    <xf numFmtId="0" fontId="44" fillId="0" borderId="71" xfId="40" applyFont="1" applyBorder="1" applyAlignment="1" applyProtection="1">
      <alignment horizontal="justify" vertical="center" wrapText="1"/>
      <protection hidden="1"/>
    </xf>
    <xf numFmtId="0" fontId="52" fillId="6" borderId="68" xfId="41" applyFill="1" applyBorder="1" applyAlignment="1" applyProtection="1">
      <alignment horizontal="center" vertical="center"/>
      <protection hidden="1"/>
    </xf>
    <xf numFmtId="0" fontId="44" fillId="4" borderId="66" xfId="40" applyFont="1" applyFill="1" applyBorder="1" applyAlignment="1" applyProtection="1">
      <alignment horizontal="justify" vertical="justify" wrapText="1"/>
      <protection hidden="1"/>
    </xf>
    <xf numFmtId="0" fontId="44" fillId="4" borderId="69" xfId="40" applyFont="1" applyFill="1" applyBorder="1" applyAlignment="1" applyProtection="1">
      <alignment horizontal="justify" vertical="justify" wrapText="1"/>
      <protection hidden="1"/>
    </xf>
    <xf numFmtId="0" fontId="44" fillId="4" borderId="69" xfId="40" applyFont="1" applyFill="1" applyBorder="1" applyAlignment="1" applyProtection="1">
      <alignment horizontal="justify" vertical="center" wrapText="1"/>
      <protection hidden="1"/>
    </xf>
    <xf numFmtId="0" fontId="52" fillId="22" borderId="70" xfId="41" applyFill="1" applyBorder="1" applyAlignment="1" applyProtection="1">
      <alignment horizontal="center" vertical="center"/>
      <protection hidden="1"/>
    </xf>
    <xf numFmtId="49" fontId="73" fillId="0" borderId="64" xfId="27" applyNumberFormat="1" applyFont="1" applyFill="1" applyBorder="1" applyAlignment="1" applyProtection="1">
      <alignment horizontal="center" vertical="center" wrapText="1"/>
      <protection hidden="1"/>
    </xf>
    <xf numFmtId="0" fontId="56" fillId="0" borderId="59" xfId="20" applyFont="1" applyBorder="1" applyAlignment="1" applyProtection="1">
      <alignment horizontal="center" vertical="center" wrapText="1"/>
      <protection hidden="1"/>
    </xf>
    <xf numFmtId="0" fontId="56" fillId="3" borderId="59" xfId="20" applyFont="1" applyFill="1" applyBorder="1" applyAlignment="1" applyProtection="1">
      <alignment horizontal="center" vertical="top" wrapText="1"/>
      <protection hidden="1"/>
    </xf>
    <xf numFmtId="0" fontId="65" fillId="4" borderId="66" xfId="40" applyFont="1" applyFill="1" applyBorder="1" applyAlignment="1" applyProtection="1">
      <alignment horizontal="justify" vertical="justify" wrapText="1"/>
      <protection hidden="1"/>
    </xf>
    <xf numFmtId="0" fontId="65" fillId="4" borderId="66" xfId="40" applyFont="1" applyFill="1" applyBorder="1" applyAlignment="1" applyProtection="1">
      <alignment horizontal="justify" vertical="center" wrapText="1"/>
      <protection hidden="1"/>
    </xf>
    <xf numFmtId="0" fontId="66" fillId="6" borderId="65" xfId="41" applyFont="1" applyFill="1" applyBorder="1" applyAlignment="1" applyProtection="1">
      <alignment horizontal="center" vertical="center"/>
      <protection hidden="1"/>
    </xf>
    <xf numFmtId="0" fontId="65" fillId="4" borderId="86" xfId="40" applyFont="1" applyFill="1" applyBorder="1" applyAlignment="1" applyProtection="1">
      <alignment horizontal="justify" vertical="center" wrapText="1"/>
      <protection hidden="1"/>
    </xf>
    <xf numFmtId="0" fontId="65" fillId="4" borderId="89" xfId="40" applyFont="1" applyFill="1" applyBorder="1" applyAlignment="1" applyProtection="1">
      <alignment horizontal="justify" vertical="center" wrapText="1"/>
      <protection hidden="1"/>
    </xf>
    <xf numFmtId="42" fontId="46" fillId="0" borderId="0" xfId="24" applyFont="1" applyFill="1" applyBorder="1" applyAlignment="1" applyProtection="1">
      <alignment vertical="center" wrapText="1"/>
      <protection hidden="1"/>
    </xf>
    <xf numFmtId="0" fontId="44" fillId="0" borderId="86" xfId="40" applyFont="1" applyBorder="1" applyAlignment="1" applyProtection="1">
      <alignment horizontal="justify" vertical="center" wrapText="1"/>
      <protection hidden="1"/>
    </xf>
    <xf numFmtId="49" fontId="73" fillId="26" borderId="64" xfId="27" applyNumberFormat="1" applyFont="1" applyFill="1" applyBorder="1" applyAlignment="1" applyProtection="1">
      <alignment horizontal="center" vertical="center" wrapText="1"/>
      <protection hidden="1"/>
    </xf>
    <xf numFmtId="0" fontId="56" fillId="27" borderId="59" xfId="20" applyFont="1" applyFill="1" applyBorder="1" applyAlignment="1" applyProtection="1">
      <alignment horizontal="center" vertical="center" wrapText="1"/>
      <protection hidden="1"/>
    </xf>
    <xf numFmtId="49" fontId="73" fillId="28" borderId="64" xfId="27" applyNumberFormat="1" applyFont="1" applyFill="1" applyBorder="1" applyAlignment="1" applyProtection="1">
      <alignment horizontal="center" vertical="center" wrapText="1"/>
      <protection hidden="1"/>
    </xf>
    <xf numFmtId="0" fontId="56" fillId="29" borderId="59" xfId="20" applyFont="1" applyFill="1" applyBorder="1" applyAlignment="1" applyProtection="1">
      <alignment horizontal="center" vertical="center" wrapText="1"/>
      <protection hidden="1"/>
    </xf>
    <xf numFmtId="49" fontId="73" fillId="30" borderId="64" xfId="27" applyNumberFormat="1" applyFont="1" applyFill="1" applyBorder="1" applyAlignment="1" applyProtection="1">
      <alignment horizontal="center" vertical="center" wrapText="1"/>
      <protection hidden="1"/>
    </xf>
    <xf numFmtId="0" fontId="56" fillId="31" borderId="59" xfId="20" applyFont="1" applyFill="1" applyBorder="1" applyAlignment="1" applyProtection="1">
      <alignment horizontal="center" vertical="center" wrapText="1"/>
      <protection hidden="1"/>
    </xf>
    <xf numFmtId="49" fontId="73" fillId="32" borderId="64" xfId="27" applyNumberFormat="1" applyFont="1" applyFill="1" applyBorder="1" applyAlignment="1" applyProtection="1">
      <alignment horizontal="center" vertical="center" wrapText="1"/>
      <protection hidden="1"/>
    </xf>
    <xf numFmtId="0" fontId="56" fillId="17" borderId="59" xfId="20" applyFont="1" applyFill="1" applyBorder="1" applyAlignment="1" applyProtection="1">
      <alignment horizontal="center" vertical="center" wrapText="1"/>
      <protection hidden="1"/>
    </xf>
    <xf numFmtId="49" fontId="73" fillId="33" borderId="64" xfId="27" applyNumberFormat="1" applyFont="1" applyFill="1" applyBorder="1" applyAlignment="1" applyProtection="1">
      <alignment horizontal="center" vertical="center" wrapText="1"/>
      <protection hidden="1"/>
    </xf>
    <xf numFmtId="0" fontId="56" fillId="34" borderId="59" xfId="20" applyFont="1" applyFill="1" applyBorder="1" applyAlignment="1" applyProtection="1">
      <alignment horizontal="center" vertical="center" wrapText="1"/>
      <protection hidden="1"/>
    </xf>
    <xf numFmtId="0" fontId="45" fillId="4" borderId="8" xfId="29" applyFill="1" applyBorder="1" applyAlignment="1" applyProtection="1">
      <alignment horizontal="center" vertical="center"/>
      <protection hidden="1"/>
    </xf>
    <xf numFmtId="0" fontId="7" fillId="4" borderId="0" xfId="0" applyFont="1" applyFill="1" applyAlignment="1" applyProtection="1">
      <alignment horizontal="justify" vertical="top" wrapText="1"/>
      <protection hidden="1"/>
    </xf>
    <xf numFmtId="0" fontId="2" fillId="5" borderId="1" xfId="0" applyFont="1" applyFill="1" applyBorder="1" applyAlignment="1" applyProtection="1">
      <alignment horizontal="center" vertical="center" wrapText="1"/>
      <protection hidden="1"/>
    </xf>
    <xf numFmtId="0" fontId="2" fillId="5" borderId="2" xfId="0" applyFont="1" applyFill="1" applyBorder="1" applyAlignment="1" applyProtection="1">
      <alignment horizontal="center" vertical="center" wrapText="1"/>
      <protection hidden="1"/>
    </xf>
    <xf numFmtId="0" fontId="3" fillId="5" borderId="3" xfId="0" applyFont="1" applyFill="1" applyBorder="1" applyAlignment="1" applyProtection="1">
      <alignment horizontal="center" vertical="center" wrapText="1"/>
      <protection hidden="1"/>
    </xf>
    <xf numFmtId="0" fontId="3" fillId="5" borderId="4" xfId="0" applyFont="1" applyFill="1" applyBorder="1" applyAlignment="1" applyProtection="1">
      <alignment horizontal="center" vertical="center" wrapText="1"/>
      <protection hidden="1"/>
    </xf>
    <xf numFmtId="0" fontId="4" fillId="5" borderId="3" xfId="0" applyFont="1" applyFill="1" applyBorder="1" applyAlignment="1" applyProtection="1">
      <alignment horizontal="center" vertical="center" wrapText="1"/>
      <protection hidden="1"/>
    </xf>
    <xf numFmtId="0" fontId="4" fillId="5" borderId="4" xfId="0" applyFont="1" applyFill="1" applyBorder="1" applyAlignment="1" applyProtection="1">
      <alignment horizontal="center" vertical="center" wrapText="1"/>
      <protection hidden="1"/>
    </xf>
    <xf numFmtId="0" fontId="5" fillId="5" borderId="5" xfId="0" applyFont="1" applyFill="1" applyBorder="1" applyAlignment="1" applyProtection="1">
      <alignment horizontal="center" vertical="center" wrapText="1"/>
      <protection hidden="1"/>
    </xf>
    <xf numFmtId="0" fontId="5" fillId="5" borderId="6" xfId="0" applyFont="1" applyFill="1" applyBorder="1" applyAlignment="1" applyProtection="1">
      <alignment horizontal="center" vertical="center" wrapText="1"/>
      <protection hidden="1"/>
    </xf>
    <xf numFmtId="0" fontId="4" fillId="0" borderId="39" xfId="4" applyFont="1" applyBorder="1" applyAlignment="1" applyProtection="1">
      <alignment horizontal="center" vertical="center" wrapText="1"/>
      <protection hidden="1"/>
    </xf>
    <xf numFmtId="0" fontId="4" fillId="0" borderId="40" xfId="4" applyFont="1" applyBorder="1" applyAlignment="1" applyProtection="1">
      <alignment horizontal="center" vertical="center" wrapText="1"/>
      <protection hidden="1"/>
    </xf>
    <xf numFmtId="0" fontId="4" fillId="0" borderId="40" xfId="4" applyFont="1" applyBorder="1" applyAlignment="1" applyProtection="1">
      <alignment horizontal="center" vertical="center"/>
      <protection hidden="1"/>
    </xf>
    <xf numFmtId="0" fontId="4" fillId="5" borderId="1" xfId="4" applyFont="1" applyFill="1" applyBorder="1" applyAlignment="1" applyProtection="1">
      <alignment horizontal="center"/>
      <protection hidden="1"/>
    </xf>
    <xf numFmtId="0" fontId="4" fillId="5" borderId="3" xfId="4" applyFont="1" applyFill="1" applyBorder="1" applyAlignment="1" applyProtection="1">
      <alignment horizontal="center"/>
      <protection hidden="1"/>
    </xf>
    <xf numFmtId="0" fontId="2" fillId="5" borderId="9" xfId="4" applyFont="1" applyFill="1" applyBorder="1" applyAlignment="1" applyProtection="1">
      <alignment horizontal="center" wrapText="1"/>
      <protection hidden="1"/>
    </xf>
    <xf numFmtId="0" fontId="3" fillId="5" borderId="0" xfId="4" applyFont="1" applyFill="1" applyBorder="1" applyAlignment="1" applyProtection="1">
      <alignment horizontal="center"/>
      <protection hidden="1"/>
    </xf>
    <xf numFmtId="0" fontId="6" fillId="5" borderId="0" xfId="4" applyFont="1" applyFill="1" applyBorder="1" applyAlignment="1" applyProtection="1">
      <alignment horizontal="center" vertical="center" wrapText="1"/>
      <protection hidden="1"/>
    </xf>
    <xf numFmtId="0" fontId="5" fillId="5" borderId="5" xfId="4" applyFont="1" applyFill="1" applyBorder="1" applyAlignment="1" applyProtection="1">
      <alignment horizontal="center" vertical="center" wrapText="1"/>
      <protection hidden="1"/>
    </xf>
    <xf numFmtId="0" fontId="5" fillId="5" borderId="10" xfId="4" applyFont="1" applyFill="1" applyBorder="1" applyAlignment="1" applyProtection="1">
      <alignment horizontal="center" vertical="center" wrapText="1"/>
      <protection hidden="1"/>
    </xf>
    <xf numFmtId="0" fontId="6" fillId="6" borderId="5" xfId="4" applyFont="1" applyFill="1" applyBorder="1" applyAlignment="1" applyProtection="1">
      <alignment horizontal="center" vertical="center" wrapText="1"/>
      <protection hidden="1"/>
    </xf>
    <xf numFmtId="0" fontId="6" fillId="6" borderId="10" xfId="4" applyFont="1" applyFill="1" applyBorder="1" applyAlignment="1" applyProtection="1">
      <alignment horizontal="center" vertical="center" wrapText="1"/>
      <protection hidden="1"/>
    </xf>
    <xf numFmtId="0" fontId="6" fillId="6" borderId="6" xfId="4" applyFont="1" applyFill="1" applyBorder="1" applyAlignment="1" applyProtection="1">
      <alignment horizontal="center" vertical="center" wrapText="1"/>
      <protection hidden="1"/>
    </xf>
    <xf numFmtId="0" fontId="6" fillId="6" borderId="3" xfId="4" applyFont="1" applyFill="1" applyBorder="1" applyAlignment="1" applyProtection="1">
      <alignment horizontal="center" vertical="center" wrapText="1"/>
      <protection hidden="1"/>
    </xf>
    <xf numFmtId="0" fontId="6" fillId="6" borderId="0" xfId="4" applyFont="1" applyFill="1" applyBorder="1" applyAlignment="1" applyProtection="1">
      <alignment horizontal="center" vertical="center" wrapText="1"/>
      <protection hidden="1"/>
    </xf>
    <xf numFmtId="0" fontId="6" fillId="6" borderId="4" xfId="4" applyFont="1" applyFill="1" applyBorder="1" applyAlignment="1" applyProtection="1">
      <alignment horizontal="center" vertical="center" wrapText="1"/>
      <protection hidden="1"/>
    </xf>
    <xf numFmtId="0" fontId="10" fillId="8" borderId="13" xfId="5" applyFont="1" applyFill="1" applyBorder="1" applyAlignment="1" applyProtection="1">
      <alignment horizontal="center" vertical="center"/>
      <protection hidden="1"/>
    </xf>
    <xf numFmtId="0" fontId="10" fillId="8" borderId="14" xfId="5" applyFont="1" applyFill="1" applyBorder="1" applyAlignment="1" applyProtection="1">
      <alignment horizontal="center" vertical="center"/>
      <protection hidden="1"/>
    </xf>
    <xf numFmtId="0" fontId="10" fillId="8" borderId="11" xfId="5" applyFont="1" applyFill="1" applyBorder="1" applyAlignment="1" applyProtection="1">
      <alignment horizontal="center" vertical="center"/>
      <protection hidden="1"/>
    </xf>
    <xf numFmtId="0" fontId="10" fillId="6" borderId="13" xfId="5" applyFont="1" applyFill="1" applyBorder="1" applyAlignment="1" applyProtection="1">
      <alignment horizontal="center" vertical="center" wrapText="1"/>
      <protection hidden="1"/>
    </xf>
    <xf numFmtId="0" fontId="10" fillId="6" borderId="14" xfId="5" applyFont="1" applyFill="1" applyBorder="1" applyAlignment="1" applyProtection="1">
      <alignment horizontal="center" vertical="center" wrapText="1"/>
      <protection hidden="1"/>
    </xf>
    <xf numFmtId="0" fontId="10" fillId="6" borderId="11" xfId="5" applyFont="1" applyFill="1" applyBorder="1" applyAlignment="1" applyProtection="1">
      <alignment horizontal="center" vertical="center" wrapText="1"/>
      <protection hidden="1"/>
    </xf>
    <xf numFmtId="0" fontId="24" fillId="0" borderId="1" xfId="1" applyNumberFormat="1" applyFont="1" applyFill="1" applyBorder="1" applyAlignment="1" applyProtection="1">
      <alignment horizontal="center" vertical="center" wrapText="1"/>
      <protection hidden="1"/>
    </xf>
    <xf numFmtId="0" fontId="24" fillId="0" borderId="9" xfId="1" applyNumberFormat="1" applyFont="1" applyFill="1" applyBorder="1" applyAlignment="1" applyProtection="1">
      <alignment horizontal="center" vertical="center" wrapText="1"/>
      <protection hidden="1"/>
    </xf>
    <xf numFmtId="0" fontId="24" fillId="0" borderId="2" xfId="1" applyNumberFormat="1" applyFont="1" applyFill="1" applyBorder="1" applyAlignment="1" applyProtection="1">
      <alignment horizontal="center" vertical="center" wrapText="1"/>
      <protection hidden="1"/>
    </xf>
    <xf numFmtId="0" fontId="24" fillId="0" borderId="5" xfId="1" applyNumberFormat="1" applyFont="1" applyFill="1" applyBorder="1" applyAlignment="1" applyProtection="1">
      <alignment horizontal="center" vertical="center" wrapText="1"/>
      <protection hidden="1"/>
    </xf>
    <xf numFmtId="0" fontId="24" fillId="0" borderId="10" xfId="1" applyNumberFormat="1" applyFont="1" applyFill="1" applyBorder="1" applyAlignment="1" applyProtection="1">
      <alignment horizontal="center" vertical="center" wrapText="1"/>
      <protection hidden="1"/>
    </xf>
    <xf numFmtId="0" fontId="24" fillId="0" borderId="6" xfId="1" applyNumberFormat="1" applyFont="1" applyFill="1" applyBorder="1" applyAlignment="1" applyProtection="1">
      <alignment horizontal="center" vertical="center" wrapText="1"/>
      <protection hidden="1"/>
    </xf>
    <xf numFmtId="0" fontId="3" fillId="11" borderId="15" xfId="0" applyFont="1" applyFill="1" applyBorder="1" applyAlignment="1" applyProtection="1">
      <alignment horizontal="center" vertical="center"/>
      <protection hidden="1"/>
    </xf>
    <xf numFmtId="0" fontId="3" fillId="11" borderId="7" xfId="0" applyFont="1" applyFill="1" applyBorder="1" applyAlignment="1" applyProtection="1">
      <alignment horizontal="center" vertical="center"/>
      <protection hidden="1"/>
    </xf>
    <xf numFmtId="0" fontId="3" fillId="11" borderId="16" xfId="0" applyFont="1" applyFill="1" applyBorder="1" applyAlignment="1" applyProtection="1">
      <alignment horizontal="center" vertical="center"/>
      <protection hidden="1"/>
    </xf>
    <xf numFmtId="0" fontId="24" fillId="0" borderId="13" xfId="1" applyNumberFormat="1" applyFont="1" applyFill="1" applyBorder="1" applyAlignment="1" applyProtection="1">
      <alignment horizontal="center" vertical="center" wrapText="1"/>
      <protection hidden="1"/>
    </xf>
    <xf numFmtId="0" fontId="24" fillId="0" borderId="11" xfId="1" applyNumberFormat="1" applyFont="1" applyFill="1" applyBorder="1" applyAlignment="1" applyProtection="1">
      <alignment horizontal="center" vertical="center" wrapText="1"/>
      <protection hidden="1"/>
    </xf>
    <xf numFmtId="0" fontId="22" fillId="7" borderId="13" xfId="0" applyFont="1" applyFill="1" applyBorder="1" applyAlignment="1" applyProtection="1">
      <alignment horizontal="center" vertical="center" textRotation="255" wrapText="1"/>
      <protection hidden="1"/>
    </xf>
    <xf numFmtId="0" fontId="22" fillId="7" borderId="14" xfId="0" applyFont="1" applyFill="1" applyBorder="1" applyAlignment="1" applyProtection="1">
      <alignment horizontal="center" vertical="center" textRotation="255" wrapText="1"/>
      <protection hidden="1"/>
    </xf>
    <xf numFmtId="0" fontId="22" fillId="7" borderId="11" xfId="0" applyFont="1" applyFill="1" applyBorder="1" applyAlignment="1" applyProtection="1">
      <alignment horizontal="center" vertical="center" textRotation="255" wrapText="1"/>
      <protection hidden="1"/>
    </xf>
    <xf numFmtId="0" fontId="4" fillId="2" borderId="13" xfId="3" applyNumberFormat="1" applyFont="1" applyFill="1" applyBorder="1" applyAlignment="1" applyProtection="1">
      <alignment horizontal="center" vertical="center" wrapText="1"/>
      <protection hidden="1"/>
    </xf>
    <xf numFmtId="0" fontId="4" fillId="2" borderId="14" xfId="3" applyNumberFormat="1" applyFont="1" applyFill="1" applyBorder="1" applyAlignment="1" applyProtection="1">
      <alignment horizontal="center" vertical="center" wrapText="1"/>
      <protection hidden="1"/>
    </xf>
    <xf numFmtId="0" fontId="4" fillId="2" borderId="11" xfId="3" applyNumberFormat="1" applyFont="1" applyFill="1" applyBorder="1" applyAlignment="1" applyProtection="1">
      <alignment horizontal="center" vertical="center" wrapText="1"/>
      <protection hidden="1"/>
    </xf>
    <xf numFmtId="4" fontId="6" fillId="2" borderId="13" xfId="3" applyNumberFormat="1" applyFont="1" applyFill="1" applyBorder="1" applyAlignment="1" applyProtection="1">
      <alignment horizontal="center" vertical="center" wrapText="1"/>
      <protection hidden="1"/>
    </xf>
    <xf numFmtId="4" fontId="6" fillId="2" borderId="14" xfId="3" applyNumberFormat="1" applyFont="1" applyFill="1" applyBorder="1" applyAlignment="1" applyProtection="1">
      <alignment horizontal="center" vertical="center" wrapText="1"/>
      <protection hidden="1"/>
    </xf>
    <xf numFmtId="4" fontId="6" fillId="2" borderId="11" xfId="3" applyNumberFormat="1" applyFont="1" applyFill="1" applyBorder="1" applyAlignment="1" applyProtection="1">
      <alignment horizontal="center" vertical="center" wrapText="1"/>
      <protection hidden="1"/>
    </xf>
    <xf numFmtId="0" fontId="4" fillId="5" borderId="13" xfId="3" applyNumberFormat="1" applyFont="1" applyFill="1" applyBorder="1" applyAlignment="1" applyProtection="1">
      <alignment horizontal="center" vertical="center" wrapText="1"/>
      <protection hidden="1"/>
    </xf>
    <xf numFmtId="0" fontId="4" fillId="5" borderId="14" xfId="3" applyNumberFormat="1" applyFont="1" applyFill="1" applyBorder="1" applyAlignment="1" applyProtection="1">
      <alignment horizontal="center" vertical="center" wrapText="1"/>
      <protection hidden="1"/>
    </xf>
    <xf numFmtId="0" fontId="4" fillId="5" borderId="11" xfId="3" applyNumberFormat="1" applyFont="1" applyFill="1" applyBorder="1" applyAlignment="1" applyProtection="1">
      <alignment horizontal="center" vertical="center" wrapText="1"/>
      <protection hidden="1"/>
    </xf>
    <xf numFmtId="9" fontId="4" fillId="2" borderId="13" xfId="3" applyNumberFormat="1" applyFont="1" applyFill="1" applyBorder="1" applyAlignment="1" applyProtection="1">
      <alignment horizontal="center" vertical="center" wrapText="1"/>
      <protection hidden="1"/>
    </xf>
    <xf numFmtId="9" fontId="4" fillId="2" borderId="14" xfId="3" applyNumberFormat="1" applyFont="1" applyFill="1" applyBorder="1" applyAlignment="1" applyProtection="1">
      <alignment horizontal="center" vertical="center" wrapText="1"/>
      <protection hidden="1"/>
    </xf>
    <xf numFmtId="9" fontId="4" fillId="2" borderId="11" xfId="3" applyNumberFormat="1" applyFont="1" applyFill="1" applyBorder="1" applyAlignment="1" applyProtection="1">
      <alignment horizontal="center" vertical="center" wrapText="1"/>
      <protection hidden="1"/>
    </xf>
    <xf numFmtId="0" fontId="6" fillId="5" borderId="13" xfId="3" applyFont="1" applyFill="1" applyBorder="1" applyAlignment="1" applyProtection="1">
      <alignment horizontal="center" vertical="center" wrapText="1"/>
      <protection hidden="1"/>
    </xf>
    <xf numFmtId="0" fontId="6" fillId="5" borderId="14" xfId="3" applyFont="1" applyFill="1" applyBorder="1" applyAlignment="1" applyProtection="1">
      <alignment horizontal="center" vertical="center" wrapText="1"/>
      <protection hidden="1"/>
    </xf>
    <xf numFmtId="0" fontId="6" fillId="5" borderId="11" xfId="3" applyFont="1" applyFill="1" applyBorder="1" applyAlignment="1" applyProtection="1">
      <alignment horizontal="center" vertical="center" wrapText="1"/>
      <protection hidden="1"/>
    </xf>
    <xf numFmtId="0" fontId="4" fillId="0" borderId="13" xfId="3" quotePrefix="1" applyFont="1" applyFill="1" applyBorder="1" applyAlignment="1" applyProtection="1">
      <alignment horizontal="center" vertical="center" wrapText="1"/>
      <protection hidden="1"/>
    </xf>
    <xf numFmtId="0" fontId="4" fillId="0" borderId="14" xfId="3" applyFont="1" applyFill="1" applyBorder="1" applyAlignment="1" applyProtection="1">
      <alignment horizontal="center" vertical="center" wrapText="1"/>
      <protection hidden="1"/>
    </xf>
    <xf numFmtId="0" fontId="4" fillId="0" borderId="11" xfId="3" applyFont="1" applyFill="1" applyBorder="1" applyAlignment="1" applyProtection="1">
      <alignment horizontal="center" vertical="center" wrapText="1"/>
      <protection hidden="1"/>
    </xf>
    <xf numFmtId="0" fontId="5" fillId="0" borderId="13" xfId="8" applyNumberFormat="1" applyFont="1" applyFill="1" applyBorder="1" applyAlignment="1" applyProtection="1">
      <alignment horizontal="center" vertical="center" wrapText="1"/>
      <protection hidden="1"/>
    </xf>
    <xf numFmtId="0" fontId="5" fillId="0" borderId="14" xfId="8" applyNumberFormat="1" applyFont="1" applyFill="1" applyBorder="1" applyAlignment="1" applyProtection="1">
      <alignment horizontal="center" vertical="center" wrapText="1"/>
      <protection hidden="1"/>
    </xf>
    <xf numFmtId="0" fontId="5" fillId="0" borderId="11" xfId="8" applyNumberFormat="1" applyFont="1" applyFill="1" applyBorder="1" applyAlignment="1" applyProtection="1">
      <alignment horizontal="center" vertical="center" wrapText="1"/>
      <protection hidden="1"/>
    </xf>
    <xf numFmtId="4" fontId="3" fillId="10" borderId="13" xfId="3" applyNumberFormat="1" applyFont="1" applyFill="1" applyBorder="1" applyAlignment="1" applyProtection="1">
      <alignment horizontal="center" vertical="center" wrapText="1"/>
      <protection hidden="1"/>
    </xf>
    <xf numFmtId="4" fontId="3" fillId="10" borderId="14" xfId="3" applyNumberFormat="1" applyFont="1" applyFill="1" applyBorder="1" applyAlignment="1" applyProtection="1">
      <alignment horizontal="center" vertical="center" wrapText="1"/>
      <protection hidden="1"/>
    </xf>
    <xf numFmtId="4" fontId="3" fillId="10" borderId="11" xfId="3" applyNumberFormat="1" applyFont="1" applyFill="1" applyBorder="1" applyAlignment="1" applyProtection="1">
      <alignment horizontal="center" vertical="center" wrapText="1"/>
      <protection hidden="1"/>
    </xf>
    <xf numFmtId="0" fontId="24" fillId="0" borderId="8" xfId="8" applyNumberFormat="1" applyFont="1" applyFill="1" applyBorder="1" applyAlignment="1" applyProtection="1">
      <alignment horizontal="center" vertical="center" wrapText="1"/>
      <protection hidden="1"/>
    </xf>
    <xf numFmtId="0" fontId="4" fillId="0" borderId="13" xfId="3" applyNumberFormat="1" applyFont="1" applyFill="1" applyBorder="1" applyAlignment="1" applyProtection="1">
      <alignment horizontal="center" vertical="center" wrapText="1"/>
      <protection hidden="1"/>
    </xf>
    <xf numFmtId="0" fontId="4" fillId="0" borderId="14" xfId="3" applyNumberFormat="1" applyFont="1" applyFill="1" applyBorder="1" applyAlignment="1" applyProtection="1">
      <alignment horizontal="center" vertical="center" wrapText="1"/>
      <protection hidden="1"/>
    </xf>
    <xf numFmtId="0" fontId="4" fillId="0" borderId="11" xfId="3" applyNumberFormat="1" applyFont="1" applyFill="1" applyBorder="1" applyAlignment="1" applyProtection="1">
      <alignment horizontal="center" vertical="center" wrapText="1"/>
      <protection hidden="1"/>
    </xf>
    <xf numFmtId="4" fontId="6" fillId="0" borderId="13" xfId="3" applyNumberFormat="1" applyFont="1" applyFill="1" applyBorder="1" applyAlignment="1" applyProtection="1">
      <alignment horizontal="center" vertical="center" wrapText="1"/>
      <protection hidden="1"/>
    </xf>
    <xf numFmtId="4" fontId="6" fillId="0" borderId="14" xfId="3" applyNumberFormat="1" applyFont="1" applyFill="1" applyBorder="1" applyAlignment="1" applyProtection="1">
      <alignment horizontal="center" vertical="center" wrapText="1"/>
      <protection hidden="1"/>
    </xf>
    <xf numFmtId="4" fontId="6" fillId="0" borderId="11" xfId="3" applyNumberFormat="1" applyFont="1" applyFill="1" applyBorder="1" applyAlignment="1" applyProtection="1">
      <alignment horizontal="center" vertical="center" wrapText="1"/>
      <protection hidden="1"/>
    </xf>
    <xf numFmtId="9" fontId="4" fillId="0" borderId="13" xfId="3" applyNumberFormat="1" applyFont="1" applyFill="1" applyBorder="1" applyAlignment="1" applyProtection="1">
      <alignment horizontal="center" vertical="center" wrapText="1"/>
      <protection hidden="1"/>
    </xf>
    <xf numFmtId="9" fontId="4" fillId="0" borderId="14" xfId="3" applyNumberFormat="1" applyFont="1" applyFill="1" applyBorder="1" applyAlignment="1" applyProtection="1">
      <alignment horizontal="center" vertical="center" wrapText="1"/>
      <protection hidden="1"/>
    </xf>
    <xf numFmtId="9" fontId="4" fillId="0" borderId="11" xfId="3" applyNumberFormat="1" applyFont="1" applyFill="1" applyBorder="1" applyAlignment="1" applyProtection="1">
      <alignment horizontal="center" vertical="center" wrapText="1"/>
      <protection hidden="1"/>
    </xf>
    <xf numFmtId="0" fontId="6" fillId="7" borderId="13" xfId="3" applyNumberFormat="1" applyFont="1" applyFill="1" applyBorder="1" applyAlignment="1" applyProtection="1">
      <alignment horizontal="center" vertical="center" wrapText="1"/>
      <protection hidden="1"/>
    </xf>
    <xf numFmtId="0" fontId="6" fillId="7" borderId="11" xfId="3" applyNumberFormat="1" applyFont="1" applyFill="1" applyBorder="1" applyAlignment="1" applyProtection="1">
      <alignment horizontal="center" vertical="center" wrapText="1"/>
      <protection hidden="1"/>
    </xf>
    <xf numFmtId="9" fontId="6" fillId="7" borderId="15" xfId="3" applyNumberFormat="1" applyFont="1" applyFill="1" applyBorder="1" applyAlignment="1" applyProtection="1">
      <alignment horizontal="center" vertical="center" wrapText="1"/>
      <protection hidden="1"/>
    </xf>
    <xf numFmtId="9" fontId="6" fillId="7" borderId="7" xfId="3" applyNumberFormat="1" applyFont="1" applyFill="1" applyBorder="1" applyAlignment="1" applyProtection="1">
      <alignment horizontal="center" vertical="center" wrapText="1"/>
      <protection hidden="1"/>
    </xf>
    <xf numFmtId="9" fontId="6" fillId="7" borderId="16" xfId="3" applyNumberFormat="1" applyFont="1" applyFill="1" applyBorder="1" applyAlignment="1" applyProtection="1">
      <alignment horizontal="center" vertical="center" wrapText="1"/>
      <protection hidden="1"/>
    </xf>
    <xf numFmtId="167" fontId="23" fillId="0" borderId="13" xfId="8" applyFont="1" applyFill="1" applyBorder="1" applyAlignment="1" applyProtection="1">
      <alignment horizontal="center" vertical="center" wrapText="1"/>
      <protection hidden="1"/>
    </xf>
    <xf numFmtId="167" fontId="23" fillId="0" borderId="14" xfId="8" applyFont="1" applyFill="1" applyBorder="1" applyAlignment="1" applyProtection="1">
      <alignment horizontal="center" vertical="center" wrapText="1"/>
      <protection hidden="1"/>
    </xf>
    <xf numFmtId="167" fontId="23" fillId="0" borderId="11" xfId="8" applyFont="1" applyFill="1" applyBorder="1" applyAlignment="1" applyProtection="1">
      <alignment horizontal="center" vertical="center" wrapText="1"/>
      <protection hidden="1"/>
    </xf>
    <xf numFmtId="0" fontId="7" fillId="2" borderId="13" xfId="3" applyNumberFormat="1" applyFont="1" applyFill="1" applyBorder="1" applyAlignment="1" applyProtection="1">
      <alignment horizontal="center" vertical="center" wrapText="1"/>
      <protection hidden="1"/>
    </xf>
    <xf numFmtId="0" fontId="7" fillId="2" borderId="14" xfId="3" applyNumberFormat="1" applyFont="1" applyFill="1" applyBorder="1" applyAlignment="1" applyProtection="1">
      <alignment horizontal="center" vertical="center" wrapText="1"/>
      <protection hidden="1"/>
    </xf>
    <xf numFmtId="0" fontId="7" fillId="2" borderId="11" xfId="3" applyNumberFormat="1" applyFont="1" applyFill="1" applyBorder="1" applyAlignment="1" applyProtection="1">
      <alignment horizontal="center" vertical="center" wrapText="1"/>
      <protection hidden="1"/>
    </xf>
    <xf numFmtId="0" fontId="20" fillId="7" borderId="15" xfId="0" applyFont="1" applyFill="1" applyBorder="1" applyAlignment="1" applyProtection="1">
      <alignment horizontal="center" vertical="center" wrapText="1"/>
      <protection hidden="1"/>
    </xf>
    <xf numFmtId="0" fontId="20" fillId="7" borderId="7" xfId="0" applyFont="1" applyFill="1" applyBorder="1" applyAlignment="1" applyProtection="1">
      <alignment horizontal="center" vertical="center" wrapText="1"/>
      <protection hidden="1"/>
    </xf>
    <xf numFmtId="0" fontId="20" fillId="7" borderId="16" xfId="0" applyFont="1" applyFill="1" applyBorder="1" applyAlignment="1" applyProtection="1">
      <alignment horizontal="center" vertical="center" wrapText="1"/>
      <protection hidden="1"/>
    </xf>
    <xf numFmtId="0" fontId="20" fillId="9" borderId="15" xfId="0" applyNumberFormat="1" applyFont="1" applyFill="1" applyBorder="1" applyAlignment="1" applyProtection="1">
      <alignment horizontal="center" vertical="center" wrapText="1"/>
      <protection hidden="1"/>
    </xf>
    <xf numFmtId="0" fontId="20" fillId="9" borderId="7" xfId="0" applyNumberFormat="1" applyFont="1" applyFill="1" applyBorder="1" applyAlignment="1" applyProtection="1">
      <alignment horizontal="center" vertical="center" wrapText="1"/>
      <protection hidden="1"/>
    </xf>
    <xf numFmtId="0" fontId="20" fillId="9" borderId="16" xfId="0" applyNumberFormat="1" applyFont="1" applyFill="1" applyBorder="1" applyAlignment="1" applyProtection="1">
      <alignment horizontal="center" vertical="center" wrapText="1"/>
      <protection hidden="1"/>
    </xf>
    <xf numFmtId="0" fontId="20" fillId="6" borderId="15" xfId="0" applyNumberFormat="1" applyFont="1" applyFill="1" applyBorder="1" applyAlignment="1" applyProtection="1">
      <alignment horizontal="center" vertical="center" wrapText="1"/>
      <protection hidden="1"/>
    </xf>
    <xf numFmtId="0" fontId="20" fillId="6" borderId="7" xfId="0" applyNumberFormat="1" applyFont="1" applyFill="1" applyBorder="1" applyAlignment="1" applyProtection="1">
      <alignment horizontal="center" vertical="center" wrapText="1"/>
      <protection hidden="1"/>
    </xf>
    <xf numFmtId="0" fontId="20" fillId="6" borderId="16" xfId="0" applyNumberFormat="1" applyFont="1" applyFill="1" applyBorder="1" applyAlignment="1" applyProtection="1">
      <alignment horizontal="center" vertical="center" wrapText="1"/>
      <protection hidden="1"/>
    </xf>
    <xf numFmtId="0" fontId="21" fillId="7" borderId="13" xfId="0" applyFont="1" applyFill="1" applyBorder="1" applyAlignment="1" applyProtection="1">
      <alignment horizontal="center" vertical="center" textRotation="255" wrapText="1"/>
      <protection hidden="1"/>
    </xf>
    <xf numFmtId="0" fontId="21" fillId="7" borderId="11" xfId="0" applyFont="1" applyFill="1" applyBorder="1" applyAlignment="1" applyProtection="1">
      <alignment horizontal="center" vertical="center" textRotation="255" wrapText="1"/>
      <protection hidden="1"/>
    </xf>
    <xf numFmtId="0" fontId="6" fillId="7" borderId="15" xfId="3" applyNumberFormat="1" applyFont="1" applyFill="1" applyBorder="1" applyAlignment="1" applyProtection="1">
      <alignment horizontal="center" vertical="center" wrapText="1"/>
      <protection hidden="1"/>
    </xf>
    <xf numFmtId="0" fontId="6" fillId="7" borderId="7" xfId="3" applyNumberFormat="1" applyFont="1" applyFill="1" applyBorder="1" applyAlignment="1" applyProtection="1">
      <alignment horizontal="center" vertical="center" wrapText="1"/>
      <protection hidden="1"/>
    </xf>
    <xf numFmtId="0" fontId="6" fillId="7" borderId="16" xfId="3" applyNumberFormat="1" applyFont="1" applyFill="1" applyBorder="1" applyAlignment="1" applyProtection="1">
      <alignment horizontal="center" vertical="center" wrapText="1"/>
      <protection hidden="1"/>
    </xf>
    <xf numFmtId="0" fontId="4" fillId="0" borderId="14" xfId="3" quotePrefix="1" applyFont="1" applyFill="1" applyBorder="1" applyAlignment="1" applyProtection="1">
      <alignment horizontal="center" vertical="center" wrapText="1"/>
      <protection hidden="1"/>
    </xf>
    <xf numFmtId="0" fontId="6" fillId="0" borderId="13" xfId="8" applyNumberFormat="1" applyFont="1" applyFill="1" applyBorder="1" applyAlignment="1" applyProtection="1">
      <alignment horizontal="center" vertical="center" wrapText="1"/>
      <protection hidden="1"/>
    </xf>
    <xf numFmtId="0" fontId="6" fillId="0" borderId="14" xfId="8" applyNumberFormat="1" applyFont="1" applyFill="1" applyBorder="1" applyAlignment="1" applyProtection="1">
      <alignment horizontal="center" vertical="center" wrapText="1"/>
      <protection hidden="1"/>
    </xf>
    <xf numFmtId="0" fontId="6" fillId="0" borderId="11" xfId="8" applyNumberFormat="1" applyFont="1" applyFill="1" applyBorder="1" applyAlignment="1" applyProtection="1">
      <alignment horizontal="center" vertical="center" wrapText="1"/>
      <protection hidden="1"/>
    </xf>
    <xf numFmtId="0" fontId="17" fillId="2" borderId="15" xfId="3" applyNumberFormat="1" applyFont="1" applyFill="1" applyBorder="1" applyAlignment="1" applyProtection="1">
      <alignment horizontal="center" vertical="center" wrapText="1"/>
      <protection hidden="1"/>
    </xf>
    <xf numFmtId="0" fontId="17" fillId="2" borderId="7" xfId="3" applyNumberFormat="1" applyFont="1" applyFill="1" applyBorder="1" applyAlignment="1" applyProtection="1">
      <alignment horizontal="center" vertical="center" wrapText="1"/>
      <protection hidden="1"/>
    </xf>
    <xf numFmtId="0" fontId="17" fillId="2" borderId="16" xfId="3" applyNumberFormat="1" applyFont="1" applyFill="1" applyBorder="1" applyAlignment="1" applyProtection="1">
      <alignment horizontal="center" vertical="center" wrapText="1"/>
      <protection hidden="1"/>
    </xf>
    <xf numFmtId="0" fontId="18" fillId="9" borderId="15" xfId="3" applyFont="1" applyFill="1" applyBorder="1" applyAlignment="1" applyProtection="1">
      <alignment horizontal="center" vertical="center" wrapText="1"/>
      <protection hidden="1"/>
    </xf>
    <xf numFmtId="0" fontId="18" fillId="9" borderId="7" xfId="3" applyFont="1" applyFill="1" applyBorder="1" applyAlignment="1" applyProtection="1">
      <alignment horizontal="center" vertical="center" wrapText="1"/>
      <protection hidden="1"/>
    </xf>
    <xf numFmtId="0" fontId="18" fillId="9" borderId="16" xfId="3" applyFont="1" applyFill="1" applyBorder="1" applyAlignment="1" applyProtection="1">
      <alignment horizontal="center" vertical="center" wrapText="1"/>
      <protection hidden="1"/>
    </xf>
    <xf numFmtId="0" fontId="13" fillId="0" borderId="0" xfId="3" applyFont="1" applyFill="1" applyAlignment="1" applyProtection="1">
      <alignment horizontal="left" vertical="center" wrapText="1"/>
      <protection hidden="1"/>
    </xf>
    <xf numFmtId="167" fontId="5" fillId="7" borderId="15" xfId="8" applyFont="1" applyFill="1" applyBorder="1" applyAlignment="1" applyProtection="1">
      <alignment horizontal="center" vertical="center" wrapText="1"/>
      <protection hidden="1"/>
    </xf>
    <xf numFmtId="167" fontId="5" fillId="7" borderId="16" xfId="8" applyFont="1" applyFill="1" applyBorder="1" applyAlignment="1" applyProtection="1">
      <alignment horizontal="center" vertical="center" wrapText="1"/>
      <protection hidden="1"/>
    </xf>
    <xf numFmtId="168" fontId="3" fillId="7" borderId="8" xfId="8" applyNumberFormat="1" applyFont="1" applyFill="1" applyBorder="1" applyAlignment="1" applyProtection="1">
      <alignment horizontal="center" vertical="center" wrapText="1"/>
      <protection hidden="1"/>
    </xf>
    <xf numFmtId="167" fontId="3" fillId="7" borderId="8" xfId="8" applyFont="1" applyFill="1" applyBorder="1" applyAlignment="1" applyProtection="1">
      <alignment horizontal="center" vertical="center" wrapText="1"/>
      <protection hidden="1"/>
    </xf>
    <xf numFmtId="165" fontId="3" fillId="9" borderId="15" xfId="8" applyNumberFormat="1" applyFont="1" applyFill="1" applyBorder="1" applyAlignment="1" applyProtection="1">
      <alignment horizontal="center" vertical="center" wrapText="1"/>
      <protection hidden="1"/>
    </xf>
    <xf numFmtId="165" fontId="3" fillId="9" borderId="16" xfId="8" applyNumberFormat="1" applyFont="1" applyFill="1" applyBorder="1" applyAlignment="1" applyProtection="1">
      <alignment horizontal="center" vertical="center" wrapText="1"/>
      <protection hidden="1"/>
    </xf>
    <xf numFmtId="166" fontId="3" fillId="9" borderId="8" xfId="8" applyNumberFormat="1" applyFont="1" applyFill="1" applyBorder="1" applyAlignment="1" applyProtection="1">
      <alignment horizontal="center" vertical="center" wrapText="1"/>
      <protection hidden="1"/>
    </xf>
    <xf numFmtId="0" fontId="3" fillId="9" borderId="15" xfId="9" applyFont="1" applyFill="1" applyBorder="1" applyAlignment="1" applyProtection="1">
      <alignment horizontal="center" vertical="center"/>
      <protection hidden="1"/>
    </xf>
    <xf numFmtId="0" fontId="3" fillId="9" borderId="7" xfId="9" applyFont="1" applyFill="1" applyBorder="1" applyAlignment="1" applyProtection="1">
      <alignment horizontal="center" vertical="center"/>
      <protection hidden="1"/>
    </xf>
    <xf numFmtId="0" fontId="3" fillId="9" borderId="16" xfId="9" applyFont="1" applyFill="1" applyBorder="1" applyAlignment="1" applyProtection="1">
      <alignment horizontal="center" vertical="center"/>
      <protection hidden="1"/>
    </xf>
    <xf numFmtId="49" fontId="7" fillId="2" borderId="13" xfId="3" applyNumberFormat="1" applyFont="1" applyFill="1" applyBorder="1" applyAlignment="1" applyProtection="1">
      <alignment horizontal="center" vertical="center" wrapText="1"/>
      <protection hidden="1"/>
    </xf>
    <xf numFmtId="49" fontId="7" fillId="2" borderId="14" xfId="3" applyNumberFormat="1" applyFont="1" applyFill="1" applyBorder="1" applyAlignment="1" applyProtection="1">
      <alignment horizontal="center" vertical="center" wrapText="1"/>
      <protection hidden="1"/>
    </xf>
    <xf numFmtId="49" fontId="7" fillId="2" borderId="11" xfId="3" applyNumberFormat="1" applyFont="1" applyFill="1" applyBorder="1" applyAlignment="1" applyProtection="1">
      <alignment horizontal="center" vertical="center" wrapText="1"/>
      <protection hidden="1"/>
    </xf>
    <xf numFmtId="0" fontId="5" fillId="9" borderId="46" xfId="8" applyNumberFormat="1" applyFont="1" applyFill="1" applyBorder="1" applyAlignment="1" applyProtection="1">
      <alignment horizontal="center" vertical="center" wrapText="1"/>
      <protection hidden="1"/>
    </xf>
    <xf numFmtId="0" fontId="5" fillId="9" borderId="48" xfId="8" applyNumberFormat="1" applyFont="1" applyFill="1" applyBorder="1" applyAlignment="1" applyProtection="1">
      <alignment horizontal="center" vertical="center" wrapText="1"/>
      <protection hidden="1"/>
    </xf>
    <xf numFmtId="0" fontId="26" fillId="2" borderId="8" xfId="3" applyFont="1" applyFill="1" applyBorder="1" applyAlignment="1" applyProtection="1">
      <alignment horizontal="center" vertical="center" wrapText="1"/>
      <protection hidden="1"/>
    </xf>
    <xf numFmtId="0" fontId="5" fillId="0" borderId="31" xfId="3" applyFont="1" applyFill="1" applyBorder="1" applyAlignment="1" applyProtection="1">
      <alignment horizontal="center" vertical="center" wrapText="1"/>
      <protection hidden="1"/>
    </xf>
    <xf numFmtId="0" fontId="5" fillId="0" borderId="45" xfId="3" applyFont="1" applyFill="1" applyBorder="1" applyAlignment="1" applyProtection="1">
      <alignment horizontal="center" vertical="center" wrapText="1"/>
      <protection hidden="1"/>
    </xf>
    <xf numFmtId="0" fontId="5" fillId="0" borderId="33" xfId="3" applyFont="1" applyFill="1" applyBorder="1" applyAlignment="1" applyProtection="1">
      <alignment horizontal="center" vertical="center" wrapText="1"/>
      <protection hidden="1"/>
    </xf>
    <xf numFmtId="0" fontId="5" fillId="0" borderId="49" xfId="3" applyFont="1" applyFill="1" applyBorder="1" applyAlignment="1" applyProtection="1">
      <alignment horizontal="center" vertical="center" wrapText="1"/>
      <protection hidden="1"/>
    </xf>
    <xf numFmtId="0" fontId="5" fillId="0" borderId="8" xfId="3" applyFont="1" applyFill="1" applyBorder="1" applyAlignment="1" applyProtection="1">
      <alignment horizontal="center" vertical="center" wrapText="1"/>
      <protection hidden="1"/>
    </xf>
    <xf numFmtId="0" fontId="5" fillId="0" borderId="52" xfId="3" applyFont="1" applyFill="1" applyBorder="1" applyAlignment="1" applyProtection="1">
      <alignment horizontal="center" vertical="center" wrapText="1"/>
      <protection hidden="1"/>
    </xf>
    <xf numFmtId="0" fontId="5" fillId="7" borderId="49" xfId="3" applyNumberFormat="1" applyFont="1" applyFill="1" applyBorder="1" applyAlignment="1" applyProtection="1">
      <alignment horizontal="center" vertical="center" wrapText="1"/>
      <protection hidden="1"/>
    </xf>
    <xf numFmtId="0" fontId="5" fillId="7" borderId="55" xfId="3" applyNumberFormat="1" applyFont="1" applyFill="1" applyBorder="1" applyAlignment="1" applyProtection="1">
      <alignment horizontal="center" vertical="center" wrapText="1"/>
      <protection hidden="1"/>
    </xf>
    <xf numFmtId="0" fontId="5" fillId="13" borderId="31" xfId="3" applyNumberFormat="1" applyFont="1" applyFill="1" applyBorder="1" applyAlignment="1" applyProtection="1">
      <alignment horizontal="center" vertical="center" wrapText="1"/>
      <protection hidden="1"/>
    </xf>
    <xf numFmtId="0" fontId="5" fillId="13" borderId="49" xfId="3" applyNumberFormat="1" applyFont="1" applyFill="1" applyBorder="1" applyAlignment="1" applyProtection="1">
      <alignment horizontal="center" vertical="center" wrapText="1"/>
      <protection hidden="1"/>
    </xf>
    <xf numFmtId="0" fontId="5" fillId="13" borderId="32" xfId="3" applyNumberFormat="1" applyFont="1" applyFill="1" applyBorder="1" applyAlignment="1" applyProtection="1">
      <alignment horizontal="center" vertical="center" wrapText="1"/>
      <protection hidden="1"/>
    </xf>
    <xf numFmtId="0" fontId="28" fillId="7" borderId="15" xfId="3" applyFont="1" applyFill="1" applyBorder="1" applyAlignment="1" applyProtection="1">
      <alignment horizontal="center" vertical="center" wrapText="1"/>
      <protection hidden="1"/>
    </xf>
    <xf numFmtId="0" fontId="28" fillId="7" borderId="16" xfId="3" applyFont="1" applyFill="1" applyBorder="1" applyAlignment="1" applyProtection="1">
      <alignment horizontal="center" vertical="center" wrapText="1"/>
      <protection hidden="1"/>
    </xf>
    <xf numFmtId="0" fontId="28" fillId="13" borderId="15" xfId="3" applyFont="1" applyFill="1" applyBorder="1" applyAlignment="1" applyProtection="1">
      <alignment horizontal="center" vertical="center" wrapText="1"/>
      <protection hidden="1"/>
    </xf>
    <xf numFmtId="0" fontId="28" fillId="13" borderId="16" xfId="3" applyFont="1" applyFill="1" applyBorder="1" applyAlignment="1" applyProtection="1">
      <alignment horizontal="center" vertical="center" wrapText="1"/>
      <protection hidden="1"/>
    </xf>
    <xf numFmtId="0" fontId="5" fillId="0" borderId="57" xfId="3" applyFont="1" applyFill="1" applyBorder="1" applyAlignment="1" applyProtection="1">
      <alignment horizontal="center" vertical="center" wrapText="1"/>
      <protection hidden="1"/>
    </xf>
    <xf numFmtId="0" fontId="5" fillId="0" borderId="58" xfId="3" applyFont="1" applyFill="1" applyBorder="1" applyAlignment="1" applyProtection="1">
      <alignment horizontal="center" vertical="center" wrapText="1"/>
      <protection hidden="1"/>
    </xf>
    <xf numFmtId="0" fontId="26" fillId="2" borderId="3" xfId="3" applyFont="1" applyFill="1" applyBorder="1" applyAlignment="1" applyProtection="1">
      <alignment horizontal="center" vertical="center" wrapText="1"/>
      <protection hidden="1"/>
    </xf>
    <xf numFmtId="0" fontId="26" fillId="2" borderId="0" xfId="3" applyFont="1" applyFill="1" applyBorder="1" applyAlignment="1" applyProtection="1">
      <alignment horizontal="center" vertical="center" wrapText="1"/>
      <protection hidden="1"/>
    </xf>
    <xf numFmtId="0" fontId="5" fillId="9" borderId="8" xfId="8" applyNumberFormat="1" applyFont="1" applyFill="1" applyBorder="1" applyAlignment="1" applyProtection="1">
      <alignment horizontal="center" vertical="center" wrapText="1"/>
      <protection hidden="1"/>
    </xf>
    <xf numFmtId="0" fontId="33" fillId="14" borderId="17" xfId="9" applyFont="1" applyFill="1" applyBorder="1" applyAlignment="1" applyProtection="1">
      <alignment horizontal="center" vertical="center" textRotation="90" wrapText="1"/>
      <protection hidden="1"/>
    </xf>
    <xf numFmtId="0" fontId="33" fillId="14" borderId="27" xfId="9" applyFont="1" applyFill="1" applyBorder="1" applyAlignment="1" applyProtection="1">
      <alignment horizontal="center" vertical="center" textRotation="90" wrapText="1"/>
      <protection hidden="1"/>
    </xf>
    <xf numFmtId="0" fontId="33" fillId="14" borderId="20" xfId="9" applyFont="1" applyFill="1" applyBorder="1" applyAlignment="1" applyProtection="1">
      <alignment horizontal="center" vertical="center" textRotation="90" wrapText="1"/>
      <protection hidden="1"/>
    </xf>
    <xf numFmtId="0" fontId="33" fillId="5" borderId="17" xfId="9" applyFont="1" applyFill="1" applyBorder="1" applyAlignment="1" applyProtection="1">
      <alignment horizontal="center" vertical="center" textRotation="90" wrapText="1"/>
      <protection hidden="1"/>
    </xf>
    <xf numFmtId="0" fontId="33" fillId="5" borderId="27" xfId="9" applyFont="1" applyFill="1" applyBorder="1" applyAlignment="1" applyProtection="1">
      <alignment horizontal="center" vertical="center" textRotation="90" wrapText="1"/>
      <protection hidden="1"/>
    </xf>
    <xf numFmtId="0" fontId="33" fillId="5" borderId="20" xfId="9" applyFont="1" applyFill="1" applyBorder="1" applyAlignment="1" applyProtection="1">
      <alignment horizontal="center" vertical="center" textRotation="90" wrapText="1"/>
      <protection hidden="1"/>
    </xf>
    <xf numFmtId="0" fontId="32" fillId="7" borderId="24" xfId="10" quotePrefix="1" applyFont="1" applyFill="1" applyBorder="1" applyAlignment="1" applyProtection="1">
      <alignment horizontal="center" vertical="center" wrapText="1"/>
      <protection hidden="1"/>
    </xf>
    <xf numFmtId="0" fontId="32" fillId="7" borderId="25" xfId="10" quotePrefix="1" applyFont="1" applyFill="1" applyBorder="1" applyAlignment="1" applyProtection="1">
      <alignment horizontal="center" vertical="center" wrapText="1"/>
      <protection hidden="1"/>
    </xf>
    <xf numFmtId="0" fontId="32" fillId="7" borderId="26" xfId="10" quotePrefix="1" applyFont="1" applyFill="1" applyBorder="1" applyAlignment="1" applyProtection="1">
      <alignment horizontal="center" vertical="center" wrapText="1"/>
      <protection hidden="1"/>
    </xf>
    <xf numFmtId="0" fontId="32" fillId="7" borderId="18" xfId="10" applyFont="1" applyFill="1" applyBorder="1" applyAlignment="1" applyProtection="1">
      <alignment horizontal="center" vertical="center" wrapText="1"/>
      <protection hidden="1"/>
    </xf>
    <xf numFmtId="0" fontId="32" fillId="7" borderId="36" xfId="10" applyFont="1" applyFill="1" applyBorder="1" applyAlignment="1" applyProtection="1">
      <alignment horizontal="center" vertical="center" wrapText="1"/>
      <protection hidden="1"/>
    </xf>
    <xf numFmtId="0" fontId="32" fillId="7" borderId="19" xfId="10" applyFont="1" applyFill="1" applyBorder="1" applyAlignment="1" applyProtection="1">
      <alignment horizontal="center" vertical="center" wrapText="1"/>
      <protection hidden="1"/>
    </xf>
    <xf numFmtId="0" fontId="32" fillId="7" borderId="21" xfId="10" applyFont="1" applyFill="1" applyBorder="1" applyAlignment="1" applyProtection="1">
      <alignment horizontal="center" vertical="center" wrapText="1"/>
      <protection hidden="1"/>
    </xf>
    <xf numFmtId="0" fontId="32" fillId="7" borderId="35" xfId="10" applyFont="1" applyFill="1" applyBorder="1" applyAlignment="1" applyProtection="1">
      <alignment horizontal="center" vertical="center" wrapText="1"/>
      <protection hidden="1"/>
    </xf>
    <xf numFmtId="0" fontId="32" fillId="7" borderId="22" xfId="10" applyFont="1" applyFill="1" applyBorder="1" applyAlignment="1" applyProtection="1">
      <alignment horizontal="center" vertical="center" wrapText="1"/>
      <protection hidden="1"/>
    </xf>
    <xf numFmtId="0" fontId="32" fillId="7" borderId="18" xfId="10" applyFont="1" applyFill="1" applyBorder="1" applyAlignment="1" applyProtection="1">
      <alignment horizontal="left" vertical="center" wrapText="1"/>
      <protection hidden="1"/>
    </xf>
    <xf numFmtId="0" fontId="32" fillId="7" borderId="36" xfId="10" applyFont="1" applyFill="1" applyBorder="1" applyAlignment="1" applyProtection="1">
      <alignment horizontal="left" vertical="center" wrapText="1"/>
      <protection hidden="1"/>
    </xf>
    <xf numFmtId="0" fontId="32" fillId="7" borderId="19" xfId="10" applyFont="1" applyFill="1" applyBorder="1" applyAlignment="1" applyProtection="1">
      <alignment horizontal="left" vertical="center" wrapText="1"/>
      <protection hidden="1"/>
    </xf>
    <xf numFmtId="0" fontId="32" fillId="7" borderId="28" xfId="10" applyFont="1" applyFill="1" applyBorder="1" applyAlignment="1" applyProtection="1">
      <alignment horizontal="left" vertical="center" wrapText="1"/>
      <protection hidden="1"/>
    </xf>
    <xf numFmtId="0" fontId="32" fillId="7" borderId="0" xfId="10" applyFont="1" applyFill="1" applyBorder="1" applyAlignment="1" applyProtection="1">
      <alignment horizontal="left" vertical="center" wrapText="1"/>
      <protection hidden="1"/>
    </xf>
    <xf numFmtId="0" fontId="32" fillId="7" borderId="29" xfId="10" applyFont="1" applyFill="1" applyBorder="1" applyAlignment="1" applyProtection="1">
      <alignment horizontal="left" vertical="center" wrapText="1"/>
      <protection hidden="1"/>
    </xf>
    <xf numFmtId="0" fontId="3" fillId="9" borderId="37" xfId="0" applyFont="1" applyFill="1" applyBorder="1" applyAlignment="1" applyProtection="1">
      <alignment horizontal="center" vertical="center" wrapText="1"/>
      <protection hidden="1"/>
    </xf>
    <xf numFmtId="0" fontId="3" fillId="9" borderId="38" xfId="0" applyFont="1" applyFill="1" applyBorder="1" applyAlignment="1" applyProtection="1">
      <alignment horizontal="center" vertical="center" wrapText="1"/>
      <protection hidden="1"/>
    </xf>
    <xf numFmtId="0" fontId="3" fillId="9" borderId="73" xfId="0" applyFont="1" applyFill="1" applyBorder="1" applyAlignment="1" applyProtection="1">
      <alignment horizontal="center" vertical="center" wrapText="1"/>
      <protection hidden="1"/>
    </xf>
    <xf numFmtId="0" fontId="3" fillId="9" borderId="74" xfId="0" applyFont="1" applyFill="1" applyBorder="1" applyAlignment="1" applyProtection="1">
      <alignment horizontal="center" vertical="center" wrapText="1"/>
      <protection hidden="1"/>
    </xf>
    <xf numFmtId="0" fontId="3" fillId="9" borderId="36" xfId="0" applyFont="1" applyFill="1" applyBorder="1" applyAlignment="1" applyProtection="1">
      <alignment horizontal="center" vertical="center" wrapText="1"/>
      <protection hidden="1"/>
    </xf>
    <xf numFmtId="0" fontId="3" fillId="9" borderId="19" xfId="0" applyFont="1" applyFill="1" applyBorder="1" applyAlignment="1" applyProtection="1">
      <alignment horizontal="center" vertical="center" wrapText="1"/>
      <protection hidden="1"/>
    </xf>
    <xf numFmtId="0" fontId="3" fillId="9" borderId="35" xfId="0" applyFont="1" applyFill="1" applyBorder="1" applyAlignment="1" applyProtection="1">
      <alignment horizontal="center" vertical="center" wrapText="1"/>
      <protection hidden="1"/>
    </xf>
    <xf numFmtId="0" fontId="3" fillId="9" borderId="22" xfId="0" applyFont="1" applyFill="1" applyBorder="1" applyAlignment="1" applyProtection="1">
      <alignment horizontal="center" vertical="center" wrapText="1"/>
      <protection hidden="1"/>
    </xf>
    <xf numFmtId="0" fontId="3" fillId="9" borderId="18" xfId="0" applyFont="1" applyFill="1" applyBorder="1" applyAlignment="1" applyProtection="1">
      <alignment horizontal="center" vertical="center" wrapText="1"/>
      <protection hidden="1"/>
    </xf>
    <xf numFmtId="0" fontId="3" fillId="9" borderId="21" xfId="0" applyFont="1" applyFill="1" applyBorder="1" applyAlignment="1" applyProtection="1">
      <alignment horizontal="center" vertical="center" wrapText="1"/>
      <protection hidden="1"/>
    </xf>
    <xf numFmtId="0" fontId="5" fillId="9" borderId="43" xfId="0" applyFont="1" applyFill="1" applyBorder="1" applyAlignment="1" applyProtection="1">
      <alignment horizontal="center" wrapText="1"/>
      <protection hidden="1"/>
    </xf>
    <xf numFmtId="0" fontId="5" fillId="9" borderId="42" xfId="0" applyFont="1" applyFill="1" applyBorder="1" applyAlignment="1" applyProtection="1">
      <alignment horizontal="center" wrapText="1"/>
      <protection hidden="1"/>
    </xf>
    <xf numFmtId="0" fontId="5" fillId="9" borderId="44" xfId="0" applyFont="1" applyFill="1" applyBorder="1" applyAlignment="1" applyProtection="1">
      <alignment horizontal="center" wrapText="1"/>
      <protection hidden="1"/>
    </xf>
    <xf numFmtId="0" fontId="8" fillId="14" borderId="18" xfId="11" applyFont="1" applyFill="1" applyBorder="1" applyAlignment="1" applyProtection="1">
      <alignment horizontal="center" vertical="center" wrapText="1"/>
      <protection hidden="1"/>
    </xf>
    <xf numFmtId="0" fontId="8" fillId="14" borderId="36" xfId="11" applyFont="1" applyFill="1" applyBorder="1" applyAlignment="1" applyProtection="1">
      <alignment horizontal="center" vertical="center" wrapText="1"/>
      <protection hidden="1"/>
    </xf>
    <xf numFmtId="0" fontId="8" fillId="14" borderId="19" xfId="11" applyFont="1" applyFill="1" applyBorder="1" applyAlignment="1" applyProtection="1">
      <alignment horizontal="center" vertical="center" wrapText="1"/>
      <protection hidden="1"/>
    </xf>
    <xf numFmtId="0" fontId="8" fillId="14" borderId="28" xfId="11" applyFont="1" applyFill="1" applyBorder="1" applyAlignment="1" applyProtection="1">
      <alignment horizontal="center" vertical="center" wrapText="1"/>
      <protection hidden="1"/>
    </xf>
    <xf numFmtId="0" fontId="8" fillId="14" borderId="0" xfId="11" applyFont="1" applyFill="1" applyBorder="1" applyAlignment="1" applyProtection="1">
      <alignment horizontal="center" vertical="center" wrapText="1"/>
      <protection hidden="1"/>
    </xf>
    <xf numFmtId="0" fontId="8" fillId="14" borderId="29" xfId="11" applyFont="1" applyFill="1" applyBorder="1" applyAlignment="1" applyProtection="1">
      <alignment horizontal="center" vertical="center" wrapText="1"/>
      <protection hidden="1"/>
    </xf>
    <xf numFmtId="0" fontId="8" fillId="14" borderId="21" xfId="11" applyFont="1" applyFill="1" applyBorder="1" applyAlignment="1" applyProtection="1">
      <alignment horizontal="center" vertical="center" wrapText="1"/>
      <protection hidden="1"/>
    </xf>
    <xf numFmtId="0" fontId="8" fillId="14" borderId="35" xfId="11" applyFont="1" applyFill="1" applyBorder="1" applyAlignment="1" applyProtection="1">
      <alignment horizontal="center" vertical="center" wrapText="1"/>
      <protection hidden="1"/>
    </xf>
    <xf numFmtId="0" fontId="8" fillId="14" borderId="22" xfId="11" applyFont="1" applyFill="1" applyBorder="1" applyAlignment="1" applyProtection="1">
      <alignment horizontal="center" vertical="center" wrapText="1"/>
      <protection hidden="1"/>
    </xf>
    <xf numFmtId="0" fontId="26" fillId="9" borderId="18" xfId="11" quotePrefix="1" applyFont="1" applyFill="1" applyBorder="1" applyAlignment="1" applyProtection="1">
      <alignment horizontal="center" vertical="center" wrapText="1"/>
      <protection hidden="1"/>
    </xf>
    <xf numFmtId="0" fontId="26" fillId="9" borderId="36" xfId="11" quotePrefix="1" applyFont="1" applyFill="1" applyBorder="1" applyAlignment="1" applyProtection="1">
      <alignment horizontal="center" vertical="center" wrapText="1"/>
      <protection hidden="1"/>
    </xf>
    <xf numFmtId="0" fontId="26" fillId="9" borderId="19" xfId="11" quotePrefix="1" applyFont="1" applyFill="1" applyBorder="1" applyAlignment="1" applyProtection="1">
      <alignment horizontal="center" vertical="center" wrapText="1"/>
      <protection hidden="1"/>
    </xf>
    <xf numFmtId="0" fontId="26" fillId="9" borderId="28" xfId="11" quotePrefix="1" applyFont="1" applyFill="1" applyBorder="1" applyAlignment="1" applyProtection="1">
      <alignment horizontal="center" vertical="center" wrapText="1"/>
      <protection hidden="1"/>
    </xf>
    <xf numFmtId="0" fontId="26" fillId="9" borderId="0" xfId="11" quotePrefix="1" applyFont="1" applyFill="1" applyBorder="1" applyAlignment="1" applyProtection="1">
      <alignment horizontal="center" vertical="center" wrapText="1"/>
      <protection hidden="1"/>
    </xf>
    <xf numFmtId="0" fontId="26" fillId="9" borderId="29" xfId="11" quotePrefix="1" applyFont="1" applyFill="1" applyBorder="1" applyAlignment="1" applyProtection="1">
      <alignment horizontal="center" vertical="center" wrapText="1"/>
      <protection hidden="1"/>
    </xf>
    <xf numFmtId="0" fontId="26" fillId="9" borderId="21" xfId="11" quotePrefix="1" applyFont="1" applyFill="1" applyBorder="1" applyAlignment="1" applyProtection="1">
      <alignment horizontal="center" vertical="center" wrapText="1"/>
      <protection hidden="1"/>
    </xf>
    <xf numFmtId="0" fontId="26" fillId="9" borderId="35" xfId="11" quotePrefix="1" applyFont="1" applyFill="1" applyBorder="1" applyAlignment="1" applyProtection="1">
      <alignment horizontal="center" vertical="center" wrapText="1"/>
      <protection hidden="1"/>
    </xf>
    <xf numFmtId="0" fontId="26" fillId="9" borderId="22" xfId="11" quotePrefix="1" applyFont="1" applyFill="1" applyBorder="1" applyAlignment="1" applyProtection="1">
      <alignment horizontal="center" vertical="center" wrapText="1"/>
      <protection hidden="1"/>
    </xf>
    <xf numFmtId="0" fontId="2" fillId="14" borderId="18" xfId="11" applyFont="1" applyFill="1" applyBorder="1" applyAlignment="1" applyProtection="1">
      <alignment horizontal="center" vertical="center" wrapText="1"/>
      <protection hidden="1"/>
    </xf>
    <xf numFmtId="0" fontId="2" fillId="14" borderId="36" xfId="11" applyFont="1" applyFill="1" applyBorder="1" applyAlignment="1" applyProtection="1">
      <alignment horizontal="center" vertical="center" wrapText="1"/>
      <protection hidden="1"/>
    </xf>
    <xf numFmtId="0" fontId="26" fillId="9" borderId="24" xfId="11" quotePrefix="1" applyFont="1" applyFill="1" applyBorder="1" applyAlignment="1" applyProtection="1">
      <alignment horizontal="center" vertical="center" wrapText="1"/>
      <protection hidden="1"/>
    </xf>
    <xf numFmtId="0" fontId="26" fillId="9" borderId="25" xfId="11" quotePrefix="1" applyFont="1" applyFill="1" applyBorder="1" applyAlignment="1" applyProtection="1">
      <alignment horizontal="center" vertical="center" wrapText="1"/>
      <protection hidden="1"/>
    </xf>
    <xf numFmtId="0" fontId="26" fillId="9" borderId="26" xfId="11" quotePrefix="1" applyFont="1" applyFill="1" applyBorder="1" applyAlignment="1" applyProtection="1">
      <alignment horizontal="center" vertical="center" wrapText="1"/>
      <protection hidden="1"/>
    </xf>
    <xf numFmtId="0" fontId="5" fillId="10" borderId="15" xfId="0" applyFont="1" applyFill="1" applyBorder="1" applyAlignment="1" applyProtection="1">
      <alignment horizontal="center" vertical="center" wrapText="1"/>
      <protection hidden="1"/>
    </xf>
    <xf numFmtId="0" fontId="5" fillId="10" borderId="16" xfId="0" applyFont="1" applyFill="1" applyBorder="1" applyAlignment="1" applyProtection="1">
      <alignment horizontal="center" vertical="center" wrapText="1"/>
      <protection hidden="1"/>
    </xf>
    <xf numFmtId="0" fontId="5" fillId="10" borderId="15" xfId="0" applyFont="1" applyFill="1" applyBorder="1" applyAlignment="1" applyProtection="1">
      <alignment horizontal="center" wrapText="1"/>
      <protection hidden="1"/>
    </xf>
    <xf numFmtId="0" fontId="5" fillId="10" borderId="16" xfId="0" applyFont="1" applyFill="1" applyBorder="1" applyAlignment="1" applyProtection="1">
      <alignment horizontal="center" wrapText="1"/>
      <protection hidden="1"/>
    </xf>
    <xf numFmtId="1" fontId="6" fillId="3" borderId="8" xfId="0" applyNumberFormat="1" applyFont="1" applyFill="1" applyBorder="1" applyAlignment="1" applyProtection="1">
      <alignment horizontal="center" vertical="center"/>
      <protection hidden="1"/>
    </xf>
    <xf numFmtId="0" fontId="26" fillId="2" borderId="5" xfId="3" applyFont="1" applyFill="1" applyBorder="1" applyAlignment="1" applyProtection="1">
      <alignment horizontal="left" vertical="center" wrapText="1"/>
      <protection hidden="1"/>
    </xf>
    <xf numFmtId="0" fontId="26" fillId="2" borderId="10" xfId="3" applyFont="1" applyFill="1" applyBorder="1" applyAlignment="1" applyProtection="1">
      <alignment horizontal="left" vertical="center" wrapText="1"/>
      <protection hidden="1"/>
    </xf>
    <xf numFmtId="0" fontId="6" fillId="3" borderId="8" xfId="0" applyFont="1" applyFill="1" applyBorder="1" applyAlignment="1" applyProtection="1">
      <alignment horizontal="center" vertical="center" wrapText="1"/>
      <protection hidden="1"/>
    </xf>
    <xf numFmtId="0" fontId="6" fillId="0" borderId="1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2" fillId="3" borderId="1" xfId="0" applyFont="1" applyFill="1" applyBorder="1" applyAlignment="1" applyProtection="1">
      <alignment horizontal="center" vertical="center"/>
      <protection hidden="1"/>
    </xf>
    <xf numFmtId="0" fontId="2" fillId="3" borderId="9" xfId="0" applyFont="1" applyFill="1" applyBorder="1" applyAlignment="1" applyProtection="1">
      <alignment horizontal="center" vertical="center"/>
      <protection hidden="1"/>
    </xf>
    <xf numFmtId="0" fontId="2" fillId="3" borderId="2" xfId="0" applyFont="1" applyFill="1" applyBorder="1" applyAlignment="1" applyProtection="1">
      <alignment horizontal="center" vertical="center"/>
      <protection hidden="1"/>
    </xf>
    <xf numFmtId="0" fontId="2" fillId="3" borderId="5" xfId="0" applyFont="1" applyFill="1" applyBorder="1" applyAlignment="1" applyProtection="1">
      <alignment horizontal="center" vertical="center"/>
      <protection hidden="1"/>
    </xf>
    <xf numFmtId="0" fontId="2" fillId="3" borderId="10" xfId="0" applyFont="1" applyFill="1" applyBorder="1" applyAlignment="1" applyProtection="1">
      <alignment horizontal="center" vertical="center"/>
      <protection hidden="1"/>
    </xf>
    <xf numFmtId="0" fontId="2" fillId="3" borderId="6" xfId="0" applyFont="1" applyFill="1" applyBorder="1" applyAlignment="1" applyProtection="1">
      <alignment horizontal="center" vertical="center"/>
      <protection hidden="1"/>
    </xf>
    <xf numFmtId="0" fontId="6" fillId="3" borderId="8" xfId="0" applyFont="1" applyFill="1" applyBorder="1" applyAlignment="1" applyProtection="1">
      <alignment horizontal="center" vertical="center"/>
      <protection hidden="1"/>
    </xf>
    <xf numFmtId="181" fontId="7" fillId="7" borderId="8" xfId="0" applyNumberFormat="1" applyFont="1" applyFill="1" applyBorder="1" applyAlignment="1" applyProtection="1">
      <alignment horizontal="center" vertical="center"/>
      <protection hidden="1"/>
    </xf>
    <xf numFmtId="0" fontId="7" fillId="7" borderId="8" xfId="0" applyFont="1" applyFill="1" applyBorder="1" applyAlignment="1" applyProtection="1">
      <alignment horizontal="center" vertical="center"/>
      <protection hidden="1"/>
    </xf>
    <xf numFmtId="0" fontId="8" fillId="3" borderId="8" xfId="0" applyFont="1" applyFill="1" applyBorder="1" applyAlignment="1" applyProtection="1">
      <alignment horizontal="center" vertical="center"/>
      <protection hidden="1"/>
    </xf>
    <xf numFmtId="1" fontId="6" fillId="3" borderId="16" xfId="0" applyNumberFormat="1" applyFont="1" applyFill="1" applyBorder="1" applyAlignment="1" applyProtection="1">
      <alignment horizontal="center" vertical="center"/>
      <protection hidden="1"/>
    </xf>
    <xf numFmtId="181" fontId="8" fillId="7" borderId="8" xfId="0" applyNumberFormat="1" applyFont="1" applyFill="1" applyBorder="1" applyAlignment="1" applyProtection="1">
      <alignment horizontal="center" vertical="center"/>
      <protection hidden="1"/>
    </xf>
    <xf numFmtId="0" fontId="8" fillId="7" borderId="8" xfId="0" applyFont="1" applyFill="1" applyBorder="1" applyAlignment="1" applyProtection="1">
      <alignment horizontal="center" vertical="center"/>
      <protection hidden="1"/>
    </xf>
    <xf numFmtId="0" fontId="5" fillId="3" borderId="8" xfId="0" applyFont="1" applyFill="1" applyBorder="1" applyAlignment="1" applyProtection="1">
      <alignment horizontal="center" vertical="center"/>
      <protection hidden="1"/>
    </xf>
    <xf numFmtId="181" fontId="8" fillId="7" borderId="16" xfId="0" applyNumberFormat="1" applyFont="1" applyFill="1" applyBorder="1" applyAlignment="1" applyProtection="1">
      <alignment horizontal="center" vertical="center"/>
      <protection hidden="1"/>
    </xf>
    <xf numFmtId="0" fontId="34" fillId="4" borderId="15" xfId="17" applyFont="1" applyFill="1" applyBorder="1" applyAlignment="1" applyProtection="1">
      <alignment horizontal="left" vertical="center" wrapText="1"/>
      <protection hidden="1"/>
    </xf>
    <xf numFmtId="0" fontId="34" fillId="4" borderId="7" xfId="17" applyFont="1" applyFill="1" applyBorder="1" applyAlignment="1" applyProtection="1">
      <alignment horizontal="left" vertical="center" wrapText="1"/>
      <protection hidden="1"/>
    </xf>
    <xf numFmtId="0" fontId="34" fillId="4" borderId="16" xfId="17" applyFont="1" applyFill="1" applyBorder="1" applyAlignment="1" applyProtection="1">
      <alignment horizontal="left" vertical="center" wrapText="1"/>
      <protection hidden="1"/>
    </xf>
    <xf numFmtId="0" fontId="34" fillId="4" borderId="56" xfId="17" applyFont="1" applyFill="1" applyBorder="1" applyAlignment="1" applyProtection="1">
      <alignment horizontal="left" vertical="center" wrapText="1"/>
      <protection hidden="1"/>
    </xf>
    <xf numFmtId="0" fontId="34" fillId="4" borderId="100" xfId="17" applyFont="1" applyFill="1" applyBorder="1" applyAlignment="1" applyProtection="1">
      <alignment horizontal="left" vertical="center" wrapText="1"/>
      <protection hidden="1"/>
    </xf>
    <xf numFmtId="0" fontId="34" fillId="4" borderId="101" xfId="17" applyFont="1" applyFill="1" applyBorder="1" applyAlignment="1" applyProtection="1">
      <alignment horizontal="left" vertical="center" wrapText="1"/>
      <protection hidden="1"/>
    </xf>
    <xf numFmtId="0" fontId="32" fillId="3" borderId="30" xfId="17" applyFont="1" applyFill="1" applyBorder="1" applyAlignment="1" applyProtection="1">
      <alignment horizontal="center" vertical="center" wrapText="1"/>
      <protection hidden="1"/>
    </xf>
    <xf numFmtId="0" fontId="32" fillId="4" borderId="30" xfId="17" applyFont="1" applyFill="1" applyBorder="1" applyAlignment="1" applyProtection="1">
      <alignment horizontal="left" vertical="center"/>
      <protection hidden="1"/>
    </xf>
    <xf numFmtId="0" fontId="32" fillId="7" borderId="39" xfId="17" applyFont="1" applyFill="1" applyBorder="1" applyAlignment="1" applyProtection="1">
      <alignment horizontal="center" vertical="center" wrapText="1"/>
      <protection hidden="1"/>
    </xf>
    <xf numFmtId="0" fontId="32" fillId="7" borderId="41" xfId="17" applyFont="1" applyFill="1" applyBorder="1" applyAlignment="1" applyProtection="1">
      <alignment horizontal="center" vertical="center" wrapText="1"/>
      <protection hidden="1"/>
    </xf>
    <xf numFmtId="176" fontId="32" fillId="0" borderId="39" xfId="23" applyNumberFormat="1" applyFont="1" applyBorder="1" applyAlignment="1" applyProtection="1">
      <alignment horizontal="left" vertical="center"/>
      <protection hidden="1"/>
    </xf>
    <xf numFmtId="176" fontId="32" fillId="0" borderId="41" xfId="23" applyNumberFormat="1" applyFont="1" applyBorder="1" applyAlignment="1" applyProtection="1">
      <alignment horizontal="left" vertical="center"/>
      <protection hidden="1"/>
    </xf>
    <xf numFmtId="0" fontId="5" fillId="2" borderId="1" xfId="3" applyFont="1" applyFill="1" applyBorder="1" applyAlignment="1" applyProtection="1">
      <alignment horizontal="center" vertical="center" wrapText="1"/>
      <protection hidden="1"/>
    </xf>
    <xf numFmtId="0" fontId="5" fillId="2" borderId="9" xfId="3" applyFont="1" applyFill="1" applyBorder="1" applyAlignment="1" applyProtection="1">
      <alignment horizontal="center" vertical="center" wrapText="1"/>
      <protection hidden="1"/>
    </xf>
    <xf numFmtId="0" fontId="5" fillId="2" borderId="2" xfId="3" applyFont="1" applyFill="1" applyBorder="1" applyAlignment="1" applyProtection="1">
      <alignment horizontal="center" vertical="center" wrapText="1"/>
      <protection hidden="1"/>
    </xf>
    <xf numFmtId="0" fontId="5" fillId="2" borderId="3" xfId="3" applyFont="1" applyFill="1" applyBorder="1" applyAlignment="1" applyProtection="1">
      <alignment horizontal="center" vertical="center" wrapText="1"/>
      <protection hidden="1"/>
    </xf>
    <xf numFmtId="0" fontId="5" fillId="2" borderId="0" xfId="3" applyFont="1" applyFill="1" applyBorder="1" applyAlignment="1" applyProtection="1">
      <alignment horizontal="center" vertical="center" wrapText="1"/>
      <protection hidden="1"/>
    </xf>
    <xf numFmtId="0" fontId="5" fillId="2" borderId="4" xfId="3" applyFont="1" applyFill="1" applyBorder="1" applyAlignment="1" applyProtection="1">
      <alignment horizontal="center" vertical="center" wrapText="1"/>
      <protection hidden="1"/>
    </xf>
    <xf numFmtId="0" fontId="5" fillId="2" borderId="5" xfId="3" applyFont="1" applyFill="1" applyBorder="1" applyAlignment="1" applyProtection="1">
      <alignment horizontal="center" vertical="center" wrapText="1"/>
      <protection hidden="1"/>
    </xf>
    <xf numFmtId="0" fontId="5" fillId="2" borderId="10" xfId="3" applyFont="1" applyFill="1" applyBorder="1" applyAlignment="1" applyProtection="1">
      <alignment horizontal="center" vertical="center" wrapText="1"/>
      <protection hidden="1"/>
    </xf>
    <xf numFmtId="0" fontId="5" fillId="2" borderId="6" xfId="3" applyFont="1" applyFill="1" applyBorder="1" applyAlignment="1" applyProtection="1">
      <alignment horizontal="center" vertical="center" wrapText="1"/>
      <protection hidden="1"/>
    </xf>
    <xf numFmtId="0" fontId="32" fillId="3" borderId="30" xfId="17" applyFont="1" applyFill="1" applyBorder="1" applyAlignment="1" applyProtection="1">
      <alignment horizontal="center" vertical="center"/>
      <protection hidden="1"/>
    </xf>
    <xf numFmtId="0" fontId="32" fillId="3" borderId="30" xfId="17" applyFont="1" applyFill="1" applyBorder="1" applyAlignment="1" applyProtection="1">
      <alignment horizontal="center"/>
      <protection hidden="1"/>
    </xf>
    <xf numFmtId="177" fontId="32" fillId="0" borderId="0" xfId="17" applyNumberFormat="1" applyFont="1" applyBorder="1" applyAlignment="1" applyProtection="1">
      <alignment horizontal="center" vertical="center"/>
      <protection hidden="1"/>
    </xf>
    <xf numFmtId="0" fontId="32" fillId="9" borderId="5" xfId="17" applyFont="1" applyFill="1" applyBorder="1" applyAlignment="1" applyProtection="1">
      <alignment horizontal="left" vertical="center" wrapText="1"/>
      <protection hidden="1"/>
    </xf>
    <xf numFmtId="0" fontId="32" fillId="9" borderId="10" xfId="17" applyFont="1" applyFill="1" applyBorder="1" applyAlignment="1" applyProtection="1">
      <alignment horizontal="left" vertical="center" wrapText="1"/>
      <protection hidden="1"/>
    </xf>
    <xf numFmtId="0" fontId="32" fillId="9" borderId="102" xfId="17" applyFont="1" applyFill="1" applyBorder="1" applyAlignment="1" applyProtection="1">
      <alignment horizontal="left" vertical="center" wrapText="1"/>
      <protection hidden="1"/>
    </xf>
    <xf numFmtId="0" fontId="34" fillId="4" borderId="5" xfId="17" applyFont="1" applyFill="1" applyBorder="1" applyAlignment="1" applyProtection="1">
      <alignment horizontal="left" vertical="center" wrapText="1"/>
      <protection hidden="1"/>
    </xf>
    <xf numFmtId="0" fontId="34" fillId="4" borderId="10" xfId="17" applyFont="1" applyFill="1" applyBorder="1" applyAlignment="1" applyProtection="1">
      <alignment horizontal="left" vertical="center" wrapText="1"/>
      <protection hidden="1"/>
    </xf>
    <xf numFmtId="0" fontId="34" fillId="4" borderId="6" xfId="17" applyFont="1" applyFill="1" applyBorder="1" applyAlignment="1" applyProtection="1">
      <alignment horizontal="left" vertical="center" wrapText="1"/>
      <protection hidden="1"/>
    </xf>
    <xf numFmtId="0" fontId="32" fillId="9" borderId="5" xfId="17" applyFont="1" applyFill="1" applyBorder="1" applyAlignment="1" applyProtection="1">
      <alignment horizontal="center" vertical="center" wrapText="1"/>
      <protection hidden="1"/>
    </xf>
    <xf numFmtId="0" fontId="32" fillId="9" borderId="10" xfId="17" applyFont="1" applyFill="1" applyBorder="1" applyAlignment="1" applyProtection="1">
      <alignment horizontal="center" vertical="center" wrapText="1"/>
      <protection hidden="1"/>
    </xf>
    <xf numFmtId="0" fontId="32" fillId="9" borderId="102" xfId="17" applyFont="1" applyFill="1" applyBorder="1" applyAlignment="1" applyProtection="1">
      <alignment horizontal="center" vertical="center" wrapText="1"/>
      <protection hidden="1"/>
    </xf>
    <xf numFmtId="0" fontId="32" fillId="3" borderId="43" xfId="17" applyFont="1" applyFill="1" applyBorder="1" applyAlignment="1" applyProtection="1">
      <alignment horizontal="center" vertical="center" wrapText="1"/>
      <protection hidden="1"/>
    </xf>
    <xf numFmtId="0" fontId="32" fillId="3" borderId="42" xfId="17" applyFont="1" applyFill="1" applyBorder="1" applyAlignment="1" applyProtection="1">
      <alignment horizontal="center" vertical="center" wrapText="1"/>
      <protection hidden="1"/>
    </xf>
    <xf numFmtId="0" fontId="32" fillId="3" borderId="103" xfId="17" applyFont="1" applyFill="1" applyBorder="1" applyAlignment="1" applyProtection="1">
      <alignment horizontal="center" vertical="center" wrapText="1"/>
      <protection hidden="1"/>
    </xf>
    <xf numFmtId="0" fontId="32" fillId="3" borderId="40" xfId="17" applyFont="1" applyFill="1" applyBorder="1" applyAlignment="1" applyProtection="1">
      <alignment horizontal="center" vertical="center" wrapText="1"/>
      <protection hidden="1"/>
    </xf>
    <xf numFmtId="0" fontId="32" fillId="3" borderId="104" xfId="17" applyFont="1" applyFill="1" applyBorder="1" applyAlignment="1" applyProtection="1">
      <alignment horizontal="center" vertical="center" wrapText="1"/>
      <protection hidden="1"/>
    </xf>
    <xf numFmtId="0" fontId="32" fillId="3" borderId="41" xfId="17" applyFont="1" applyFill="1" applyBorder="1" applyAlignment="1" applyProtection="1">
      <alignment horizontal="center" vertical="center" wrapText="1"/>
      <protection hidden="1"/>
    </xf>
    <xf numFmtId="3" fontId="20" fillId="9" borderId="8" xfId="0" applyNumberFormat="1" applyFont="1" applyFill="1" applyBorder="1" applyAlignment="1" applyProtection="1">
      <alignment horizontal="center" vertical="center" wrapText="1"/>
      <protection hidden="1"/>
    </xf>
    <xf numFmtId="0" fontId="31" fillId="0" borderId="0" xfId="10" applyFont="1" applyAlignment="1" applyProtection="1">
      <alignment horizontal="center" vertical="center" wrapText="1"/>
      <protection hidden="1"/>
    </xf>
    <xf numFmtId="0" fontId="31" fillId="4" borderId="0" xfId="10" applyFont="1" applyFill="1" applyAlignment="1" applyProtection="1">
      <alignment vertical="center" wrapText="1"/>
      <protection hidden="1"/>
    </xf>
    <xf numFmtId="0" fontId="31" fillId="0" borderId="0" xfId="10" applyFont="1" applyAlignment="1" applyProtection="1">
      <alignment vertical="center" wrapText="1"/>
      <protection hidden="1"/>
    </xf>
    <xf numFmtId="0" fontId="7" fillId="0" borderId="0" xfId="0" applyFont="1" applyFill="1" applyAlignment="1" applyProtection="1">
      <alignment wrapText="1"/>
      <protection hidden="1"/>
    </xf>
    <xf numFmtId="0" fontId="31" fillId="9" borderId="18" xfId="10" applyFont="1" applyFill="1" applyBorder="1" applyAlignment="1" applyProtection="1">
      <alignment horizontal="center" vertical="center" wrapText="1"/>
      <protection hidden="1"/>
    </xf>
    <xf numFmtId="0" fontId="31" fillId="9" borderId="36" xfId="10" applyFont="1" applyFill="1" applyBorder="1" applyAlignment="1" applyProtection="1">
      <alignment horizontal="center" vertical="center" wrapText="1"/>
      <protection hidden="1"/>
    </xf>
    <xf numFmtId="0" fontId="31" fillId="9" borderId="19" xfId="10" applyFont="1" applyFill="1" applyBorder="1" applyAlignment="1" applyProtection="1">
      <alignment horizontal="center" vertical="center" wrapText="1"/>
      <protection hidden="1"/>
    </xf>
    <xf numFmtId="0" fontId="68" fillId="9" borderId="18" xfId="10" applyFont="1" applyFill="1" applyBorder="1" applyAlignment="1" applyProtection="1">
      <alignment horizontal="center" vertical="center" wrapText="1"/>
      <protection hidden="1"/>
    </xf>
    <xf numFmtId="0" fontId="68" fillId="9" borderId="36" xfId="10" applyFont="1" applyFill="1" applyBorder="1" applyAlignment="1" applyProtection="1">
      <alignment horizontal="center" vertical="center" wrapText="1"/>
      <protection hidden="1"/>
    </xf>
    <xf numFmtId="0" fontId="68" fillId="9" borderId="19" xfId="10" applyFont="1" applyFill="1" applyBorder="1" applyAlignment="1" applyProtection="1">
      <alignment horizontal="center" vertical="center" wrapText="1"/>
      <protection hidden="1"/>
    </xf>
    <xf numFmtId="0" fontId="69" fillId="9" borderId="18" xfId="10" applyFont="1" applyFill="1" applyBorder="1" applyAlignment="1" applyProtection="1">
      <alignment horizontal="center" vertical="center" wrapText="1"/>
      <protection hidden="1"/>
    </xf>
    <xf numFmtId="0" fontId="69" fillId="9" borderId="36" xfId="10" applyFont="1" applyFill="1" applyBorder="1" applyAlignment="1" applyProtection="1">
      <alignment horizontal="center" vertical="center" wrapText="1"/>
      <protection hidden="1"/>
    </xf>
    <xf numFmtId="0" fontId="69" fillId="9" borderId="19" xfId="10" applyFont="1" applyFill="1" applyBorder="1" applyAlignment="1" applyProtection="1">
      <alignment horizontal="center" vertical="center" wrapText="1"/>
      <protection hidden="1"/>
    </xf>
    <xf numFmtId="0" fontId="76" fillId="9" borderId="18" xfId="10" applyFont="1" applyFill="1" applyBorder="1" applyAlignment="1" applyProtection="1">
      <alignment horizontal="center" vertical="center" wrapText="1"/>
      <protection hidden="1"/>
    </xf>
    <xf numFmtId="0" fontId="76" fillId="9" borderId="36" xfId="10" applyFont="1" applyFill="1" applyBorder="1" applyAlignment="1" applyProtection="1">
      <alignment horizontal="center" vertical="center" wrapText="1"/>
      <protection hidden="1"/>
    </xf>
    <xf numFmtId="0" fontId="76" fillId="9" borderId="19" xfId="10" applyFont="1" applyFill="1" applyBorder="1" applyAlignment="1" applyProtection="1">
      <alignment horizontal="center" vertical="center" wrapText="1"/>
      <protection hidden="1"/>
    </xf>
    <xf numFmtId="0" fontId="81" fillId="9" borderId="18" xfId="10" applyFont="1" applyFill="1" applyBorder="1" applyAlignment="1" applyProtection="1">
      <alignment horizontal="center" vertical="center" wrapText="1"/>
      <protection hidden="1"/>
    </xf>
    <xf numFmtId="0" fontId="81" fillId="9" borderId="36" xfId="10" applyFont="1" applyFill="1" applyBorder="1" applyAlignment="1" applyProtection="1">
      <alignment horizontal="center" vertical="center" wrapText="1"/>
      <protection hidden="1"/>
    </xf>
    <xf numFmtId="0" fontId="81" fillId="9" borderId="19" xfId="10" applyFont="1" applyFill="1" applyBorder="1" applyAlignment="1" applyProtection="1">
      <alignment horizontal="center" vertical="center" wrapText="1"/>
      <protection hidden="1"/>
    </xf>
    <xf numFmtId="0" fontId="31" fillId="9" borderId="28" xfId="10" applyFont="1" applyFill="1" applyBorder="1" applyAlignment="1" applyProtection="1">
      <alignment horizontal="center" vertical="center" wrapText="1"/>
      <protection hidden="1"/>
    </xf>
    <xf numFmtId="0" fontId="31" fillId="9" borderId="0" xfId="10" applyFont="1" applyFill="1" applyBorder="1" applyAlignment="1" applyProtection="1">
      <alignment horizontal="center" vertical="center" wrapText="1"/>
      <protection hidden="1"/>
    </xf>
    <xf numFmtId="0" fontId="31" fillId="9" borderId="29" xfId="10" applyFont="1" applyFill="1" applyBorder="1" applyAlignment="1" applyProtection="1">
      <alignment horizontal="center" vertical="center" wrapText="1"/>
      <protection hidden="1"/>
    </xf>
    <xf numFmtId="0" fontId="68" fillId="9" borderId="28" xfId="10" applyFont="1" applyFill="1" applyBorder="1" applyAlignment="1" applyProtection="1">
      <alignment horizontal="center" vertical="center" wrapText="1"/>
      <protection hidden="1"/>
    </xf>
    <xf numFmtId="0" fontId="68" fillId="9" borderId="0" xfId="10" applyFont="1" applyFill="1" applyBorder="1" applyAlignment="1" applyProtection="1">
      <alignment horizontal="center" vertical="center" wrapText="1"/>
      <protection hidden="1"/>
    </xf>
    <xf numFmtId="0" fontId="68" fillId="9" borderId="29" xfId="10" applyFont="1" applyFill="1" applyBorder="1" applyAlignment="1" applyProtection="1">
      <alignment horizontal="center" vertical="center" wrapText="1"/>
      <protection hidden="1"/>
    </xf>
    <xf numFmtId="0" fontId="69" fillId="9" borderId="28" xfId="10" applyFont="1" applyFill="1" applyBorder="1" applyAlignment="1" applyProtection="1">
      <alignment horizontal="center" vertical="center" wrapText="1"/>
      <protection hidden="1"/>
    </xf>
    <xf numFmtId="0" fontId="69" fillId="9" borderId="0" xfId="10" applyFont="1" applyFill="1" applyBorder="1" applyAlignment="1" applyProtection="1">
      <alignment horizontal="center" vertical="center" wrapText="1"/>
      <protection hidden="1"/>
    </xf>
    <xf numFmtId="0" fontId="69" fillId="9" borderId="29" xfId="10" applyFont="1" applyFill="1" applyBorder="1" applyAlignment="1" applyProtection="1">
      <alignment horizontal="center" vertical="center" wrapText="1"/>
      <protection hidden="1"/>
    </xf>
    <xf numFmtId="0" fontId="76" fillId="9" borderId="28" xfId="10" applyFont="1" applyFill="1" applyBorder="1" applyAlignment="1" applyProtection="1">
      <alignment horizontal="center" vertical="center" wrapText="1"/>
      <protection hidden="1"/>
    </xf>
    <xf numFmtId="0" fontId="76" fillId="9" borderId="0" xfId="10" applyFont="1" applyFill="1" applyBorder="1" applyAlignment="1" applyProtection="1">
      <alignment horizontal="center" vertical="center" wrapText="1"/>
      <protection hidden="1"/>
    </xf>
    <xf numFmtId="0" fontId="76" fillId="9" borderId="29" xfId="10" applyFont="1" applyFill="1" applyBorder="1" applyAlignment="1" applyProtection="1">
      <alignment horizontal="center" vertical="center" wrapText="1"/>
      <protection hidden="1"/>
    </xf>
    <xf numFmtId="0" fontId="81" fillId="9" borderId="28" xfId="10" applyFont="1" applyFill="1" applyBorder="1" applyAlignment="1" applyProtection="1">
      <alignment horizontal="center" vertical="center" wrapText="1"/>
      <protection hidden="1"/>
    </xf>
    <xf numFmtId="0" fontId="81" fillId="9" borderId="0" xfId="10" applyFont="1" applyFill="1" applyBorder="1" applyAlignment="1" applyProtection="1">
      <alignment horizontal="center" vertical="center" wrapText="1"/>
      <protection hidden="1"/>
    </xf>
    <xf numFmtId="0" fontId="81" fillId="9" borderId="29" xfId="10" applyFont="1" applyFill="1" applyBorder="1" applyAlignment="1" applyProtection="1">
      <alignment horizontal="center" vertical="center" wrapText="1"/>
      <protection hidden="1"/>
    </xf>
    <xf numFmtId="0" fontId="31" fillId="9" borderId="21" xfId="10" applyFont="1" applyFill="1" applyBorder="1" applyAlignment="1" applyProtection="1">
      <alignment horizontal="center" vertical="center" wrapText="1"/>
      <protection hidden="1"/>
    </xf>
    <xf numFmtId="0" fontId="31" fillId="9" borderId="35" xfId="10" applyFont="1" applyFill="1" applyBorder="1" applyAlignment="1" applyProtection="1">
      <alignment horizontal="center" vertical="center" wrapText="1"/>
      <protection hidden="1"/>
    </xf>
    <xf numFmtId="0" fontId="31" fillId="9" borderId="22" xfId="10" applyFont="1" applyFill="1" applyBorder="1" applyAlignment="1" applyProtection="1">
      <alignment horizontal="center" vertical="center" wrapText="1"/>
      <protection hidden="1"/>
    </xf>
    <xf numFmtId="0" fontId="68" fillId="9" borderId="21" xfId="10" applyFont="1" applyFill="1" applyBorder="1" applyAlignment="1" applyProtection="1">
      <alignment horizontal="center" vertical="center" wrapText="1"/>
      <protection hidden="1"/>
    </xf>
    <xf numFmtId="0" fontId="68" fillId="9" borderId="35" xfId="10" applyFont="1" applyFill="1" applyBorder="1" applyAlignment="1" applyProtection="1">
      <alignment horizontal="center" vertical="center" wrapText="1"/>
      <protection hidden="1"/>
    </xf>
    <xf numFmtId="0" fontId="68" fillId="9" borderId="22" xfId="10" applyFont="1" applyFill="1" applyBorder="1" applyAlignment="1" applyProtection="1">
      <alignment horizontal="center" vertical="center" wrapText="1"/>
      <protection hidden="1"/>
    </xf>
    <xf numFmtId="0" fontId="69" fillId="9" borderId="21" xfId="10" applyFont="1" applyFill="1" applyBorder="1" applyAlignment="1" applyProtection="1">
      <alignment horizontal="center" vertical="center" wrapText="1"/>
      <protection hidden="1"/>
    </xf>
    <xf numFmtId="0" fontId="69" fillId="9" borderId="35" xfId="10" applyFont="1" applyFill="1" applyBorder="1" applyAlignment="1" applyProtection="1">
      <alignment horizontal="center" vertical="center" wrapText="1"/>
      <protection hidden="1"/>
    </xf>
    <xf numFmtId="0" fontId="69" fillId="9" borderId="22" xfId="10" applyFont="1" applyFill="1" applyBorder="1" applyAlignment="1" applyProtection="1">
      <alignment horizontal="center" vertical="center" wrapText="1"/>
      <protection hidden="1"/>
    </xf>
    <xf numFmtId="0" fontId="76" fillId="9" borderId="21" xfId="10" applyFont="1" applyFill="1" applyBorder="1" applyAlignment="1" applyProtection="1">
      <alignment horizontal="center" vertical="center" wrapText="1"/>
      <protection hidden="1"/>
    </xf>
    <xf numFmtId="0" fontId="76" fillId="9" borderId="35" xfId="10" applyFont="1" applyFill="1" applyBorder="1" applyAlignment="1" applyProtection="1">
      <alignment horizontal="center" vertical="center" wrapText="1"/>
      <protection hidden="1"/>
    </xf>
    <xf numFmtId="0" fontId="76" fillId="9" borderId="22" xfId="10" applyFont="1" applyFill="1" applyBorder="1" applyAlignment="1" applyProtection="1">
      <alignment horizontal="center" vertical="center" wrapText="1"/>
      <protection hidden="1"/>
    </xf>
    <xf numFmtId="0" fontId="81" fillId="9" borderId="21" xfId="10" applyFont="1" applyFill="1" applyBorder="1" applyAlignment="1" applyProtection="1">
      <alignment horizontal="center" vertical="center" wrapText="1"/>
      <protection hidden="1"/>
    </xf>
    <xf numFmtId="0" fontId="81" fillId="9" borderId="35" xfId="10" applyFont="1" applyFill="1" applyBorder="1" applyAlignment="1" applyProtection="1">
      <alignment horizontal="center" vertical="center" wrapText="1"/>
      <protection hidden="1"/>
    </xf>
    <xf numFmtId="0" fontId="81" fillId="9" borderId="22" xfId="10" applyFont="1" applyFill="1" applyBorder="1" applyAlignment="1" applyProtection="1">
      <alignment horizontal="center" vertical="center" wrapText="1"/>
      <protection hidden="1"/>
    </xf>
    <xf numFmtId="0" fontId="59" fillId="16" borderId="61" xfId="0" applyFont="1" applyFill="1" applyBorder="1" applyAlignment="1" applyProtection="1">
      <alignment horizontal="center" vertical="center" wrapText="1"/>
      <protection hidden="1"/>
    </xf>
    <xf numFmtId="0" fontId="59" fillId="16" borderId="35" xfId="0" applyFont="1" applyFill="1" applyBorder="1" applyAlignment="1" applyProtection="1">
      <alignment horizontal="center" vertical="center" wrapText="1"/>
      <protection hidden="1"/>
    </xf>
    <xf numFmtId="0" fontId="59" fillId="16" borderId="76" xfId="0" applyFont="1" applyFill="1" applyBorder="1" applyAlignment="1" applyProtection="1">
      <alignment horizontal="center" vertical="center" wrapText="1"/>
      <protection hidden="1"/>
    </xf>
    <xf numFmtId="4" fontId="59" fillId="16" borderId="62" xfId="0" applyNumberFormat="1" applyFont="1" applyFill="1" applyBorder="1" applyAlignment="1" applyProtection="1">
      <alignment horizontal="center" vertical="center" wrapText="1"/>
      <protection hidden="1"/>
    </xf>
    <xf numFmtId="0" fontId="6" fillId="16" borderId="35" xfId="11" applyFont="1" applyFill="1" applyBorder="1" applyAlignment="1" applyProtection="1">
      <alignment horizontal="center" vertical="center" wrapText="1"/>
      <protection hidden="1"/>
    </xf>
    <xf numFmtId="0" fontId="6" fillId="16" borderId="92" xfId="11" applyFont="1" applyFill="1" applyBorder="1" applyAlignment="1" applyProtection="1">
      <alignment horizontal="center" vertical="center" wrapText="1"/>
      <protection hidden="1"/>
    </xf>
    <xf numFmtId="4" fontId="6" fillId="16" borderId="62" xfId="11" applyNumberFormat="1" applyFont="1" applyFill="1" applyBorder="1" applyAlignment="1" applyProtection="1">
      <alignment horizontal="center" vertical="center" wrapText="1"/>
      <protection hidden="1"/>
    </xf>
    <xf numFmtId="0" fontId="61" fillId="19" borderId="75" xfId="0" applyFont="1" applyFill="1" applyBorder="1" applyAlignment="1" applyProtection="1">
      <alignment horizontal="center" vertical="center" wrapText="1"/>
      <protection hidden="1"/>
    </xf>
    <xf numFmtId="0" fontId="61" fillId="19" borderId="35" xfId="0" applyFont="1" applyFill="1" applyBorder="1" applyAlignment="1" applyProtection="1">
      <alignment horizontal="center" vertical="center" wrapText="1"/>
      <protection hidden="1"/>
    </xf>
    <xf numFmtId="0" fontId="61" fillId="19" borderId="77" xfId="0" applyFont="1" applyFill="1" applyBorder="1" applyAlignment="1" applyProtection="1">
      <alignment horizontal="center" vertical="center" wrapText="1"/>
      <protection hidden="1"/>
    </xf>
    <xf numFmtId="4" fontId="61" fillId="19" borderId="35" xfId="0" applyNumberFormat="1" applyFont="1" applyFill="1" applyBorder="1" applyAlignment="1" applyProtection="1">
      <alignment horizontal="center" vertical="center" wrapText="1"/>
      <protection hidden="1"/>
    </xf>
    <xf numFmtId="0" fontId="51" fillId="6" borderId="93" xfId="11" applyFont="1" applyFill="1" applyBorder="1" applyAlignment="1" applyProtection="1">
      <alignment horizontal="center" vertical="center" wrapText="1"/>
      <protection hidden="1"/>
    </xf>
    <xf numFmtId="2" fontId="51" fillId="6" borderId="25" xfId="11" applyNumberFormat="1" applyFont="1" applyFill="1" applyBorder="1" applyAlignment="1" applyProtection="1">
      <alignment horizontal="center" vertical="center" wrapText="1"/>
      <protection hidden="1"/>
    </xf>
    <xf numFmtId="165" fontId="51" fillId="6" borderId="25" xfId="20" applyNumberFormat="1" applyFont="1" applyFill="1" applyBorder="1" applyAlignment="1" applyProtection="1">
      <alignment horizontal="center" vertical="center" wrapText="1"/>
      <protection hidden="1"/>
    </xf>
    <xf numFmtId="165" fontId="51" fillId="6" borderId="26" xfId="11" applyNumberFormat="1" applyFont="1" applyFill="1" applyBorder="1" applyAlignment="1" applyProtection="1">
      <alignment horizontal="center" vertical="center" wrapText="1"/>
      <protection hidden="1"/>
    </xf>
    <xf numFmtId="182" fontId="56" fillId="6" borderId="23" xfId="11" applyNumberFormat="1" applyFont="1" applyFill="1" applyBorder="1" applyAlignment="1" applyProtection="1">
      <alignment horizontal="center" vertical="center" wrapText="1"/>
      <protection hidden="1"/>
    </xf>
    <xf numFmtId="0" fontId="51" fillId="14" borderId="59" xfId="0" applyFont="1" applyFill="1" applyBorder="1" applyAlignment="1" applyProtection="1">
      <alignment horizontal="center" vertical="center" wrapText="1"/>
      <protection hidden="1"/>
    </xf>
    <xf numFmtId="2" fontId="51" fillId="14" borderId="25" xfId="0" applyNumberFormat="1" applyFont="1" applyFill="1" applyBorder="1" applyAlignment="1" applyProtection="1">
      <alignment horizontal="center" vertical="center" wrapText="1"/>
      <protection hidden="1"/>
    </xf>
    <xf numFmtId="165" fontId="51" fillId="14" borderId="59" xfId="20" applyNumberFormat="1" applyFont="1" applyFill="1" applyBorder="1" applyAlignment="1" applyProtection="1">
      <alignment horizontal="center" vertical="center" wrapText="1"/>
      <protection hidden="1"/>
    </xf>
    <xf numFmtId="165" fontId="51" fillId="14" borderId="26" xfId="0" applyNumberFormat="1" applyFont="1" applyFill="1" applyBorder="1" applyAlignment="1" applyProtection="1">
      <alignment horizontal="center" vertical="center" wrapText="1"/>
      <protection hidden="1"/>
    </xf>
    <xf numFmtId="182" fontId="56" fillId="14" borderId="26" xfId="0" applyNumberFormat="1" applyFont="1" applyFill="1" applyBorder="1" applyAlignment="1" applyProtection="1">
      <alignment horizontal="center" vertical="center" wrapText="1"/>
      <protection hidden="1"/>
    </xf>
    <xf numFmtId="0" fontId="51" fillId="11" borderId="59" xfId="11" applyFont="1" applyFill="1" applyBorder="1" applyAlignment="1" applyProtection="1">
      <alignment horizontal="center" vertical="center" wrapText="1"/>
      <protection hidden="1"/>
    </xf>
    <xf numFmtId="2" fontId="51" fillId="11" borderId="25" xfId="11" applyNumberFormat="1" applyFont="1" applyFill="1" applyBorder="1" applyAlignment="1" applyProtection="1">
      <alignment horizontal="center" vertical="center" wrapText="1"/>
      <protection hidden="1"/>
    </xf>
    <xf numFmtId="165" fontId="51" fillId="11" borderId="59" xfId="20" applyNumberFormat="1" applyFont="1" applyFill="1" applyBorder="1" applyAlignment="1" applyProtection="1">
      <alignment horizontal="center" vertical="center" wrapText="1"/>
      <protection hidden="1"/>
    </xf>
    <xf numFmtId="165" fontId="51" fillId="11" borderId="26" xfId="11" applyNumberFormat="1" applyFont="1" applyFill="1" applyBorder="1" applyAlignment="1" applyProtection="1">
      <alignment horizontal="center" vertical="center" wrapText="1"/>
      <protection hidden="1"/>
    </xf>
    <xf numFmtId="165" fontId="50" fillId="11" borderId="23" xfId="15" applyNumberFormat="1" applyFont="1" applyFill="1" applyBorder="1" applyAlignment="1" applyProtection="1">
      <alignment horizontal="center" vertical="center" wrapText="1"/>
      <protection hidden="1"/>
    </xf>
    <xf numFmtId="0" fontId="51" fillId="3" borderId="59" xfId="0" applyFont="1" applyFill="1" applyBorder="1" applyAlignment="1" applyProtection="1">
      <alignment horizontal="center" vertical="center" wrapText="1"/>
      <protection hidden="1"/>
    </xf>
    <xf numFmtId="169" fontId="51" fillId="3" borderId="25" xfId="0" applyNumberFormat="1" applyFont="1" applyFill="1" applyBorder="1" applyAlignment="1" applyProtection="1">
      <alignment horizontal="center" vertical="center" wrapText="1"/>
      <protection hidden="1"/>
    </xf>
    <xf numFmtId="165" fontId="51" fillId="3" borderId="59" xfId="20" applyNumberFormat="1" applyFont="1" applyFill="1" applyBorder="1" applyAlignment="1" applyProtection="1">
      <alignment horizontal="center" vertical="center" wrapText="1"/>
      <protection hidden="1"/>
    </xf>
    <xf numFmtId="165" fontId="51" fillId="3" borderId="26" xfId="0" applyNumberFormat="1" applyFont="1" applyFill="1" applyBorder="1" applyAlignment="1" applyProtection="1">
      <alignment horizontal="center" vertical="center" wrapText="1"/>
      <protection hidden="1"/>
    </xf>
    <xf numFmtId="10" fontId="50" fillId="4" borderId="17" xfId="15" applyNumberFormat="1" applyFont="1" applyFill="1" applyBorder="1" applyAlignment="1" applyProtection="1">
      <alignment horizontal="center" vertical="center" wrapText="1"/>
      <protection hidden="1"/>
    </xf>
    <xf numFmtId="0" fontId="7" fillId="4" borderId="60" xfId="9" applyFill="1" applyBorder="1" applyAlignment="1" applyProtection="1">
      <alignment horizontal="center" vertical="center" wrapText="1"/>
      <protection hidden="1"/>
    </xf>
    <xf numFmtId="0" fontId="7" fillId="4" borderId="7" xfId="9" applyFill="1" applyBorder="1" applyAlignment="1" applyProtection="1">
      <alignment horizontal="center" vertical="center" wrapText="1"/>
      <protection hidden="1"/>
    </xf>
    <xf numFmtId="0" fontId="7" fillId="4" borderId="16" xfId="9" applyFill="1" applyBorder="1" applyAlignment="1" applyProtection="1">
      <alignment horizontal="center" vertical="center" wrapText="1"/>
      <protection hidden="1"/>
    </xf>
    <xf numFmtId="0" fontId="56" fillId="7" borderId="59" xfId="11" applyFont="1" applyFill="1" applyBorder="1" applyAlignment="1" applyProtection="1">
      <alignment horizontal="center" vertical="center" wrapText="1"/>
      <protection hidden="1"/>
    </xf>
    <xf numFmtId="2" fontId="56" fillId="7" borderId="25" xfId="11" applyNumberFormat="1" applyFont="1" applyFill="1" applyBorder="1" applyAlignment="1" applyProtection="1">
      <alignment horizontal="center" vertical="center" wrapText="1"/>
      <protection hidden="1"/>
    </xf>
    <xf numFmtId="165" fontId="56" fillId="7" borderId="59" xfId="20" applyNumberFormat="1" applyFont="1" applyFill="1" applyBorder="1" applyAlignment="1" applyProtection="1">
      <alignment horizontal="center" vertical="center" wrapText="1"/>
      <protection hidden="1"/>
    </xf>
    <xf numFmtId="165" fontId="56" fillId="7" borderId="26" xfId="11" applyNumberFormat="1" applyFont="1" applyFill="1" applyBorder="1" applyAlignment="1" applyProtection="1">
      <alignment horizontal="center" vertical="center" wrapText="1"/>
      <protection hidden="1"/>
    </xf>
    <xf numFmtId="10" fontId="50" fillId="0" borderId="17" xfId="15" applyNumberFormat="1" applyFont="1" applyFill="1" applyBorder="1" applyAlignment="1" applyProtection="1">
      <alignment vertical="center" wrapText="1"/>
      <protection hidden="1"/>
    </xf>
    <xf numFmtId="0" fontId="52" fillId="6" borderId="70" xfId="41" applyFill="1" applyBorder="1" applyAlignment="1" applyProtection="1">
      <alignment horizontal="center" vertical="center" wrapText="1"/>
      <protection hidden="1"/>
    </xf>
    <xf numFmtId="0" fontId="52" fillId="6" borderId="79" xfId="41" applyFill="1" applyBorder="1" applyAlignment="1" applyProtection="1">
      <alignment horizontal="center" vertical="center" wrapText="1"/>
      <protection hidden="1"/>
    </xf>
    <xf numFmtId="0" fontId="44" fillId="4" borderId="66" xfId="21" applyNumberFormat="1" applyFont="1" applyFill="1" applyBorder="1" applyAlignment="1" applyProtection="1">
      <alignment horizontal="center" vertical="center" wrapText="1"/>
      <protection hidden="1"/>
    </xf>
    <xf numFmtId="2" fontId="44" fillId="4" borderId="66" xfId="0" applyNumberFormat="1" applyFont="1" applyFill="1" applyBorder="1" applyAlignment="1" applyProtection="1">
      <alignment horizontal="center" vertical="center" wrapText="1"/>
      <protection hidden="1"/>
    </xf>
    <xf numFmtId="165" fontId="44" fillId="9" borderId="71" xfId="20" applyNumberFormat="1" applyFont="1" applyFill="1" applyBorder="1" applyAlignment="1" applyProtection="1">
      <alignment horizontal="center" vertical="center" wrapText="1"/>
      <protection hidden="1"/>
    </xf>
    <xf numFmtId="182" fontId="44" fillId="4" borderId="72" xfId="0" applyNumberFormat="1" applyFont="1" applyFill="1" applyBorder="1" applyAlignment="1" applyProtection="1">
      <alignment horizontal="center" vertical="center" wrapText="1"/>
      <protection hidden="1"/>
    </xf>
    <xf numFmtId="10" fontId="50" fillId="4" borderId="27" xfId="15" applyNumberFormat="1" applyFont="1" applyFill="1" applyBorder="1" applyAlignment="1" applyProtection="1">
      <alignment horizontal="center" vertical="center" wrapText="1"/>
      <protection hidden="1"/>
    </xf>
    <xf numFmtId="0" fontId="7" fillId="4" borderId="11" xfId="9" applyFill="1" applyBorder="1" applyAlignment="1" applyProtection="1">
      <alignment horizontal="center" vertical="center" wrapText="1"/>
      <protection hidden="1"/>
    </xf>
    <xf numFmtId="173" fontId="35" fillId="0" borderId="11" xfId="13" applyNumberFormat="1" applyFont="1" applyBorder="1" applyAlignment="1" applyProtection="1">
      <alignment horizontal="center" vertical="center" wrapText="1"/>
      <protection hidden="1"/>
    </xf>
    <xf numFmtId="166" fontId="35" fillId="0" borderId="11" xfId="0" applyNumberFormat="1" applyFont="1" applyBorder="1" applyAlignment="1" applyProtection="1">
      <alignment horizontal="center" vertical="center" wrapText="1"/>
      <protection hidden="1"/>
    </xf>
    <xf numFmtId="165" fontId="65" fillId="9" borderId="71" xfId="20" applyNumberFormat="1" applyFont="1" applyFill="1" applyBorder="1" applyAlignment="1" applyProtection="1">
      <alignment horizontal="center" vertical="center" wrapText="1"/>
      <protection hidden="1"/>
    </xf>
    <xf numFmtId="173" fontId="44" fillId="4" borderId="72" xfId="0" applyNumberFormat="1" applyFont="1" applyFill="1" applyBorder="1" applyAlignment="1" applyProtection="1">
      <alignment horizontal="center" vertical="center" wrapText="1"/>
      <protection hidden="1"/>
    </xf>
    <xf numFmtId="0" fontId="74" fillId="6" borderId="65" xfId="41" applyFont="1" applyFill="1" applyBorder="1" applyAlignment="1" applyProtection="1">
      <alignment horizontal="center" vertical="center" wrapText="1"/>
      <protection hidden="1"/>
    </xf>
    <xf numFmtId="2" fontId="44" fillId="0" borderId="66" xfId="11" applyNumberFormat="1" applyFont="1" applyBorder="1" applyAlignment="1" applyProtection="1">
      <alignment horizontal="center" vertical="center" wrapText="1"/>
      <protection hidden="1"/>
    </xf>
    <xf numFmtId="165" fontId="44" fillId="9" borderId="66" xfId="20" applyNumberFormat="1" applyFont="1" applyFill="1" applyBorder="1" applyAlignment="1" applyProtection="1">
      <alignment horizontal="center" vertical="center" wrapText="1"/>
      <protection hidden="1"/>
    </xf>
    <xf numFmtId="182" fontId="44" fillId="0" borderId="67" xfId="11" applyNumberFormat="1" applyFont="1" applyBorder="1" applyAlignment="1" applyProtection="1">
      <alignment horizontal="center" vertical="center" wrapText="1"/>
      <protection hidden="1"/>
    </xf>
    <xf numFmtId="10" fontId="50" fillId="0" borderId="27" xfId="15" applyNumberFormat="1" applyFont="1" applyFill="1" applyBorder="1" applyAlignment="1" applyProtection="1">
      <alignment vertical="center" wrapText="1"/>
      <protection hidden="1"/>
    </xf>
    <xf numFmtId="0" fontId="74" fillId="6" borderId="68" xfId="41" applyFont="1" applyFill="1" applyBorder="1" applyAlignment="1" applyProtection="1">
      <alignment horizontal="center" vertical="center" wrapText="1"/>
      <protection hidden="1"/>
    </xf>
    <xf numFmtId="0" fontId="44" fillId="4" borderId="69" xfId="21" applyNumberFormat="1" applyFont="1" applyFill="1" applyBorder="1" applyAlignment="1" applyProtection="1">
      <alignment horizontal="center" vertical="center" wrapText="1"/>
      <protection hidden="1"/>
    </xf>
    <xf numFmtId="2" fontId="44" fillId="0" borderId="0" xfId="11" applyNumberFormat="1" applyFont="1" applyAlignment="1" applyProtection="1">
      <alignment horizontal="center" vertical="center" wrapText="1"/>
      <protection hidden="1"/>
    </xf>
    <xf numFmtId="165" fontId="44" fillId="9" borderId="69" xfId="20" applyNumberFormat="1" applyFont="1" applyFill="1" applyBorder="1" applyAlignment="1" applyProtection="1">
      <alignment horizontal="center" vertical="center" wrapText="1"/>
      <protection hidden="1"/>
    </xf>
    <xf numFmtId="182" fontId="44" fillId="0" borderId="29" xfId="11" applyNumberFormat="1" applyFont="1" applyBorder="1" applyAlignment="1" applyProtection="1">
      <alignment horizontal="center" vertical="center" wrapText="1"/>
      <protection hidden="1"/>
    </xf>
    <xf numFmtId="10" fontId="50" fillId="0" borderId="20" xfId="15" applyNumberFormat="1" applyFont="1" applyFill="1" applyBorder="1" applyAlignment="1" applyProtection="1">
      <alignment vertical="center" wrapText="1"/>
      <protection hidden="1"/>
    </xf>
    <xf numFmtId="0" fontId="52" fillId="6" borderId="80" xfId="41" applyFill="1" applyBorder="1" applyAlignment="1" applyProtection="1">
      <alignment horizontal="center" vertical="center" wrapText="1"/>
      <protection hidden="1"/>
    </xf>
    <xf numFmtId="182" fontId="44" fillId="4" borderId="67" xfId="0" applyNumberFormat="1" applyFont="1" applyFill="1" applyBorder="1" applyAlignment="1" applyProtection="1">
      <alignment horizontal="center" vertical="center" wrapText="1"/>
      <protection hidden="1"/>
    </xf>
    <xf numFmtId="10" fontId="50" fillId="4" borderId="20" xfId="15" applyNumberFormat="1" applyFont="1" applyFill="1" applyBorder="1" applyAlignment="1" applyProtection="1">
      <alignment horizontal="center" vertical="center" wrapText="1"/>
      <protection hidden="1"/>
    </xf>
    <xf numFmtId="173" fontId="44" fillId="4" borderId="67" xfId="0" applyNumberFormat="1" applyFont="1" applyFill="1" applyBorder="1" applyAlignment="1" applyProtection="1">
      <alignment horizontal="center" vertical="center" wrapText="1"/>
      <protection hidden="1"/>
    </xf>
    <xf numFmtId="169" fontId="51" fillId="14" borderId="25" xfId="0" applyNumberFormat="1" applyFont="1" applyFill="1" applyBorder="1" applyAlignment="1" applyProtection="1">
      <alignment horizontal="center" vertical="center" wrapText="1"/>
      <protection hidden="1"/>
    </xf>
    <xf numFmtId="165" fontId="67" fillId="14" borderId="59" xfId="20" applyNumberFormat="1" applyFont="1" applyFill="1" applyBorder="1" applyAlignment="1" applyProtection="1">
      <alignment horizontal="center" vertical="center" wrapText="1"/>
      <protection hidden="1"/>
    </xf>
    <xf numFmtId="10" fontId="50" fillId="0" borderId="17" xfId="15" applyNumberFormat="1" applyFont="1" applyFill="1" applyBorder="1" applyAlignment="1" applyProtection="1">
      <alignment horizontal="center" vertical="center" wrapText="1"/>
      <protection hidden="1"/>
    </xf>
    <xf numFmtId="10" fontId="56" fillId="0" borderId="17" xfId="15" applyNumberFormat="1" applyFont="1" applyFill="1" applyBorder="1" applyAlignment="1" applyProtection="1">
      <alignment horizontal="center" vertical="center" wrapText="1"/>
      <protection hidden="1"/>
    </xf>
    <xf numFmtId="165" fontId="67" fillId="3" borderId="59" xfId="20" applyNumberFormat="1" applyFont="1" applyFill="1" applyBorder="1" applyAlignment="1" applyProtection="1">
      <alignment horizontal="center" vertical="center" wrapText="1"/>
      <protection hidden="1"/>
    </xf>
    <xf numFmtId="10" fontId="50" fillId="0" borderId="27" xfId="15" applyNumberFormat="1" applyFont="1" applyFill="1" applyBorder="1" applyAlignment="1" applyProtection="1">
      <alignment horizontal="center" vertical="center" wrapText="1"/>
      <protection hidden="1"/>
    </xf>
    <xf numFmtId="10" fontId="56" fillId="0" borderId="27" xfId="15" applyNumberFormat="1" applyFont="1" applyFill="1" applyBorder="1" applyAlignment="1" applyProtection="1">
      <alignment horizontal="center" vertical="center" wrapText="1"/>
      <protection hidden="1"/>
    </xf>
    <xf numFmtId="0" fontId="74" fillId="6" borderId="70" xfId="41" applyFont="1" applyFill="1" applyBorder="1" applyAlignment="1" applyProtection="1">
      <alignment horizontal="center" vertical="center" wrapText="1"/>
      <protection hidden="1"/>
    </xf>
    <xf numFmtId="0" fontId="44" fillId="0" borderId="71" xfId="21" applyNumberFormat="1" applyFont="1" applyFill="1" applyBorder="1" applyAlignment="1" applyProtection="1">
      <alignment horizontal="center" vertical="center" wrapText="1"/>
      <protection hidden="1"/>
    </xf>
    <xf numFmtId="2" fontId="44" fillId="0" borderId="94" xfId="11" applyNumberFormat="1" applyFont="1" applyBorder="1" applyAlignment="1" applyProtection="1">
      <alignment horizontal="center" vertical="center" wrapText="1"/>
      <protection hidden="1"/>
    </xf>
    <xf numFmtId="182" fontId="44" fillId="0" borderId="72" xfId="11" applyNumberFormat="1" applyFont="1" applyBorder="1" applyAlignment="1" applyProtection="1">
      <alignment horizontal="center" vertical="center" wrapText="1"/>
      <protection hidden="1"/>
    </xf>
    <xf numFmtId="0" fontId="44" fillId="0" borderId="69" xfId="21" applyNumberFormat="1" applyFont="1" applyFill="1" applyBorder="1" applyAlignment="1" applyProtection="1">
      <alignment horizontal="center" vertical="center" wrapText="1"/>
      <protection hidden="1"/>
    </xf>
    <xf numFmtId="169" fontId="51" fillId="3" borderId="59" xfId="0" applyNumberFormat="1" applyFont="1" applyFill="1" applyBorder="1" applyAlignment="1" applyProtection="1">
      <alignment horizontal="center" vertical="center" wrapText="1"/>
      <protection hidden="1"/>
    </xf>
    <xf numFmtId="0" fontId="52" fillId="6" borderId="68" xfId="41" applyFill="1" applyBorder="1" applyAlignment="1" applyProtection="1">
      <alignment horizontal="center" vertical="center" wrapText="1"/>
      <protection hidden="1"/>
    </xf>
    <xf numFmtId="0" fontId="52" fillId="6" borderId="81" xfId="41" applyFill="1" applyBorder="1" applyAlignment="1" applyProtection="1">
      <alignment horizontal="center" vertical="center" wrapText="1"/>
      <protection hidden="1"/>
    </xf>
    <xf numFmtId="0" fontId="44" fillId="0" borderId="66" xfId="21" applyNumberFormat="1" applyFont="1" applyFill="1" applyBorder="1" applyAlignment="1" applyProtection="1">
      <alignment horizontal="center" vertical="center" wrapText="1"/>
      <protection hidden="1"/>
    </xf>
    <xf numFmtId="2" fontId="44" fillId="0" borderId="66" xfId="0" applyNumberFormat="1" applyFont="1" applyBorder="1" applyAlignment="1" applyProtection="1">
      <alignment horizontal="center" vertical="center" wrapText="1"/>
      <protection hidden="1"/>
    </xf>
    <xf numFmtId="10" fontId="56" fillId="0" borderId="20" xfId="15" applyNumberFormat="1" applyFont="1" applyFill="1" applyBorder="1" applyAlignment="1" applyProtection="1">
      <alignment horizontal="center" vertical="center" wrapText="1"/>
      <protection hidden="1"/>
    </xf>
    <xf numFmtId="173" fontId="51" fillId="14" borderId="26" xfId="0" applyNumberFormat="1" applyFont="1" applyFill="1" applyBorder="1" applyAlignment="1" applyProtection="1">
      <alignment horizontal="center" vertical="center" wrapText="1"/>
      <protection hidden="1"/>
    </xf>
    <xf numFmtId="173" fontId="51" fillId="3" borderId="26" xfId="0" applyNumberFormat="1" applyFont="1" applyFill="1" applyBorder="1" applyAlignment="1" applyProtection="1">
      <alignment horizontal="center" vertical="center" wrapText="1"/>
      <protection hidden="1"/>
    </xf>
    <xf numFmtId="0" fontId="44" fillId="4" borderId="71" xfId="21" applyNumberFormat="1" applyFont="1" applyFill="1" applyBorder="1" applyAlignment="1" applyProtection="1">
      <alignment horizontal="center" vertical="center" wrapText="1"/>
      <protection hidden="1"/>
    </xf>
    <xf numFmtId="10" fontId="50" fillId="0" borderId="20" xfId="15" applyNumberFormat="1" applyFont="1" applyFill="1" applyBorder="1" applyAlignment="1" applyProtection="1">
      <alignment horizontal="center" vertical="center" wrapText="1"/>
      <protection hidden="1"/>
    </xf>
    <xf numFmtId="0" fontId="52" fillId="22" borderId="70" xfId="41" applyFill="1" applyBorder="1" applyAlignment="1" applyProtection="1">
      <alignment horizontal="center" vertical="center" wrapText="1"/>
      <protection hidden="1"/>
    </xf>
    <xf numFmtId="0" fontId="52" fillId="22" borderId="79" xfId="41" applyFill="1" applyBorder="1" applyAlignment="1" applyProtection="1">
      <alignment horizontal="center" vertical="center" wrapText="1"/>
      <protection hidden="1"/>
    </xf>
    <xf numFmtId="0" fontId="64" fillId="4" borderId="66" xfId="21" applyNumberFormat="1" applyFont="1" applyFill="1" applyBorder="1" applyAlignment="1" applyProtection="1">
      <alignment horizontal="center" vertical="center" wrapText="1"/>
      <protection hidden="1"/>
    </xf>
    <xf numFmtId="0" fontId="70" fillId="4" borderId="66" xfId="21" applyNumberFormat="1" applyFont="1" applyFill="1" applyBorder="1" applyAlignment="1" applyProtection="1">
      <alignment horizontal="center" vertical="center" wrapText="1"/>
      <protection hidden="1"/>
    </xf>
    <xf numFmtId="0" fontId="71" fillId="4" borderId="66" xfId="21" applyNumberFormat="1" applyFont="1" applyFill="1" applyBorder="1" applyAlignment="1" applyProtection="1">
      <alignment horizontal="center" vertical="center" wrapText="1"/>
      <protection hidden="1"/>
    </xf>
    <xf numFmtId="0" fontId="56" fillId="0" borderId="59" xfId="11" applyFont="1" applyBorder="1" applyAlignment="1" applyProtection="1">
      <alignment horizontal="center" vertical="center" wrapText="1"/>
      <protection hidden="1"/>
    </xf>
    <xf numFmtId="2" fontId="56" fillId="0" borderId="25" xfId="11" applyNumberFormat="1" applyFont="1" applyBorder="1" applyAlignment="1" applyProtection="1">
      <alignment horizontal="center" vertical="center" wrapText="1"/>
      <protection hidden="1"/>
    </xf>
    <xf numFmtId="165" fontId="56" fillId="0" borderId="59" xfId="20" applyNumberFormat="1" applyFont="1" applyBorder="1" applyAlignment="1" applyProtection="1">
      <alignment horizontal="center" vertical="center" wrapText="1"/>
      <protection hidden="1"/>
    </xf>
    <xf numFmtId="165" fontId="56" fillId="0" borderId="26" xfId="11" applyNumberFormat="1" applyFont="1" applyBorder="1" applyAlignment="1" applyProtection="1">
      <alignment horizontal="center" vertical="center" wrapText="1"/>
      <protection hidden="1"/>
    </xf>
    <xf numFmtId="182" fontId="44" fillId="4" borderId="29" xfId="0" applyNumberFormat="1" applyFont="1" applyFill="1" applyBorder="1" applyAlignment="1" applyProtection="1">
      <alignment horizontal="center" vertical="center" wrapText="1"/>
      <protection hidden="1"/>
    </xf>
    <xf numFmtId="10" fontId="56" fillId="0" borderId="22" xfId="15" applyNumberFormat="1" applyFont="1" applyFill="1" applyBorder="1" applyAlignment="1" applyProtection="1">
      <alignment horizontal="center" vertical="center" wrapText="1"/>
      <protection hidden="1"/>
    </xf>
    <xf numFmtId="173" fontId="44" fillId="4" borderId="29" xfId="0" applyNumberFormat="1" applyFont="1" applyFill="1" applyBorder="1" applyAlignment="1" applyProtection="1">
      <alignment horizontal="center" vertical="center" wrapText="1"/>
      <protection hidden="1"/>
    </xf>
    <xf numFmtId="165" fontId="77" fillId="9" borderId="71" xfId="20" applyNumberFormat="1" applyFont="1" applyFill="1" applyBorder="1" applyAlignment="1" applyProtection="1">
      <alignment horizontal="center" vertical="center" wrapText="1"/>
      <protection hidden="1"/>
    </xf>
    <xf numFmtId="0" fontId="56" fillId="14" borderId="59" xfId="20" applyFont="1" applyFill="1" applyBorder="1" applyAlignment="1" applyProtection="1">
      <alignment horizontal="center" vertical="top" wrapText="1"/>
      <protection hidden="1"/>
    </xf>
    <xf numFmtId="2" fontId="51" fillId="3" borderId="25" xfId="0" applyNumberFormat="1" applyFont="1" applyFill="1" applyBorder="1" applyAlignment="1" applyProtection="1">
      <alignment horizontal="center" vertical="center" wrapText="1"/>
      <protection hidden="1"/>
    </xf>
    <xf numFmtId="0" fontId="66" fillId="6" borderId="65" xfId="41" applyFont="1" applyFill="1" applyBorder="1" applyAlignment="1" applyProtection="1">
      <alignment horizontal="center" vertical="center" wrapText="1"/>
      <protection hidden="1"/>
    </xf>
    <xf numFmtId="0" fontId="66" fillId="6" borderId="79" xfId="41" applyFont="1" applyFill="1" applyBorder="1" applyAlignment="1" applyProtection="1">
      <alignment horizontal="center" vertical="center" wrapText="1"/>
      <protection hidden="1"/>
    </xf>
    <xf numFmtId="182" fontId="44" fillId="0" borderId="67" xfId="0" applyNumberFormat="1" applyFont="1" applyBorder="1" applyAlignment="1" applyProtection="1">
      <alignment horizontal="center" vertical="center" wrapText="1"/>
      <protection hidden="1"/>
    </xf>
    <xf numFmtId="0" fontId="66" fillId="6" borderId="84" xfId="41" applyFont="1" applyFill="1" applyBorder="1" applyAlignment="1" applyProtection="1">
      <alignment horizontal="center" vertical="center" wrapText="1"/>
      <protection hidden="1"/>
    </xf>
    <xf numFmtId="0" fontId="66" fillId="6" borderId="85" xfId="41" applyFont="1" applyFill="1" applyBorder="1" applyAlignment="1" applyProtection="1">
      <alignment horizontal="center" vertical="center" wrapText="1"/>
      <protection hidden="1"/>
    </xf>
    <xf numFmtId="0" fontId="44" fillId="0" borderId="86" xfId="21" applyNumberFormat="1" applyFont="1" applyFill="1" applyBorder="1" applyAlignment="1" applyProtection="1">
      <alignment horizontal="center" vertical="center" wrapText="1"/>
      <protection hidden="1"/>
    </xf>
    <xf numFmtId="2" fontId="44" fillId="0" borderId="86" xfId="0" applyNumberFormat="1" applyFont="1" applyBorder="1" applyAlignment="1" applyProtection="1">
      <alignment horizontal="center" vertical="center" wrapText="1"/>
      <protection hidden="1"/>
    </xf>
    <xf numFmtId="165" fontId="44" fillId="9" borderId="86" xfId="20" applyNumberFormat="1" applyFont="1" applyFill="1" applyBorder="1" applyAlignment="1" applyProtection="1">
      <alignment horizontal="center" vertical="center" wrapText="1"/>
      <protection hidden="1"/>
    </xf>
    <xf numFmtId="183" fontId="44" fillId="0" borderId="87" xfId="0" applyNumberFormat="1" applyFont="1" applyBorder="1" applyAlignment="1" applyProtection="1">
      <alignment horizontal="center" vertical="center" wrapText="1"/>
      <protection hidden="1"/>
    </xf>
    <xf numFmtId="165" fontId="79" fillId="9" borderId="71" xfId="20" applyNumberFormat="1" applyFont="1" applyFill="1" applyBorder="1" applyAlignment="1" applyProtection="1">
      <alignment horizontal="center" vertical="center" wrapText="1"/>
      <protection hidden="1"/>
    </xf>
    <xf numFmtId="0" fontId="66" fillId="6" borderId="75" xfId="41" applyFont="1" applyFill="1" applyBorder="1" applyAlignment="1" applyProtection="1">
      <alignment horizontal="center" vertical="center" wrapText="1"/>
      <protection hidden="1"/>
    </xf>
    <xf numFmtId="0" fontId="66" fillId="6" borderId="88" xfId="41" applyFont="1" applyFill="1" applyBorder="1" applyAlignment="1" applyProtection="1">
      <alignment horizontal="center" vertical="center" wrapText="1"/>
      <protection hidden="1"/>
    </xf>
    <xf numFmtId="0" fontId="44" fillId="4" borderId="89" xfId="21" applyNumberFormat="1" applyFont="1" applyFill="1" applyBorder="1" applyAlignment="1" applyProtection="1">
      <alignment horizontal="center" vertical="center" wrapText="1"/>
      <protection hidden="1"/>
    </xf>
    <xf numFmtId="2" fontId="44" fillId="4" borderId="89" xfId="0" applyNumberFormat="1" applyFont="1" applyFill="1" applyBorder="1" applyAlignment="1" applyProtection="1">
      <alignment horizontal="center" vertical="center" wrapText="1"/>
      <protection hidden="1"/>
    </xf>
    <xf numFmtId="165" fontId="44" fillId="9" borderId="90" xfId="20" applyNumberFormat="1" applyFont="1" applyFill="1" applyBorder="1" applyAlignment="1" applyProtection="1">
      <alignment horizontal="center" vertical="center" wrapText="1"/>
      <protection hidden="1"/>
    </xf>
    <xf numFmtId="183" fontId="44" fillId="4" borderId="91" xfId="0" applyNumberFormat="1" applyFont="1" applyFill="1" applyBorder="1" applyAlignment="1" applyProtection="1">
      <alignment horizontal="center" vertical="center" wrapText="1"/>
      <protection hidden="1"/>
    </xf>
    <xf numFmtId="182" fontId="44" fillId="4" borderId="91" xfId="0" applyNumberFormat="1" applyFont="1" applyFill="1" applyBorder="1" applyAlignment="1" applyProtection="1">
      <alignment horizontal="center" vertical="center" wrapText="1"/>
      <protection hidden="1"/>
    </xf>
    <xf numFmtId="0" fontId="6" fillId="14" borderId="15" xfId="11" applyFont="1" applyFill="1" applyBorder="1" applyAlignment="1" applyProtection="1">
      <alignment horizontal="center" vertical="center" wrapText="1"/>
      <protection hidden="1"/>
    </xf>
    <xf numFmtId="0" fontId="6" fillId="14" borderId="7" xfId="11" applyFont="1" applyFill="1" applyBorder="1" applyAlignment="1" applyProtection="1">
      <alignment horizontal="center" vertical="center" wrapText="1"/>
      <protection hidden="1"/>
    </xf>
    <xf numFmtId="0" fontId="6" fillId="14" borderId="16" xfId="11" applyFont="1" applyFill="1" applyBorder="1" applyAlignment="1" applyProtection="1">
      <alignment horizontal="center" vertical="center" wrapText="1"/>
      <protection hidden="1"/>
    </xf>
    <xf numFmtId="0" fontId="4" fillId="14" borderId="8" xfId="11" applyFont="1" applyFill="1" applyBorder="1" applyAlignment="1" applyProtection="1">
      <alignment vertical="center" wrapText="1"/>
      <protection hidden="1"/>
    </xf>
    <xf numFmtId="165" fontId="57" fillId="14" borderId="8" xfId="11" applyNumberFormat="1" applyFont="1" applyFill="1" applyBorder="1" applyAlignment="1" applyProtection="1">
      <alignment horizontal="center" wrapText="1"/>
      <protection hidden="1"/>
    </xf>
    <xf numFmtId="10" fontId="6" fillId="14" borderId="26" xfId="15" applyNumberFormat="1" applyFont="1" applyFill="1" applyBorder="1" applyAlignment="1" applyProtection="1">
      <alignment horizontal="center" vertical="center" wrapText="1"/>
      <protection hidden="1"/>
    </xf>
    <xf numFmtId="0" fontId="31" fillId="0" borderId="0" xfId="10" applyFont="1" applyBorder="1" applyAlignment="1" applyProtection="1">
      <alignment vertical="center" wrapText="1"/>
      <protection hidden="1"/>
    </xf>
    <xf numFmtId="0" fontId="6" fillId="14" borderId="8" xfId="11" applyFont="1" applyFill="1" applyBorder="1" applyAlignment="1" applyProtection="1">
      <alignment horizontal="center" vertical="center" wrapText="1"/>
      <protection hidden="1"/>
    </xf>
    <xf numFmtId="165" fontId="24" fillId="18" borderId="8" xfId="11" applyNumberFormat="1" applyFont="1" applyFill="1" applyBorder="1" applyAlignment="1" applyProtection="1">
      <alignment horizontal="center" vertical="center" wrapText="1"/>
      <protection hidden="1"/>
    </xf>
    <xf numFmtId="0" fontId="31" fillId="0" borderId="0" xfId="10" applyFont="1" applyFill="1" applyBorder="1" applyAlignment="1" applyProtection="1">
      <alignment vertical="center" wrapText="1"/>
      <protection hidden="1"/>
    </xf>
    <xf numFmtId="0" fontId="13" fillId="0" borderId="0" xfId="0" applyFont="1" applyFill="1" applyAlignment="1" applyProtection="1">
      <alignment wrapText="1"/>
      <protection hidden="1"/>
    </xf>
    <xf numFmtId="166" fontId="35" fillId="0" borderId="8" xfId="0" applyNumberFormat="1" applyFont="1" applyBorder="1" applyAlignment="1" applyProtection="1">
      <alignment horizontal="center" vertical="center" wrapText="1"/>
      <protection hidden="1"/>
    </xf>
    <xf numFmtId="182" fontId="44" fillId="0" borderId="95" xfId="11" applyNumberFormat="1" applyFont="1" applyBorder="1" applyAlignment="1" applyProtection="1">
      <alignment horizontal="center" vertical="center" wrapText="1"/>
      <protection hidden="1"/>
    </xf>
    <xf numFmtId="0" fontId="18" fillId="14" borderId="8" xfId="11" applyFont="1" applyFill="1" applyBorder="1" applyAlignment="1" applyProtection="1">
      <alignment vertical="center" wrapText="1"/>
      <protection hidden="1"/>
    </xf>
    <xf numFmtId="0" fontId="6" fillId="2" borderId="15" xfId="11" applyFont="1" applyFill="1" applyBorder="1" applyAlignment="1" applyProtection="1">
      <alignment horizontal="center" vertical="center" wrapText="1"/>
      <protection hidden="1"/>
    </xf>
    <xf numFmtId="0" fontId="6" fillId="2" borderId="7" xfId="11" applyFont="1" applyFill="1" applyBorder="1" applyAlignment="1" applyProtection="1">
      <alignment horizontal="center" vertical="center" wrapText="1"/>
      <protection hidden="1"/>
    </xf>
    <xf numFmtId="0" fontId="6" fillId="2" borderId="16" xfId="11" applyFont="1" applyFill="1" applyBorder="1" applyAlignment="1" applyProtection="1">
      <alignment horizontal="center" vertical="center" wrapText="1"/>
      <protection hidden="1"/>
    </xf>
    <xf numFmtId="10" fontId="4" fillId="9" borderId="8" xfId="15" applyNumberFormat="1" applyFont="1" applyFill="1" applyBorder="1" applyAlignment="1" applyProtection="1">
      <alignment horizontal="center" vertical="center" wrapText="1"/>
      <protection hidden="1"/>
    </xf>
    <xf numFmtId="165" fontId="4" fillId="2" borderId="8" xfId="11" applyNumberFormat="1" applyFont="1" applyFill="1" applyBorder="1" applyAlignment="1" applyProtection="1">
      <alignment horizontal="center" wrapText="1"/>
      <protection hidden="1"/>
    </xf>
    <xf numFmtId="182" fontId="4" fillId="4" borderId="0" xfId="11" applyNumberFormat="1" applyFont="1" applyFill="1" applyAlignment="1" applyProtection="1">
      <alignment horizontal="center" vertical="center" wrapText="1"/>
      <protection hidden="1"/>
    </xf>
    <xf numFmtId="0" fontId="6" fillId="2" borderId="8" xfId="11" applyFont="1" applyFill="1" applyBorder="1" applyAlignment="1" applyProtection="1">
      <alignment horizontal="center" vertical="center" wrapText="1"/>
      <protection hidden="1"/>
    </xf>
    <xf numFmtId="165" fontId="58" fillId="2" borderId="8" xfId="11" applyNumberFormat="1" applyFont="1" applyFill="1" applyBorder="1" applyAlignment="1" applyProtection="1">
      <alignment horizontal="center" vertical="center" wrapText="1"/>
      <protection hidden="1"/>
    </xf>
    <xf numFmtId="165" fontId="47" fillId="0" borderId="0" xfId="10" applyNumberFormat="1" applyFont="1" applyFill="1" applyBorder="1" applyAlignment="1" applyProtection="1">
      <alignment horizontal="center" vertical="center" wrapText="1"/>
      <protection hidden="1"/>
    </xf>
    <xf numFmtId="173" fontId="5" fillId="9" borderId="39" xfId="0" applyNumberFormat="1" applyFont="1" applyFill="1" applyBorder="1" applyAlignment="1" applyProtection="1">
      <alignment horizontal="center" vertical="center" wrapText="1"/>
      <protection hidden="1"/>
    </xf>
    <xf numFmtId="0" fontId="5" fillId="9" borderId="40" xfId="0" applyFont="1" applyFill="1" applyBorder="1" applyAlignment="1" applyProtection="1">
      <alignment horizontal="center" vertical="center" wrapText="1"/>
      <protection hidden="1"/>
    </xf>
    <xf numFmtId="0" fontId="5" fillId="9" borderId="41" xfId="0" applyFont="1" applyFill="1" applyBorder="1" applyAlignment="1" applyProtection="1">
      <alignment horizontal="center" vertical="center" wrapText="1"/>
      <protection hidden="1"/>
    </xf>
    <xf numFmtId="10" fontId="35" fillId="0" borderId="8" xfId="15" applyNumberFormat="1" applyFont="1" applyBorder="1" applyAlignment="1" applyProtection="1">
      <alignment horizontal="center" vertical="center" wrapText="1"/>
      <protection hidden="1"/>
    </xf>
    <xf numFmtId="10" fontId="65" fillId="23" borderId="82" xfId="0" applyNumberFormat="1" applyFont="1" applyFill="1" applyBorder="1" applyAlignment="1" applyProtection="1">
      <alignment horizontal="center" vertical="center" wrapText="1"/>
      <protection hidden="1"/>
    </xf>
    <xf numFmtId="10" fontId="78" fillId="23" borderId="82" xfId="0" applyNumberFormat="1" applyFont="1" applyFill="1" applyBorder="1" applyAlignment="1" applyProtection="1">
      <alignment horizontal="center" vertical="center" wrapText="1"/>
      <protection hidden="1"/>
    </xf>
    <xf numFmtId="10" fontId="80" fillId="23" borderId="82" xfId="0" applyNumberFormat="1" applyFont="1" applyFill="1" applyBorder="1" applyAlignment="1" applyProtection="1">
      <alignment horizontal="center" vertical="center" wrapText="1"/>
      <protection hidden="1"/>
    </xf>
    <xf numFmtId="0" fontId="6" fillId="0" borderId="15" xfId="11" applyFont="1" applyBorder="1" applyAlignment="1" applyProtection="1">
      <alignment horizontal="center" vertical="center" wrapText="1"/>
      <protection hidden="1"/>
    </xf>
    <xf numFmtId="0" fontId="6" fillId="0" borderId="7" xfId="11" applyFont="1" applyBorder="1" applyAlignment="1" applyProtection="1">
      <alignment horizontal="center" vertical="center" wrapText="1"/>
      <protection hidden="1"/>
    </xf>
    <xf numFmtId="0" fontId="6" fillId="0" borderId="16" xfId="11" applyFont="1" applyBorder="1" applyAlignment="1" applyProtection="1">
      <alignment horizontal="center" vertical="center" wrapText="1"/>
      <protection hidden="1"/>
    </xf>
    <xf numFmtId="165" fontId="4" fillId="0" borderId="8" xfId="11" applyNumberFormat="1" applyFont="1" applyBorder="1" applyAlignment="1" applyProtection="1">
      <alignment horizontal="center" wrapText="1"/>
      <protection hidden="1"/>
    </xf>
    <xf numFmtId="0" fontId="4" fillId="4" borderId="0" xfId="11" applyFont="1" applyFill="1" applyAlignment="1" applyProtection="1">
      <alignment wrapText="1"/>
      <protection hidden="1"/>
    </xf>
    <xf numFmtId="0" fontId="6" fillId="0" borderId="8" xfId="11" applyFont="1" applyBorder="1" applyAlignment="1" applyProtection="1">
      <alignment horizontal="center" vertical="center" wrapText="1"/>
      <protection hidden="1"/>
    </xf>
    <xf numFmtId="165" fontId="58" fillId="0" borderId="8" xfId="11" applyNumberFormat="1" applyFont="1" applyBorder="1" applyAlignment="1" applyProtection="1">
      <alignment horizontal="center" vertical="center" wrapText="1"/>
      <protection hidden="1"/>
    </xf>
    <xf numFmtId="166" fontId="13" fillId="0" borderId="0" xfId="0" applyNumberFormat="1" applyFont="1" applyFill="1" applyAlignment="1" applyProtection="1">
      <alignment wrapText="1"/>
      <protection hidden="1"/>
    </xf>
    <xf numFmtId="10" fontId="65" fillId="9" borderId="83" xfId="0" applyNumberFormat="1" applyFont="1" applyFill="1" applyBorder="1" applyAlignment="1" applyProtection="1">
      <alignment horizontal="center" vertical="center" wrapText="1"/>
      <protection hidden="1"/>
    </xf>
    <xf numFmtId="10" fontId="78" fillId="9" borderId="83" xfId="0" applyNumberFormat="1" applyFont="1" applyFill="1" applyBorder="1" applyAlignment="1" applyProtection="1">
      <alignment horizontal="center" vertical="center" wrapText="1"/>
      <protection hidden="1"/>
    </xf>
    <xf numFmtId="10" fontId="80" fillId="9" borderId="83" xfId="0" applyNumberFormat="1" applyFont="1" applyFill="1" applyBorder="1" applyAlignment="1" applyProtection="1">
      <alignment horizontal="center" vertical="center" wrapText="1"/>
      <protection hidden="1"/>
    </xf>
    <xf numFmtId="10" fontId="4" fillId="2" borderId="8" xfId="15" applyNumberFormat="1" applyFont="1" applyFill="1" applyBorder="1" applyAlignment="1" applyProtection="1">
      <alignment horizontal="center" vertical="center" wrapText="1"/>
      <protection hidden="1"/>
    </xf>
    <xf numFmtId="165" fontId="7" fillId="4" borderId="0" xfId="11" applyNumberFormat="1" applyFill="1" applyAlignment="1" applyProtection="1">
      <alignment wrapText="1"/>
      <protection hidden="1"/>
    </xf>
    <xf numFmtId="10" fontId="18" fillId="2" borderId="8" xfId="15" applyNumberFormat="1" applyFont="1" applyFill="1" applyBorder="1" applyAlignment="1" applyProtection="1">
      <alignment horizontal="center" vertical="center" wrapText="1"/>
      <protection hidden="1"/>
    </xf>
    <xf numFmtId="0" fontId="5" fillId="14" borderId="15" xfId="11" applyFont="1" applyFill="1" applyBorder="1" applyAlignment="1" applyProtection="1">
      <alignment horizontal="center" vertical="center" wrapText="1"/>
      <protection hidden="1"/>
    </xf>
    <xf numFmtId="0" fontId="5" fillId="14" borderId="7" xfId="11" applyFont="1" applyFill="1" applyBorder="1" applyAlignment="1" applyProtection="1">
      <alignment horizontal="center" vertical="center" wrapText="1"/>
      <protection hidden="1"/>
    </xf>
    <xf numFmtId="0" fontId="5" fillId="14" borderId="16" xfId="11" applyFont="1" applyFill="1" applyBorder="1" applyAlignment="1" applyProtection="1">
      <alignment horizontal="center" vertical="center" wrapText="1"/>
      <protection hidden="1"/>
    </xf>
    <xf numFmtId="9" fontId="5" fillId="14" borderId="8" xfId="15" applyFont="1" applyFill="1" applyBorder="1" applyAlignment="1" applyProtection="1">
      <alignment vertical="center" wrapText="1"/>
      <protection hidden="1"/>
    </xf>
    <xf numFmtId="165" fontId="6" fillId="2" borderId="8" xfId="11" applyNumberFormat="1" applyFont="1" applyFill="1" applyBorder="1" applyAlignment="1" applyProtection="1">
      <alignment horizontal="center" wrapText="1"/>
      <protection hidden="1"/>
    </xf>
    <xf numFmtId="0" fontId="5" fillId="0" borderId="0" xfId="11" applyFont="1" applyBorder="1" applyAlignment="1" applyProtection="1">
      <alignment wrapText="1"/>
      <protection hidden="1"/>
    </xf>
    <xf numFmtId="0" fontId="2" fillId="14" borderId="8" xfId="11" applyFont="1" applyFill="1" applyBorder="1" applyAlignment="1" applyProtection="1">
      <alignment horizontal="center" vertical="center" wrapText="1"/>
      <protection hidden="1"/>
    </xf>
    <xf numFmtId="165" fontId="26" fillId="2" borderId="8" xfId="11" applyNumberFormat="1" applyFont="1" applyFill="1" applyBorder="1" applyAlignment="1" applyProtection="1">
      <alignment horizontal="center" vertical="center" wrapText="1"/>
      <protection hidden="1"/>
    </xf>
    <xf numFmtId="10" fontId="31" fillId="0" borderId="0" xfId="2" applyNumberFormat="1" applyFont="1" applyFill="1" applyBorder="1" applyAlignment="1" applyProtection="1">
      <alignment horizontal="center" vertical="center" wrapText="1"/>
      <protection hidden="1"/>
    </xf>
    <xf numFmtId="166" fontId="26" fillId="2" borderId="8" xfId="11" applyNumberFormat="1" applyFont="1" applyFill="1" applyBorder="1" applyAlignment="1" applyProtection="1">
      <alignment horizontal="center" vertical="center" wrapText="1"/>
      <protection hidden="1"/>
    </xf>
    <xf numFmtId="10" fontId="72" fillId="0" borderId="0" xfId="2" applyNumberFormat="1" applyFont="1" applyFill="1" applyBorder="1" applyAlignment="1" applyProtection="1">
      <alignment horizontal="center" vertical="center" wrapText="1"/>
      <protection hidden="1"/>
    </xf>
    <xf numFmtId="9" fontId="2" fillId="14" borderId="8" xfId="15" applyFont="1" applyFill="1" applyBorder="1" applyAlignment="1" applyProtection="1">
      <alignment vertical="center" wrapText="1"/>
      <protection hidden="1"/>
    </xf>
    <xf numFmtId="0" fontId="6" fillId="0" borderId="9" xfId="11" applyFont="1" applyFill="1" applyBorder="1" applyAlignment="1" applyProtection="1">
      <alignment horizontal="center" vertical="center" wrapText="1"/>
      <protection hidden="1"/>
    </xf>
    <xf numFmtId="10" fontId="4" fillId="0" borderId="0" xfId="15" applyNumberFormat="1" applyFont="1" applyFill="1" applyBorder="1" applyAlignment="1" applyProtection="1">
      <alignment horizontal="center" vertical="center" wrapText="1"/>
      <protection hidden="1"/>
    </xf>
    <xf numFmtId="165" fontId="4" fillId="0" borderId="0" xfId="11" applyNumberFormat="1" applyFont="1" applyFill="1" applyBorder="1" applyAlignment="1" applyProtection="1">
      <alignment horizontal="center" wrapText="1"/>
      <protection hidden="1"/>
    </xf>
    <xf numFmtId="165" fontId="7" fillId="4" borderId="0" xfId="11" applyNumberFormat="1" applyFill="1" applyBorder="1" applyAlignment="1" applyProtection="1">
      <alignment wrapText="1"/>
      <protection hidden="1"/>
    </xf>
    <xf numFmtId="0" fontId="48" fillId="10" borderId="8" xfId="10" applyFont="1" applyFill="1" applyBorder="1" applyAlignment="1" applyProtection="1">
      <alignment horizontal="center" vertical="center" wrapText="1"/>
      <protection hidden="1"/>
    </xf>
    <xf numFmtId="10" fontId="48" fillId="10" borderId="8" xfId="10" applyNumberFormat="1" applyFont="1" applyFill="1" applyBorder="1" applyAlignment="1" applyProtection="1">
      <alignment horizontal="center" vertical="center" wrapText="1"/>
      <protection hidden="1"/>
    </xf>
    <xf numFmtId="42" fontId="49" fillId="0" borderId="0" xfId="24" applyFont="1" applyFill="1" applyBorder="1" applyAlignment="1" applyProtection="1">
      <alignment vertical="center" wrapText="1"/>
      <protection hidden="1"/>
    </xf>
    <xf numFmtId="165" fontId="13" fillId="0" borderId="0" xfId="0" applyNumberFormat="1" applyFont="1" applyFill="1" applyAlignment="1" applyProtection="1">
      <alignment wrapText="1"/>
      <protection hidden="1"/>
    </xf>
    <xf numFmtId="0" fontId="35" fillId="0" borderId="0" xfId="11" applyFont="1" applyFill="1" applyBorder="1" applyAlignment="1" applyProtection="1">
      <alignment horizontal="center" vertical="center" wrapText="1"/>
      <protection hidden="1"/>
    </xf>
    <xf numFmtId="165" fontId="31" fillId="0" borderId="0" xfId="10" applyNumberFormat="1" applyFont="1" applyAlignment="1" applyProtection="1">
      <alignment vertical="center" wrapText="1"/>
      <protection hidden="1"/>
    </xf>
    <xf numFmtId="0" fontId="5" fillId="0" borderId="0" xfId="11" applyFont="1" applyFill="1" applyBorder="1" applyAlignment="1" applyProtection="1">
      <alignment wrapText="1"/>
      <protection hidden="1"/>
    </xf>
    <xf numFmtId="0" fontId="5" fillId="0" borderId="0" xfId="11" applyFont="1" applyFill="1" applyBorder="1" applyAlignment="1" applyProtection="1">
      <alignment horizontal="center" vertical="center" wrapText="1"/>
      <protection hidden="1"/>
    </xf>
    <xf numFmtId="9" fontId="5" fillId="0" borderId="0" xfId="15" applyFont="1" applyFill="1" applyBorder="1" applyAlignment="1" applyProtection="1">
      <alignment vertical="center" wrapText="1"/>
      <protection hidden="1"/>
    </xf>
    <xf numFmtId="165" fontId="6" fillId="0" borderId="0" xfId="11" applyNumberFormat="1" applyFont="1" applyFill="1" applyBorder="1" applyAlignment="1" applyProtection="1">
      <alignment horizontal="center" wrapText="1"/>
      <protection hidden="1"/>
    </xf>
    <xf numFmtId="0" fontId="24" fillId="6" borderId="23" xfId="0" applyFont="1" applyFill="1" applyBorder="1" applyAlignment="1" applyProtection="1">
      <alignment horizontal="center" vertical="center" wrapText="1"/>
      <protection hidden="1"/>
    </xf>
    <xf numFmtId="0" fontId="24" fillId="6" borderId="24" xfId="0" applyFont="1" applyFill="1" applyBorder="1" applyAlignment="1" applyProtection="1">
      <alignment horizontal="center" vertical="center" wrapText="1"/>
      <protection hidden="1"/>
    </xf>
    <xf numFmtId="0" fontId="24" fillId="6" borderId="25" xfId="0" applyFont="1" applyFill="1" applyBorder="1" applyAlignment="1" applyProtection="1">
      <alignment horizontal="center" vertical="center" wrapText="1"/>
      <protection hidden="1"/>
    </xf>
    <xf numFmtId="0" fontId="24" fillId="6" borderId="26" xfId="0" applyFont="1" applyFill="1" applyBorder="1" applyAlignment="1" applyProtection="1">
      <alignment horizontal="center" vertical="center" wrapText="1"/>
      <protection hidden="1"/>
    </xf>
    <xf numFmtId="0" fontId="31" fillId="0" borderId="0" xfId="10" applyFont="1" applyFill="1" applyAlignment="1" applyProtection="1">
      <alignment vertical="center" wrapText="1"/>
      <protection hidden="1"/>
    </xf>
    <xf numFmtId="0" fontId="23" fillId="0" borderId="24" xfId="0" applyFont="1" applyBorder="1" applyAlignment="1" applyProtection="1">
      <alignment horizontal="center" vertical="center" wrapText="1"/>
      <protection hidden="1"/>
    </xf>
    <xf numFmtId="0" fontId="23" fillId="0" borderId="25" xfId="0" applyFont="1" applyBorder="1" applyAlignment="1" applyProtection="1">
      <alignment horizontal="center" vertical="center" wrapText="1"/>
      <protection hidden="1"/>
    </xf>
    <xf numFmtId="0" fontId="23" fillId="0" borderId="26" xfId="0" applyFont="1" applyBorder="1" applyAlignment="1" applyProtection="1">
      <alignment horizontal="center" vertical="center" wrapText="1"/>
      <protection hidden="1"/>
    </xf>
    <xf numFmtId="0" fontId="24" fillId="4" borderId="13" xfId="9" applyFont="1" applyFill="1" applyBorder="1" applyAlignment="1" applyProtection="1">
      <alignment horizontal="center" vertical="center" wrapText="1"/>
      <protection hidden="1"/>
    </xf>
    <xf numFmtId="0" fontId="24" fillId="0" borderId="0" xfId="0" applyFont="1" applyFill="1" applyAlignment="1" applyProtection="1">
      <alignment horizontal="center" vertical="center" wrapText="1"/>
      <protection hidden="1"/>
    </xf>
    <xf numFmtId="0" fontId="0" fillId="0" borderId="0" xfId="0" applyAlignment="1" applyProtection="1">
      <alignment wrapText="1"/>
      <protection hidden="1"/>
    </xf>
    <xf numFmtId="0" fontId="34" fillId="0" borderId="0" xfId="10" applyFont="1" applyFill="1" applyAlignment="1" applyProtection="1">
      <alignment vertical="center" wrapText="1"/>
      <protection hidden="1"/>
    </xf>
    <xf numFmtId="0" fontId="40" fillId="0" borderId="0" xfId="0" applyFont="1" applyFill="1" applyAlignment="1" applyProtection="1">
      <alignment horizontal="center" vertical="center" wrapText="1"/>
      <protection hidden="1"/>
    </xf>
    <xf numFmtId="0" fontId="13" fillId="0" borderId="0" xfId="0" applyFont="1" applyFill="1" applyBorder="1" applyAlignment="1" applyProtection="1">
      <alignment horizontal="center" wrapText="1"/>
      <protection hidden="1"/>
    </xf>
    <xf numFmtId="0" fontId="13" fillId="0" borderId="0" xfId="0" applyFont="1" applyAlignment="1" applyProtection="1">
      <alignment wrapText="1"/>
      <protection hidden="1"/>
    </xf>
    <xf numFmtId="0" fontId="13" fillId="0" borderId="0" xfId="0" applyFont="1" applyFill="1" applyBorder="1" applyAlignment="1" applyProtection="1">
      <alignment wrapText="1"/>
      <protection hidden="1"/>
    </xf>
    <xf numFmtId="0" fontId="5" fillId="0" borderId="0" xfId="0" applyFont="1" applyFill="1" applyBorder="1" applyAlignment="1" applyProtection="1">
      <alignment wrapText="1"/>
      <protection hidden="1"/>
    </xf>
    <xf numFmtId="0" fontId="41" fillId="0" borderId="0" xfId="0" applyFont="1" applyAlignment="1" applyProtection="1">
      <alignment wrapText="1"/>
      <protection hidden="1"/>
    </xf>
    <xf numFmtId="0" fontId="5" fillId="0" borderId="0" xfId="9" applyFont="1" applyFill="1" applyBorder="1" applyAlignment="1" applyProtection="1">
      <alignment vertical="center" wrapText="1"/>
      <protection hidden="1"/>
    </xf>
    <xf numFmtId="0" fontId="13" fillId="0" borderId="0" xfId="0" applyFont="1" applyFill="1" applyAlignment="1" applyProtection="1">
      <alignment horizontal="center" wrapText="1"/>
      <protection hidden="1"/>
    </xf>
    <xf numFmtId="41" fontId="13" fillId="0" borderId="0" xfId="23" applyFont="1" applyFill="1" applyAlignment="1" applyProtection="1">
      <alignment wrapText="1"/>
      <protection hidden="1"/>
    </xf>
    <xf numFmtId="0" fontId="13" fillId="0" borderId="0" xfId="0" applyFont="1" applyFill="1" applyAlignment="1" applyProtection="1">
      <alignment horizontal="center" vertical="center" wrapText="1"/>
      <protection hidden="1"/>
    </xf>
    <xf numFmtId="0" fontId="5" fillId="9" borderId="15" xfId="0" applyFont="1" applyFill="1" applyBorder="1" applyAlignment="1" applyProtection="1">
      <alignment horizontal="center" vertical="center" wrapText="1"/>
      <protection hidden="1"/>
    </xf>
    <xf numFmtId="0" fontId="5" fillId="9" borderId="16" xfId="0" applyFont="1" applyFill="1" applyBorder="1" applyAlignment="1" applyProtection="1">
      <alignment horizontal="center" vertical="center" wrapText="1"/>
      <protection hidden="1"/>
    </xf>
    <xf numFmtId="0" fontId="5" fillId="9" borderId="8" xfId="0" applyFont="1" applyFill="1" applyBorder="1" applyAlignment="1" applyProtection="1">
      <alignment vertical="center" wrapText="1"/>
      <protection hidden="1"/>
    </xf>
    <xf numFmtId="0" fontId="42" fillId="0" borderId="8" xfId="0" applyFont="1" applyBorder="1" applyAlignment="1" applyProtection="1">
      <alignment horizontal="left" vertical="center" wrapText="1"/>
      <protection hidden="1"/>
    </xf>
    <xf numFmtId="165" fontId="13" fillId="0" borderId="8" xfId="0" applyNumberFormat="1" applyFont="1" applyBorder="1" applyAlignment="1" applyProtection="1">
      <alignment horizontal="center" vertical="center" wrapText="1"/>
      <protection hidden="1"/>
    </xf>
    <xf numFmtId="0" fontId="13" fillId="0" borderId="8" xfId="0" applyFont="1" applyFill="1" applyBorder="1" applyAlignment="1" applyProtection="1">
      <alignment horizontal="center" vertical="center" wrapText="1"/>
      <protection hidden="1"/>
    </xf>
    <xf numFmtId="2" fontId="13" fillId="0" borderId="8" xfId="0" applyNumberFormat="1" applyFont="1" applyFill="1" applyBorder="1" applyAlignment="1" applyProtection="1">
      <alignment horizontal="center" vertical="center" wrapText="1"/>
      <protection hidden="1"/>
    </xf>
    <xf numFmtId="2" fontId="44" fillId="0" borderId="96" xfId="11" applyNumberFormat="1" applyFont="1" applyBorder="1" applyAlignment="1" applyProtection="1">
      <alignment horizontal="center" vertical="center" wrapText="1"/>
      <protection hidden="1"/>
    </xf>
    <xf numFmtId="182" fontId="44" fillId="0" borderId="97" xfId="11" applyNumberFormat="1" applyFont="1" applyBorder="1" applyAlignment="1" applyProtection="1">
      <alignment horizontal="center" vertical="center" wrapText="1"/>
      <protection hidden="1"/>
    </xf>
    <xf numFmtId="0" fontId="74" fillId="6" borderId="84" xfId="41" applyFont="1" applyFill="1" applyBorder="1" applyAlignment="1" applyProtection="1">
      <alignment horizontal="center" vertical="center" wrapText="1"/>
      <protection hidden="1"/>
    </xf>
    <xf numFmtId="2" fontId="44" fillId="0" borderId="98" xfId="11" applyNumberFormat="1" applyFont="1" applyBorder="1" applyAlignment="1" applyProtection="1">
      <alignment horizontal="center" vertical="center" wrapText="1"/>
      <protection hidden="1"/>
    </xf>
    <xf numFmtId="182" fontId="44" fillId="0" borderId="99" xfId="11" applyNumberFormat="1" applyFont="1" applyBorder="1" applyAlignment="1" applyProtection="1">
      <alignment horizontal="center" vertical="center" wrapText="1"/>
      <protection hidden="1"/>
    </xf>
    <xf numFmtId="0" fontId="3" fillId="0" borderId="8" xfId="0" applyFont="1" applyBorder="1" applyAlignment="1" applyProtection="1">
      <alignment horizontal="center" vertical="center" wrapText="1"/>
      <protection hidden="1"/>
    </xf>
    <xf numFmtId="10" fontId="3" fillId="0" borderId="8" xfId="15" applyNumberFormat="1" applyFont="1" applyBorder="1" applyAlignment="1" applyProtection="1">
      <alignment horizontal="center" vertical="center" wrapText="1"/>
      <protection hidden="1"/>
    </xf>
    <xf numFmtId="0" fontId="3" fillId="0" borderId="8" xfId="0" applyFont="1" applyFill="1" applyBorder="1" applyAlignment="1" applyProtection="1">
      <alignment horizontal="center" vertical="center" wrapText="1"/>
      <protection hidden="1"/>
    </xf>
    <xf numFmtId="0" fontId="51" fillId="27" borderId="93" xfId="11" applyFont="1" applyFill="1" applyBorder="1" applyAlignment="1" applyProtection="1">
      <alignment horizontal="center" vertical="center" wrapText="1"/>
      <protection hidden="1"/>
    </xf>
    <xf numFmtId="2" fontId="51" fillId="27" borderId="25" xfId="11" applyNumberFormat="1" applyFont="1" applyFill="1" applyBorder="1" applyAlignment="1" applyProtection="1">
      <alignment horizontal="center" vertical="center" wrapText="1"/>
      <protection hidden="1"/>
    </xf>
    <xf numFmtId="165" fontId="51" fillId="27" borderId="25" xfId="20" applyNumberFormat="1" applyFont="1" applyFill="1" applyBorder="1" applyAlignment="1" applyProtection="1">
      <alignment horizontal="center" vertical="center" wrapText="1"/>
      <protection hidden="1"/>
    </xf>
    <xf numFmtId="165" fontId="51" fillId="27" borderId="26" xfId="11" applyNumberFormat="1" applyFont="1" applyFill="1" applyBorder="1" applyAlignment="1" applyProtection="1">
      <alignment horizontal="center" vertical="center" wrapText="1"/>
      <protection hidden="1"/>
    </xf>
    <xf numFmtId="182" fontId="56" fillId="27" borderId="26" xfId="11" applyNumberFormat="1" applyFont="1" applyFill="1" applyBorder="1" applyAlignment="1" applyProtection="1">
      <alignment horizontal="center" vertical="center" wrapText="1"/>
      <protection hidden="1"/>
    </xf>
    <xf numFmtId="10" fontId="50" fillId="0" borderId="29" xfId="15" applyNumberFormat="1" applyFont="1" applyFill="1" applyBorder="1" applyAlignment="1" applyProtection="1">
      <alignment vertical="center" wrapText="1"/>
      <protection hidden="1"/>
    </xf>
    <xf numFmtId="0" fontId="51" fillId="29" borderId="93" xfId="11" applyFont="1" applyFill="1" applyBorder="1" applyAlignment="1" applyProtection="1">
      <alignment horizontal="center" vertical="center" wrapText="1"/>
      <protection hidden="1"/>
    </xf>
    <xf numFmtId="2" fontId="51" fillId="29" borderId="25" xfId="11" applyNumberFormat="1" applyFont="1" applyFill="1" applyBorder="1" applyAlignment="1" applyProtection="1">
      <alignment horizontal="center" vertical="center" wrapText="1"/>
      <protection hidden="1"/>
    </xf>
    <xf numFmtId="165" fontId="51" fillId="29" borderId="25" xfId="20" applyNumberFormat="1" applyFont="1" applyFill="1" applyBorder="1" applyAlignment="1" applyProtection="1">
      <alignment horizontal="center" vertical="center" wrapText="1"/>
      <protection hidden="1"/>
    </xf>
    <xf numFmtId="165" fontId="51" fillId="29" borderId="26" xfId="11" applyNumberFormat="1" applyFont="1" applyFill="1" applyBorder="1" applyAlignment="1" applyProtection="1">
      <alignment horizontal="center" vertical="center" wrapText="1"/>
      <protection hidden="1"/>
    </xf>
    <xf numFmtId="182" fontId="56" fillId="29" borderId="26" xfId="11" applyNumberFormat="1" applyFont="1" applyFill="1" applyBorder="1" applyAlignment="1" applyProtection="1">
      <alignment horizontal="center" vertical="center" wrapText="1"/>
      <protection hidden="1"/>
    </xf>
    <xf numFmtId="165" fontId="50" fillId="11" borderId="17" xfId="15" applyNumberFormat="1" applyFont="1" applyFill="1" applyBorder="1" applyAlignment="1" applyProtection="1">
      <alignment horizontal="center" vertical="center" wrapText="1"/>
      <protection hidden="1"/>
    </xf>
    <xf numFmtId="10" fontId="50" fillId="0" borderId="20" xfId="15" applyNumberFormat="1" applyFont="1" applyFill="1" applyBorder="1" applyAlignment="1" applyProtection="1">
      <alignment horizontal="center" vertical="center" wrapText="1"/>
      <protection hidden="1"/>
    </xf>
    <xf numFmtId="165" fontId="50" fillId="0" borderId="27" xfId="15" applyNumberFormat="1" applyFont="1" applyFill="1" applyBorder="1" applyAlignment="1" applyProtection="1">
      <alignment horizontal="center" vertical="center" wrapText="1"/>
      <protection hidden="1"/>
    </xf>
    <xf numFmtId="0" fontId="51" fillId="31" borderId="93" xfId="11" applyFont="1" applyFill="1" applyBorder="1" applyAlignment="1" applyProtection="1">
      <alignment horizontal="center" vertical="center" wrapText="1"/>
      <protection hidden="1"/>
    </xf>
    <xf numFmtId="2" fontId="51" fillId="31" borderId="25" xfId="11" applyNumberFormat="1" applyFont="1" applyFill="1" applyBorder="1" applyAlignment="1" applyProtection="1">
      <alignment horizontal="center" vertical="center" wrapText="1"/>
      <protection hidden="1"/>
    </xf>
    <xf numFmtId="165" fontId="51" fillId="31" borderId="25" xfId="20" applyNumberFormat="1" applyFont="1" applyFill="1" applyBorder="1" applyAlignment="1" applyProtection="1">
      <alignment horizontal="center" vertical="center" wrapText="1"/>
      <protection hidden="1"/>
    </xf>
    <xf numFmtId="165" fontId="51" fillId="31" borderId="26" xfId="11" applyNumberFormat="1" applyFont="1" applyFill="1" applyBorder="1" applyAlignment="1" applyProtection="1">
      <alignment horizontal="center" vertical="center" wrapText="1"/>
      <protection hidden="1"/>
    </xf>
    <xf numFmtId="182" fontId="56" fillId="31" borderId="23" xfId="11" applyNumberFormat="1" applyFont="1" applyFill="1" applyBorder="1" applyAlignment="1" applyProtection="1">
      <alignment horizontal="center" vertical="center" wrapText="1"/>
      <protection hidden="1"/>
    </xf>
    <xf numFmtId="0" fontId="51" fillId="17" borderId="93" xfId="11" applyFont="1" applyFill="1" applyBorder="1" applyAlignment="1" applyProtection="1">
      <alignment horizontal="center" vertical="center" wrapText="1"/>
      <protection hidden="1"/>
    </xf>
    <xf numFmtId="2" fontId="51" fillId="17" borderId="25" xfId="11" applyNumberFormat="1" applyFont="1" applyFill="1" applyBorder="1" applyAlignment="1" applyProtection="1">
      <alignment horizontal="center" vertical="center" wrapText="1"/>
      <protection hidden="1"/>
    </xf>
    <xf numFmtId="165" fontId="51" fillId="17" borderId="25" xfId="20" applyNumberFormat="1" applyFont="1" applyFill="1" applyBorder="1" applyAlignment="1" applyProtection="1">
      <alignment horizontal="center" vertical="center" wrapText="1"/>
      <protection hidden="1"/>
    </xf>
    <xf numFmtId="165" fontId="51" fillId="17" borderId="26" xfId="11" applyNumberFormat="1" applyFont="1" applyFill="1" applyBorder="1" applyAlignment="1" applyProtection="1">
      <alignment horizontal="center" vertical="center" wrapText="1"/>
      <protection hidden="1"/>
    </xf>
    <xf numFmtId="182" fontId="56" fillId="17" borderId="23" xfId="11" applyNumberFormat="1" applyFont="1" applyFill="1" applyBorder="1" applyAlignment="1" applyProtection="1">
      <alignment horizontal="center" vertical="center" wrapText="1"/>
      <protection hidden="1"/>
    </xf>
    <xf numFmtId="165" fontId="44" fillId="0" borderId="66" xfId="20" applyNumberFormat="1" applyFont="1" applyBorder="1" applyAlignment="1" applyProtection="1">
      <alignment horizontal="center" vertical="center" wrapText="1"/>
      <protection hidden="1"/>
    </xf>
    <xf numFmtId="0" fontId="51" fillId="34" borderId="93" xfId="11" applyFont="1" applyFill="1" applyBorder="1" applyAlignment="1" applyProtection="1">
      <alignment horizontal="center" vertical="center" wrapText="1"/>
      <protection hidden="1"/>
    </xf>
    <xf numFmtId="2" fontId="51" fillId="34" borderId="25" xfId="11" applyNumberFormat="1" applyFont="1" applyFill="1" applyBorder="1" applyAlignment="1" applyProtection="1">
      <alignment horizontal="center" vertical="center" wrapText="1"/>
      <protection hidden="1"/>
    </xf>
    <xf numFmtId="165" fontId="51" fillId="34" borderId="25" xfId="20" applyNumberFormat="1" applyFont="1" applyFill="1" applyBorder="1" applyAlignment="1" applyProtection="1">
      <alignment horizontal="center" vertical="center" wrapText="1"/>
      <protection hidden="1"/>
    </xf>
    <xf numFmtId="165" fontId="51" fillId="34" borderId="26" xfId="11" applyNumberFormat="1" applyFont="1" applyFill="1" applyBorder="1" applyAlignment="1" applyProtection="1">
      <alignment horizontal="center" vertical="center" wrapText="1"/>
      <protection hidden="1"/>
    </xf>
    <xf numFmtId="182" fontId="56" fillId="34" borderId="23" xfId="11" applyNumberFormat="1" applyFont="1" applyFill="1" applyBorder="1" applyAlignment="1" applyProtection="1">
      <alignment horizontal="center" vertical="center" wrapText="1"/>
      <protection hidden="1"/>
    </xf>
    <xf numFmtId="165" fontId="50" fillId="0" borderId="17" xfId="15" applyNumberFormat="1" applyFont="1" applyFill="1" applyBorder="1" applyAlignment="1" applyProtection="1">
      <alignment horizontal="center" vertical="center" wrapText="1"/>
      <protection hidden="1"/>
    </xf>
    <xf numFmtId="165" fontId="50" fillId="0" borderId="27" xfId="15" applyNumberFormat="1" applyFont="1" applyFill="1" applyBorder="1" applyAlignment="1" applyProtection="1">
      <alignment horizontal="center" vertical="center" wrapText="1"/>
      <protection hidden="1"/>
    </xf>
    <xf numFmtId="165" fontId="50" fillId="0" borderId="20" xfId="15" applyNumberFormat="1" applyFont="1" applyFill="1" applyBorder="1" applyAlignment="1" applyProtection="1">
      <alignment horizontal="center" vertical="center" wrapText="1"/>
      <protection hidden="1"/>
    </xf>
  </cellXfs>
  <cellStyles count="42">
    <cellStyle name="Hipervínculo" xfId="29" builtinId="8"/>
    <cellStyle name="Hipervínculo 2" xfId="41" xr:uid="{00000000-0005-0000-0000-000001000000}"/>
    <cellStyle name="Hipervínculo 3" xfId="25" xr:uid="{00000000-0005-0000-0000-000002000000}"/>
    <cellStyle name="Millares" xfId="1" builtinId="3"/>
    <cellStyle name="Millares [0]" xfId="23" builtinId="6"/>
    <cellStyle name="Millares [0] 2" xfId="18" xr:uid="{00000000-0005-0000-0000-000005000000}"/>
    <cellStyle name="Millares [0] 2 2" xfId="33" xr:uid="{00000000-0005-0000-0000-000006000000}"/>
    <cellStyle name="Millares [0] 3" xfId="35" xr:uid="{00000000-0005-0000-0000-000007000000}"/>
    <cellStyle name="Millares 2" xfId="27" xr:uid="{00000000-0005-0000-0000-000008000000}"/>
    <cellStyle name="Millares 2 2" xfId="38" xr:uid="{00000000-0005-0000-0000-000009000000}"/>
    <cellStyle name="Millares 3" xfId="30" xr:uid="{00000000-0005-0000-0000-00000A000000}"/>
    <cellStyle name="Millares 4" xfId="19" xr:uid="{00000000-0005-0000-0000-00000B000000}"/>
    <cellStyle name="Millares 4 2" xfId="26" xr:uid="{00000000-0005-0000-0000-00000C000000}"/>
    <cellStyle name="Millares 4 2 2" xfId="37" xr:uid="{00000000-0005-0000-0000-00000D000000}"/>
    <cellStyle name="Millares 4 3" xfId="34" xr:uid="{00000000-0005-0000-0000-00000E000000}"/>
    <cellStyle name="Millares_Formato Evaluacion LP No. 41 Biblioteca Belen" xfId="8" xr:uid="{00000000-0005-0000-0000-00000F000000}"/>
    <cellStyle name="Moneda [0]" xfId="24" builtinId="7"/>
    <cellStyle name="Moneda [0] 2" xfId="36" xr:uid="{00000000-0005-0000-0000-000011000000}"/>
    <cellStyle name="Moneda [0] 6" xfId="13" xr:uid="{00000000-0005-0000-0000-000012000000}"/>
    <cellStyle name="Moneda [0] 6 2" xfId="31" xr:uid="{00000000-0005-0000-0000-000013000000}"/>
    <cellStyle name="Moneda 11" xfId="12" xr:uid="{00000000-0005-0000-0000-000014000000}"/>
    <cellStyle name="Moneda 2" xfId="28" xr:uid="{00000000-0005-0000-0000-000015000000}"/>
    <cellStyle name="Moneda 2 2" xfId="39" xr:uid="{00000000-0005-0000-0000-000016000000}"/>
    <cellStyle name="Moneda 9 2" xfId="14" xr:uid="{00000000-0005-0000-0000-000017000000}"/>
    <cellStyle name="Moneda 9 2 2" xfId="32" xr:uid="{00000000-0005-0000-0000-000018000000}"/>
    <cellStyle name="Normal" xfId="0" builtinId="0"/>
    <cellStyle name="Normal 10 10 2" xfId="9" xr:uid="{00000000-0005-0000-0000-00001A000000}"/>
    <cellStyle name="Normal 12 2" xfId="5" xr:uid="{00000000-0005-0000-0000-00001B000000}"/>
    <cellStyle name="Normal 12 2 3" xfId="6" xr:uid="{00000000-0005-0000-0000-00001C000000}"/>
    <cellStyle name="Normal 12 4" xfId="7" xr:uid="{00000000-0005-0000-0000-00001D000000}"/>
    <cellStyle name="Normal 14 2 4" xfId="17" xr:uid="{00000000-0005-0000-0000-00001E000000}"/>
    <cellStyle name="Normal 15" xfId="4" xr:uid="{00000000-0005-0000-0000-00001F000000}"/>
    <cellStyle name="Normal 18" xfId="10" xr:uid="{00000000-0005-0000-0000-000020000000}"/>
    <cellStyle name="Normal 18 2" xfId="22" xr:uid="{00000000-0005-0000-0000-000021000000}"/>
    <cellStyle name="Normal 2 2" xfId="11" xr:uid="{00000000-0005-0000-0000-000022000000}"/>
    <cellStyle name="Normal_CONSOLIDADO  EVALUACIÓN LP 53 OBRA ADECUACIÓN Y MANTENIMIENTO DEL TEATRO LIDO" xfId="3" xr:uid="{00000000-0005-0000-0000-000023000000}"/>
    <cellStyle name="Normal_FORM20_1 2" xfId="20" xr:uid="{00000000-0005-0000-0000-000024000000}"/>
    <cellStyle name="Normal_SEGUROS FENIX 2" xfId="40" xr:uid="{00000000-0005-0000-0000-000025000000}"/>
    <cellStyle name="Porcentaje" xfId="2" builtinId="5"/>
    <cellStyle name="Porcentaje 2" xfId="15" xr:uid="{00000000-0005-0000-0000-000027000000}"/>
    <cellStyle name="Porcentaje 6" xfId="16" xr:uid="{00000000-0005-0000-0000-000028000000}"/>
    <cellStyle name="Porcentual 2 2 2" xfId="21" xr:uid="{00000000-0005-0000-0000-000029000000}"/>
  </cellStyles>
  <dxfs count="9627">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theme="1"/>
      </font>
      <fill>
        <patternFill>
          <bgColor rgb="FFFF0000"/>
        </patternFill>
      </fill>
    </dxf>
    <dxf>
      <font>
        <color theme="1"/>
      </font>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5" tint="-0.24994659260841701"/>
        </patternFill>
      </fill>
    </dxf>
    <dxf>
      <fill>
        <patternFill>
          <bgColor rgb="FFFFFF00"/>
        </patternFill>
      </fill>
    </dxf>
    <dxf>
      <fill>
        <patternFill>
          <bgColor rgb="FFFF0000"/>
        </patternFill>
      </fill>
    </dxf>
    <dxf>
      <fill>
        <patternFill>
          <bgColor theme="5" tint="-0.24994659260841701"/>
        </patternFill>
      </fill>
    </dxf>
    <dxf>
      <fill>
        <patternFill>
          <bgColor theme="5" tint="-0.24994659260841701"/>
        </patternFill>
      </fill>
    </dxf>
    <dxf>
      <fill>
        <patternFill>
          <bgColor rgb="FFFFFF00"/>
        </patternFill>
      </fill>
    </dxf>
    <dxf>
      <fill>
        <patternFill>
          <bgColor theme="5" tint="-0.24994659260841701"/>
        </patternFill>
      </fill>
    </dxf>
    <dxf>
      <fill>
        <patternFill>
          <bgColor theme="9" tint="0.7999816888943144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5"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emf"/></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429629</xdr:colOff>
      <xdr:row>2</xdr:row>
      <xdr:rowOff>133350</xdr:rowOff>
    </xdr:to>
    <xdr:pic>
      <xdr:nvPicPr>
        <xdr:cNvPr id="2" name="3 Imagen" descr="log-udea2.GIF">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734429"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52916</xdr:colOff>
      <xdr:row>0</xdr:row>
      <xdr:rowOff>66675</xdr:rowOff>
    </xdr:from>
    <xdr:to>
      <xdr:col>1</xdr:col>
      <xdr:colOff>161490</xdr:colOff>
      <xdr:row>2</xdr:row>
      <xdr:rowOff>68550</xdr:rowOff>
    </xdr:to>
    <xdr:pic>
      <xdr:nvPicPr>
        <xdr:cNvPr id="2" name="3 Imagen" descr="log-udea2.GIF">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16" y="66675"/>
          <a:ext cx="556249" cy="84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760765</xdr:colOff>
      <xdr:row>2</xdr:row>
      <xdr:rowOff>2008909</xdr:rowOff>
    </xdr:from>
    <xdr:to>
      <xdr:col>16</xdr:col>
      <xdr:colOff>108859</xdr:colOff>
      <xdr:row>2</xdr:row>
      <xdr:rowOff>2095500</xdr:rowOff>
    </xdr:to>
    <xdr:cxnSp macro="">
      <xdr:nvCxnSpPr>
        <xdr:cNvPr id="3" name="Conector recto 2">
          <a:extLst>
            <a:ext uri="{FF2B5EF4-FFF2-40B4-BE49-F238E27FC236}">
              <a16:creationId xmlns:a16="http://schemas.microsoft.com/office/drawing/2014/main" id="{00000000-0008-0000-0300-000003000000}"/>
            </a:ext>
          </a:extLst>
        </xdr:cNvPr>
        <xdr:cNvCxnSpPr/>
      </xdr:nvCxnSpPr>
      <xdr:spPr>
        <a:xfrm flipV="1">
          <a:off x="6129401" y="2667000"/>
          <a:ext cx="14726640" cy="8659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14549</xdr:colOff>
      <xdr:row>3</xdr:row>
      <xdr:rowOff>150036</xdr:rowOff>
    </xdr:from>
    <xdr:to>
      <xdr:col>13</xdr:col>
      <xdr:colOff>4415569</xdr:colOff>
      <xdr:row>7</xdr:row>
      <xdr:rowOff>554132</xdr:rowOff>
    </xdr:to>
    <xdr:pic>
      <xdr:nvPicPr>
        <xdr:cNvPr id="9" name="Imagen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stretch>
          <a:fillRect/>
        </a:stretch>
      </xdr:blipFill>
      <xdr:spPr>
        <a:xfrm>
          <a:off x="18378749" y="816786"/>
          <a:ext cx="4401020" cy="1966196"/>
        </a:xfrm>
        <a:prstGeom prst="rect">
          <a:avLst/>
        </a:prstGeom>
      </xdr:spPr>
    </xdr:pic>
    <xdr:clientData/>
  </xdr:twoCellAnchor>
  <xdr:twoCellAnchor editAs="oneCell">
    <xdr:from>
      <xdr:col>51</xdr:col>
      <xdr:colOff>2133600</xdr:colOff>
      <xdr:row>4</xdr:row>
      <xdr:rowOff>190500</xdr:rowOff>
    </xdr:from>
    <xdr:to>
      <xdr:col>51</xdr:col>
      <xdr:colOff>4853720</xdr:colOff>
      <xdr:row>7</xdr:row>
      <xdr:rowOff>419100</xdr:rowOff>
    </xdr:to>
    <xdr:pic>
      <xdr:nvPicPr>
        <xdr:cNvPr id="11" name="Imagen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stretch>
          <a:fillRect/>
        </a:stretch>
      </xdr:blipFill>
      <xdr:spPr>
        <a:xfrm>
          <a:off x="71647050" y="1085850"/>
          <a:ext cx="2720120" cy="1562100"/>
        </a:xfrm>
        <a:prstGeom prst="rect">
          <a:avLst/>
        </a:prstGeom>
      </xdr:spPr>
    </xdr:pic>
    <xdr:clientData/>
  </xdr:twoCellAnchor>
  <xdr:twoCellAnchor editAs="oneCell">
    <xdr:from>
      <xdr:col>89</xdr:col>
      <xdr:colOff>2044132</xdr:colOff>
      <xdr:row>4</xdr:row>
      <xdr:rowOff>101032</xdr:rowOff>
    </xdr:from>
    <xdr:to>
      <xdr:col>89</xdr:col>
      <xdr:colOff>3810569</xdr:colOff>
      <xdr:row>7</xdr:row>
      <xdr:rowOff>533969</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573482" y="996382"/>
          <a:ext cx="1766437" cy="1766437"/>
        </a:xfrm>
        <a:prstGeom prst="rect">
          <a:avLst/>
        </a:prstGeom>
      </xdr:spPr>
    </xdr:pic>
    <xdr:clientData/>
  </xdr:twoCellAnchor>
  <xdr:twoCellAnchor>
    <xdr:from>
      <xdr:col>127</xdr:col>
      <xdr:colOff>2438400</xdr:colOff>
      <xdr:row>5</xdr:row>
      <xdr:rowOff>76200</xdr:rowOff>
    </xdr:from>
    <xdr:to>
      <xdr:col>127</xdr:col>
      <xdr:colOff>4522151</xdr:colOff>
      <xdr:row>7</xdr:row>
      <xdr:rowOff>462645</xdr:rowOff>
    </xdr:to>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7843"/>
        <a:stretch>
          <a:fillRect/>
        </a:stretch>
      </xdr:blipFill>
      <xdr:spPr bwMode="auto">
        <a:xfrm>
          <a:off x="173507400" y="1181100"/>
          <a:ext cx="2083751" cy="1510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146</xdr:col>
      <xdr:colOff>609600</xdr:colOff>
      <xdr:row>5</xdr:row>
      <xdr:rowOff>57150</xdr:rowOff>
    </xdr:from>
    <xdr:to>
      <xdr:col>146</xdr:col>
      <xdr:colOff>5571505</xdr:colOff>
      <xdr:row>7</xdr:row>
      <xdr:rowOff>447486</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a:stretch>
          <a:fillRect/>
        </a:stretch>
      </xdr:blipFill>
      <xdr:spPr>
        <a:xfrm>
          <a:off x="197034150" y="1162050"/>
          <a:ext cx="4961905" cy="1514286"/>
        </a:xfrm>
        <a:prstGeom prst="rect">
          <a:avLst/>
        </a:prstGeom>
      </xdr:spPr>
    </xdr:pic>
    <xdr:clientData/>
  </xdr:twoCellAnchor>
  <xdr:twoCellAnchor editAs="oneCell">
    <xdr:from>
      <xdr:col>220</xdr:col>
      <xdr:colOff>612785</xdr:colOff>
      <xdr:row>5</xdr:row>
      <xdr:rowOff>154224</xdr:rowOff>
    </xdr:from>
    <xdr:to>
      <xdr:col>222</xdr:col>
      <xdr:colOff>7362100</xdr:colOff>
      <xdr:row>7</xdr:row>
      <xdr:rowOff>100515</xdr:rowOff>
    </xdr:to>
    <xdr:pic>
      <xdr:nvPicPr>
        <xdr:cNvPr id="8" name="image1.jpeg">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cstate="print"/>
        <a:stretch>
          <a:fillRect/>
        </a:stretch>
      </xdr:blipFill>
      <xdr:spPr>
        <a:xfrm>
          <a:off x="295602035" y="1259124"/>
          <a:ext cx="8273315" cy="1070241"/>
        </a:xfrm>
        <a:prstGeom prst="rect">
          <a:avLst/>
        </a:prstGeom>
      </xdr:spPr>
    </xdr:pic>
    <xdr:clientData/>
  </xdr:twoCellAnchor>
  <xdr:twoCellAnchor editAs="oneCell">
    <xdr:from>
      <xdr:col>241</xdr:col>
      <xdr:colOff>1104900</xdr:colOff>
      <xdr:row>5</xdr:row>
      <xdr:rowOff>190500</xdr:rowOff>
    </xdr:from>
    <xdr:to>
      <xdr:col>241</xdr:col>
      <xdr:colOff>5106625</xdr:colOff>
      <xdr:row>7</xdr:row>
      <xdr:rowOff>123826</xdr:rowOff>
    </xdr:to>
    <xdr:pic>
      <xdr:nvPicPr>
        <xdr:cNvPr id="12" name="Imagen 11">
          <a:extLst>
            <a:ext uri="{FF2B5EF4-FFF2-40B4-BE49-F238E27FC236}">
              <a16:creationId xmlns:a16="http://schemas.microsoft.com/office/drawing/2014/main" id="{00000000-0008-0000-0600-00000C000000}"/>
            </a:ext>
          </a:extLst>
        </xdr:cNvPr>
        <xdr:cNvPicPr>
          <a:picLocks noChangeAspect="1"/>
        </xdr:cNvPicPr>
      </xdr:nvPicPr>
      <xdr:blipFill rotWithShape="1">
        <a:blip xmlns:r="http://schemas.openxmlformats.org/officeDocument/2006/relationships" r:embed="rId7"/>
        <a:srcRect l="49515" t="23524" r="33801" b="68498"/>
        <a:stretch/>
      </xdr:blipFill>
      <xdr:spPr>
        <a:xfrm>
          <a:off x="322840350" y="1295400"/>
          <a:ext cx="4001725" cy="1057276"/>
        </a:xfrm>
        <a:prstGeom prst="rect">
          <a:avLst/>
        </a:prstGeom>
      </xdr:spPr>
    </xdr:pic>
    <xdr:clientData/>
  </xdr:twoCellAnchor>
  <xdr:twoCellAnchor>
    <xdr:from>
      <xdr:col>279</xdr:col>
      <xdr:colOff>723900</xdr:colOff>
      <xdr:row>6</xdr:row>
      <xdr:rowOff>57150</xdr:rowOff>
    </xdr:from>
    <xdr:to>
      <xdr:col>279</xdr:col>
      <xdr:colOff>4565650</xdr:colOff>
      <xdr:row>6</xdr:row>
      <xdr:rowOff>752475</xdr:rowOff>
    </xdr:to>
    <xdr:sp macro="" textlink="">
      <xdr:nvSpPr>
        <xdr:cNvPr id="13" name="Cuadro de texto 2">
          <a:extLst>
            <a:ext uri="{FF2B5EF4-FFF2-40B4-BE49-F238E27FC236}">
              <a16:creationId xmlns:a16="http://schemas.microsoft.com/office/drawing/2014/main" id="{00000000-0008-0000-0600-00000D000000}"/>
            </a:ext>
          </a:extLst>
        </xdr:cNvPr>
        <xdr:cNvSpPr txBox="1">
          <a:spLocks noChangeArrowheads="1"/>
        </xdr:cNvSpPr>
      </xdr:nvSpPr>
      <xdr:spPr bwMode="auto">
        <a:xfrm>
          <a:off x="372846600" y="1390650"/>
          <a:ext cx="3841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12700">
            <a:lnSpc>
              <a:spcPts val="2590"/>
            </a:lnSpc>
            <a:spcAft>
              <a:spcPts val="800"/>
            </a:spcAft>
          </a:pPr>
          <a:r>
            <a:rPr lang="es-ES" sz="2600" b="1" i="1">
              <a:effectLst/>
              <a:latin typeface="Calibri" panose="020F0502020204030204" pitchFamily="34" charset="0"/>
              <a:ea typeface="Calibri" panose="020F0502020204030204" pitchFamily="34" charset="0"/>
              <a:cs typeface="Times New Roman" panose="02020603050405020304" pitchFamily="18" charset="0"/>
            </a:rPr>
            <a:t>Luis</a:t>
          </a:r>
          <a:r>
            <a:rPr lang="es-ES" sz="2600" b="1" i="1" spc="-60">
              <a:effectLst/>
              <a:latin typeface="Calibri" panose="020F0502020204030204" pitchFamily="34" charset="0"/>
              <a:ea typeface="Calibri" panose="020F0502020204030204" pitchFamily="34" charset="0"/>
              <a:cs typeface="Times New Roman" panose="02020603050405020304" pitchFamily="18" charset="0"/>
            </a:rPr>
            <a:t> </a:t>
          </a:r>
          <a:r>
            <a:rPr lang="es-ES" sz="2600" b="1" i="1">
              <a:effectLst/>
              <a:latin typeface="Calibri" panose="020F0502020204030204" pitchFamily="34" charset="0"/>
              <a:ea typeface="Calibri" panose="020F0502020204030204" pitchFamily="34" charset="0"/>
              <a:cs typeface="Times New Roman" panose="02020603050405020304" pitchFamily="18" charset="0"/>
            </a:rPr>
            <a:t>Enrique</a:t>
          </a:r>
          <a:r>
            <a:rPr lang="es-ES" sz="2600" b="1" i="1" spc="-5">
              <a:effectLst/>
              <a:latin typeface="Calibri" panose="020F0502020204030204" pitchFamily="34" charset="0"/>
              <a:ea typeface="Calibri" panose="020F0502020204030204" pitchFamily="34" charset="0"/>
              <a:cs typeface="Times New Roman" panose="02020603050405020304" pitchFamily="18" charset="0"/>
            </a:rPr>
            <a:t> </a:t>
          </a:r>
          <a:r>
            <a:rPr lang="es-ES" sz="2600" b="1" i="1">
              <a:effectLst/>
              <a:latin typeface="Calibri" panose="020F0502020204030204" pitchFamily="34" charset="0"/>
              <a:ea typeface="Calibri" panose="020F0502020204030204" pitchFamily="34" charset="0"/>
              <a:cs typeface="Times New Roman" panose="02020603050405020304" pitchFamily="18" charset="0"/>
            </a:rPr>
            <a:t>Oyola</a:t>
          </a:r>
          <a:r>
            <a:rPr lang="es-ES" sz="2600" b="1" i="1" spc="-20">
              <a:effectLst/>
              <a:latin typeface="Calibri" panose="020F0502020204030204" pitchFamily="34" charset="0"/>
              <a:ea typeface="Calibri" panose="020F0502020204030204" pitchFamily="34" charset="0"/>
              <a:cs typeface="Times New Roman" panose="02020603050405020304" pitchFamily="18" charset="0"/>
            </a:rPr>
            <a:t> </a:t>
          </a:r>
          <a:r>
            <a:rPr lang="es-ES" sz="2600" b="1" i="1">
              <a:effectLst/>
              <a:latin typeface="Calibri" panose="020F0502020204030204" pitchFamily="34" charset="0"/>
              <a:ea typeface="Calibri" panose="020F0502020204030204" pitchFamily="34" charset="0"/>
              <a:cs typeface="Times New Roman" panose="02020603050405020304" pitchFamily="18" charset="0"/>
            </a:rPr>
            <a:t>Quintero</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a:p>
          <a:pPr marL="12700">
            <a:lnSpc>
              <a:spcPts val="2035"/>
            </a:lnSpc>
            <a:spcAft>
              <a:spcPts val="800"/>
            </a:spcAft>
          </a:pPr>
          <a:r>
            <a:rPr lang="es-ES" sz="1800" b="1" i="1">
              <a:effectLst/>
              <a:latin typeface="Calibri" panose="020F0502020204030204" pitchFamily="34" charset="0"/>
              <a:ea typeface="Calibri" panose="020F0502020204030204" pitchFamily="34" charset="0"/>
              <a:cs typeface="Times New Roman" panose="02020603050405020304" pitchFamily="18" charset="0"/>
            </a:rPr>
            <a:t>Ingeniero</a:t>
          </a:r>
          <a:r>
            <a:rPr lang="es-ES" sz="1800" b="1" i="1" spc="-55">
              <a:effectLst/>
              <a:latin typeface="Calibri" panose="020F0502020204030204" pitchFamily="34" charset="0"/>
              <a:ea typeface="Calibri" panose="020F0502020204030204" pitchFamily="34" charset="0"/>
              <a:cs typeface="Times New Roman" panose="02020603050405020304" pitchFamily="18" charset="0"/>
            </a:rPr>
            <a:t> </a:t>
          </a:r>
          <a:r>
            <a:rPr lang="es-ES" sz="1800" b="1" i="1">
              <a:effectLst/>
              <a:latin typeface="Calibri" panose="020F0502020204030204" pitchFamily="34" charset="0"/>
              <a:ea typeface="Calibri" panose="020F0502020204030204" pitchFamily="34" charset="0"/>
              <a:cs typeface="Times New Roman" panose="02020603050405020304" pitchFamily="18" charset="0"/>
            </a:rPr>
            <a:t>Civil</a:t>
          </a:r>
          <a:endParaRPr lang="es-CO"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317</xdr:col>
      <xdr:colOff>1009650</xdr:colOff>
      <xdr:row>6</xdr:row>
      <xdr:rowOff>19050</xdr:rowOff>
    </xdr:from>
    <xdr:to>
      <xdr:col>317</xdr:col>
      <xdr:colOff>5542983</xdr:colOff>
      <xdr:row>7</xdr:row>
      <xdr:rowOff>276081</xdr:rowOff>
    </xdr:to>
    <xdr:pic>
      <xdr:nvPicPr>
        <xdr:cNvPr id="14" name="Imagen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8"/>
        <a:stretch>
          <a:fillRect/>
        </a:stretch>
      </xdr:blipFill>
      <xdr:spPr>
        <a:xfrm>
          <a:off x="422319450" y="1352550"/>
          <a:ext cx="4533333" cy="1152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107749</xdr:colOff>
      <xdr:row>1</xdr:row>
      <xdr:rowOff>31654</xdr:rowOff>
    </xdr:from>
    <xdr:ext cx="664715" cy="819993"/>
    <xdr:pic>
      <xdr:nvPicPr>
        <xdr:cNvPr id="2" name="3 Imagen" descr="log-udea2.GIF">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024" y="231679"/>
          <a:ext cx="664715" cy="819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638175</xdr:colOff>
      <xdr:row>37</xdr:row>
      <xdr:rowOff>76200</xdr:rowOff>
    </xdr:from>
    <xdr:to>
      <xdr:col>13</xdr:col>
      <xdr:colOff>85020</xdr:colOff>
      <xdr:row>48</xdr:row>
      <xdr:rowOff>28306</xdr:rowOff>
    </xdr:to>
    <xdr:pic>
      <xdr:nvPicPr>
        <xdr:cNvPr id="4" name="Imagen 3">
          <a:extLst>
            <a:ext uri="{FF2B5EF4-FFF2-40B4-BE49-F238E27FC236}">
              <a16:creationId xmlns:a16="http://schemas.microsoft.com/office/drawing/2014/main" id="{FD311861-0905-46FB-AE83-71A79AFA98DA}"/>
            </a:ext>
          </a:extLst>
        </xdr:cNvPr>
        <xdr:cNvPicPr>
          <a:picLocks noChangeAspect="1"/>
        </xdr:cNvPicPr>
      </xdr:nvPicPr>
      <xdr:blipFill>
        <a:blip xmlns:r="http://schemas.openxmlformats.org/officeDocument/2006/relationships" r:embed="rId2"/>
        <a:stretch>
          <a:fillRect/>
        </a:stretch>
      </xdr:blipFill>
      <xdr:spPr>
        <a:xfrm>
          <a:off x="3905250" y="17649825"/>
          <a:ext cx="5638095" cy="2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ly\buzon\Users\Usuario\Desktop\Documents%20and%20Settings\Juan%20Arrubla\APU%20Secundaria%20Corvid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nidades%20compartidas/0_REPOSITORIO_DIF/4_GADMIN/1_REGIS/1_Contratos/2_Mediana_C/2021/VA_031_2021_Mantenimiento_hidrosanitario/Gestion/3_Evaluacion/2_Informe%20Evaluacion%20VA-031-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GoogleDrive\.shortcut-targets-by-id\1PKPUJ5BnUlpZyHn7OIph8Kc17b7qiSjm\4_GADMIN\1_REGIS\0_Invitaciones\2_MedianaC\VA_043_2021_Lab_DSL3_Fac_Medicina\Gestion\3_Evaluacion\Evaluacion_VA_043_2021_LVRB.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TELETRABAJO_2020\11_PROCESO%20VA-013-2020\PROPUESTAS\2_Evaluacion%20VA-013-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C3I2"/>
      <sheetName val="MPC3I3"/>
      <sheetName val="MPC3I4"/>
      <sheetName val="MPC3I5"/>
      <sheetName val="MPC3I1"/>
      <sheetName val="Hoja1"/>
      <sheetName val="Hoja2"/>
      <sheetName val="Hoja3"/>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ENTREGA"/>
      <sheetName val="2_APERTURA DE SOBRES"/>
      <sheetName val="5,1. REQUISITOS JURÍDICOS"/>
      <sheetName val="5.2.1. EXPERIENCIA GRAL"/>
      <sheetName val="5.3 CAP FINANCIERA"/>
      <sheetName val="REQ.COMERCIALES"/>
      <sheetName val="PRESUPUESTO"/>
      <sheetName val="5.5 REQUISITOS COMERCIALES"/>
      <sheetName val="VALORES UNITARIOS"/>
      <sheetName val="RESUMEN"/>
      <sheetName val="Cálculo Pt2"/>
      <sheetName val="10. EVALUACIÓN"/>
    </sheetNames>
    <sheetDataSet>
      <sheetData sheetId="0"/>
      <sheetData sheetId="1"/>
      <sheetData sheetId="2"/>
      <sheetData sheetId="3"/>
      <sheetData sheetId="4">
        <row r="6">
          <cell r="M6">
            <v>1</v>
          </cell>
          <cell r="N6" t="str">
            <v>Daniel José Nieves Vergara</v>
          </cell>
          <cell r="O6" t="str">
            <v>H</v>
          </cell>
        </row>
        <row r="7">
          <cell r="M7">
            <v>2</v>
          </cell>
          <cell r="N7" t="str">
            <v>CONDEIN SAS</v>
          </cell>
          <cell r="O7" t="str">
            <v>H</v>
          </cell>
        </row>
        <row r="8">
          <cell r="M8">
            <v>3</v>
          </cell>
          <cell r="N8" t="str">
            <v>INGAP S.A.S</v>
          </cell>
          <cell r="O8" t="str">
            <v>H</v>
          </cell>
        </row>
        <row r="9">
          <cell r="M9">
            <v>4</v>
          </cell>
          <cell r="N9" t="str">
            <v>ENETEL S.A.S</v>
          </cell>
          <cell r="O9" t="str">
            <v>H</v>
          </cell>
        </row>
        <row r="10">
          <cell r="M10">
            <v>5</v>
          </cell>
          <cell r="N10" t="str">
            <v>Viacol Ingenieros Contratistas</v>
          </cell>
          <cell r="O10" t="str">
            <v>H</v>
          </cell>
        </row>
        <row r="11">
          <cell r="M11">
            <v>6</v>
          </cell>
          <cell r="N11" t="str">
            <v>WORLDTEK SAS</v>
          </cell>
          <cell r="O11" t="str">
            <v>H</v>
          </cell>
        </row>
        <row r="12">
          <cell r="M12">
            <v>7</v>
          </cell>
          <cell r="N12" t="str">
            <v>O7</v>
          </cell>
          <cell r="O12" t="e">
            <v>#DIV/0!</v>
          </cell>
        </row>
        <row r="13">
          <cell r="M13">
            <v>8</v>
          </cell>
          <cell r="N13" t="str">
            <v>O8</v>
          </cell>
          <cell r="O13" t="e">
            <v>#DIV/0!</v>
          </cell>
        </row>
        <row r="14">
          <cell r="M14">
            <v>9</v>
          </cell>
          <cell r="N14" t="str">
            <v>O9</v>
          </cell>
          <cell r="O14" t="e">
            <v>#DIV/0!</v>
          </cell>
        </row>
        <row r="15">
          <cell r="M15">
            <v>10</v>
          </cell>
          <cell r="N15" t="str">
            <v>O10</v>
          </cell>
          <cell r="O15" t="e">
            <v>#DIV/0!</v>
          </cell>
        </row>
        <row r="16">
          <cell r="M16">
            <v>11</v>
          </cell>
          <cell r="N16" t="str">
            <v>O11</v>
          </cell>
          <cell r="O16" t="e">
            <v>#DIV/0!</v>
          </cell>
        </row>
        <row r="17">
          <cell r="M17">
            <v>12</v>
          </cell>
          <cell r="N17" t="str">
            <v>O12</v>
          </cell>
          <cell r="O17" t="e">
            <v>#DIV/0!</v>
          </cell>
        </row>
        <row r="18">
          <cell r="M18">
            <v>13</v>
          </cell>
          <cell r="N18" t="str">
            <v>O13</v>
          </cell>
          <cell r="O18" t="e">
            <v>#DIV/0!</v>
          </cell>
        </row>
        <row r="19">
          <cell r="M19">
            <v>14</v>
          </cell>
          <cell r="N19" t="str">
            <v>O14</v>
          </cell>
          <cell r="O19" t="e">
            <v>#DIV/0!</v>
          </cell>
        </row>
        <row r="20">
          <cell r="M20">
            <v>15</v>
          </cell>
          <cell r="N20" t="str">
            <v>O15</v>
          </cell>
          <cell r="O20" t="e">
            <v>#DIV/0!</v>
          </cell>
        </row>
        <row r="21">
          <cell r="M21">
            <v>16</v>
          </cell>
          <cell r="N21" t="str">
            <v>O16</v>
          </cell>
          <cell r="O21" t="e">
            <v>#DIV/0!</v>
          </cell>
        </row>
        <row r="22">
          <cell r="M22">
            <v>17</v>
          </cell>
          <cell r="N22" t="str">
            <v>O17</v>
          </cell>
          <cell r="O22" t="e">
            <v>#DIV/0!</v>
          </cell>
        </row>
        <row r="23">
          <cell r="M23">
            <v>18</v>
          </cell>
          <cell r="N23" t="str">
            <v>O18</v>
          </cell>
          <cell r="O23" t="e">
            <v>#DIV/0!</v>
          </cell>
        </row>
        <row r="24">
          <cell r="M24">
            <v>19</v>
          </cell>
          <cell r="N24" t="str">
            <v>O19</v>
          </cell>
          <cell r="O24" t="e">
            <v>#DIV/0!</v>
          </cell>
        </row>
        <row r="25">
          <cell r="M25">
            <v>20</v>
          </cell>
          <cell r="N25" t="str">
            <v>O20</v>
          </cell>
          <cell r="O25" t="e">
            <v>#DIV/0!</v>
          </cell>
        </row>
        <row r="26">
          <cell r="M26">
            <v>21</v>
          </cell>
          <cell r="N26" t="str">
            <v>O21</v>
          </cell>
          <cell r="O26" t="e">
            <v>#DIV/0!</v>
          </cell>
        </row>
        <row r="27">
          <cell r="M27">
            <v>22</v>
          </cell>
          <cell r="N27" t="str">
            <v>O22</v>
          </cell>
          <cell r="O27" t="e">
            <v>#DIV/0!</v>
          </cell>
        </row>
        <row r="28">
          <cell r="M28">
            <v>23</v>
          </cell>
          <cell r="N28" t="str">
            <v>O23</v>
          </cell>
          <cell r="O28" t="e">
            <v>#DIV/0!</v>
          </cell>
        </row>
        <row r="29">
          <cell r="M29">
            <v>24</v>
          </cell>
          <cell r="N29" t="str">
            <v>O24</v>
          </cell>
          <cell r="O29" t="e">
            <v>#DIV/0!</v>
          </cell>
        </row>
        <row r="30">
          <cell r="M30">
            <v>25</v>
          </cell>
          <cell r="N30" t="str">
            <v>O25</v>
          </cell>
          <cell r="O30" t="e">
            <v>#DIV/0!</v>
          </cell>
        </row>
        <row r="31">
          <cell r="M31">
            <v>26</v>
          </cell>
          <cell r="N31" t="str">
            <v>O26</v>
          </cell>
          <cell r="O31" t="e">
            <v>#DIV/0!</v>
          </cell>
        </row>
        <row r="32">
          <cell r="M32">
            <v>27</v>
          </cell>
          <cell r="N32" t="str">
            <v>O27</v>
          </cell>
          <cell r="O32" t="e">
            <v>#DIV/0!</v>
          </cell>
        </row>
        <row r="33">
          <cell r="M33">
            <v>28</v>
          </cell>
          <cell r="N33" t="str">
            <v>O28</v>
          </cell>
          <cell r="O33" t="e">
            <v>#DIV/0!</v>
          </cell>
        </row>
        <row r="34">
          <cell r="M34">
            <v>29</v>
          </cell>
          <cell r="N34" t="str">
            <v>O29</v>
          </cell>
          <cell r="O34" t="e">
            <v>#DIV/0!</v>
          </cell>
        </row>
        <row r="35">
          <cell r="M35">
            <v>30</v>
          </cell>
          <cell r="N35" t="str">
            <v>O30</v>
          </cell>
          <cell r="O35" t="e">
            <v>#DIV/0!</v>
          </cell>
        </row>
      </sheetData>
      <sheetData sheetId="5"/>
      <sheetData sheetId="6">
        <row r="18">
          <cell r="B18" t="str">
            <v>MANTENIMIENTO DE REDES HIDROSANITARIAS ÁREA METROPOLITANA</v>
          </cell>
          <cell r="C18">
            <v>0</v>
          </cell>
          <cell r="D18">
            <v>0</v>
          </cell>
          <cell r="E18">
            <v>0</v>
          </cell>
        </row>
        <row r="19">
          <cell r="B19" t="str">
            <v>MANTENIMIENTO DE REDES HIDROSANITARIAS SEDE ORIENTE (CARMEN DE VIBORAL) Y BIOFABRICA (SAN ANTONIO DE PEREIRA)</v>
          </cell>
          <cell r="C19">
            <v>0</v>
          </cell>
          <cell r="D19">
            <v>0</v>
          </cell>
          <cell r="E19">
            <v>0</v>
          </cell>
        </row>
        <row r="20">
          <cell r="B20" t="str">
            <v>MANTENIMIENTO DE REDES HIDROSANITARIAS SEDES DE URABÁ: TURBO, APARTADÓ Y CAREPA</v>
          </cell>
          <cell r="C20">
            <v>0</v>
          </cell>
          <cell r="D20">
            <v>0</v>
          </cell>
          <cell r="E20">
            <v>0</v>
          </cell>
        </row>
        <row r="21">
          <cell r="B21" t="str">
            <v>MANTENIMIENTO DE REDES HIDROSANITARIAS SEDE YARUMAL</v>
          </cell>
          <cell r="C21">
            <v>0</v>
          </cell>
          <cell r="D21">
            <v>0</v>
          </cell>
          <cell r="E21">
            <v>0</v>
          </cell>
        </row>
        <row r="22">
          <cell r="B22" t="str">
            <v>MANTENIMIENTO DE REDES HIDROSANITARIAS SEDES AMALFI Y SEGOVIA</v>
          </cell>
          <cell r="C22">
            <v>0</v>
          </cell>
          <cell r="D22">
            <v>0</v>
          </cell>
          <cell r="E22">
            <v>0</v>
          </cell>
        </row>
        <row r="23">
          <cell r="B23" t="str">
            <v>MANTENIMIENTO DE REDES HIDROSANITARIAS SEDE ANDES</v>
          </cell>
          <cell r="C23">
            <v>0</v>
          </cell>
          <cell r="D23">
            <v>0</v>
          </cell>
          <cell r="E23">
            <v>0</v>
          </cell>
        </row>
        <row r="24">
          <cell r="B24" t="str">
            <v>MANTENIMIENTO DE REDES HIDROSANITARIAS SEDE SANTAFÉ DE ANTIOQUIA</v>
          </cell>
          <cell r="C24">
            <v>0</v>
          </cell>
          <cell r="D24">
            <v>0</v>
          </cell>
          <cell r="E24">
            <v>0</v>
          </cell>
        </row>
        <row r="25">
          <cell r="B25" t="str">
            <v>MANTENIMIENTO DE REDES HIDROSANITARIAS SEDES PUERTO BERRIO Y SAN JOSÉ DEL NUS</v>
          </cell>
          <cell r="C25">
            <v>0</v>
          </cell>
          <cell r="D25">
            <v>0</v>
          </cell>
          <cell r="E25">
            <v>0</v>
          </cell>
        </row>
        <row r="26">
          <cell r="B26" t="str">
            <v>MANTENIMIENTO DE REDES HIDROSANITARIAS SEDE SONSÓN</v>
          </cell>
          <cell r="C26">
            <v>0</v>
          </cell>
          <cell r="D26">
            <v>0</v>
          </cell>
          <cell r="E26">
            <v>0</v>
          </cell>
        </row>
        <row r="27">
          <cell r="B27" t="str">
            <v>MANTENIMIENTO DE REDES HIDROSANITARIAS SEDE HACIENDA VEGAS DE LA CLARA (PORCE)</v>
          </cell>
          <cell r="C27">
            <v>0</v>
          </cell>
          <cell r="D27">
            <v>0</v>
          </cell>
          <cell r="E27">
            <v>0</v>
          </cell>
        </row>
        <row r="28">
          <cell r="B28" t="str">
            <v>MANTENIMIENTO DE REDES HIDROSANITARIAS SEDE HACIENDA LA MONTAÑA (SAN PEDRO)</v>
          </cell>
          <cell r="C28">
            <v>0</v>
          </cell>
          <cell r="D28">
            <v>0</v>
          </cell>
          <cell r="E28">
            <v>0</v>
          </cell>
        </row>
        <row r="29">
          <cell r="B29" t="str">
            <v>MANTENIMIENTO DE REDES HIDROSANITARIAS SEDE BAJO CAUCA, CAUCASIA Y HACIENDA LA CANDELARIA</v>
          </cell>
          <cell r="C29">
            <v>0</v>
          </cell>
          <cell r="D29">
            <v>0</v>
          </cell>
          <cell r="E29">
            <v>0</v>
          </cell>
        </row>
        <row r="30">
          <cell r="B30" t="str">
            <v>MANTENIMIENTO DE REDES HIDROSANITARIAS SEDE HACIENDA EL PROGRESO (HATILLO, BARBOSA)</v>
          </cell>
          <cell r="C30">
            <v>0</v>
          </cell>
          <cell r="D30">
            <v>0</v>
          </cell>
          <cell r="E30">
            <v>0</v>
          </cell>
        </row>
        <row r="31">
          <cell r="B31" t="str">
            <v>MANTENIMIENTO DE REDES HIDROSANITARIAS SEDE FRONTINO, VEREDA EL CHUSCAL A 45MIN</v>
          </cell>
          <cell r="C31">
            <v>0</v>
          </cell>
          <cell r="D31">
            <v>0</v>
          </cell>
          <cell r="E31">
            <v>0</v>
          </cell>
        </row>
        <row r="32">
          <cell r="B32" t="str">
            <v>REPUESTOS Y MATERIALES (BOLSA DE MATERIALES, LA CUAL SERÁ PAGADA AL CONTRATISTA CON UN RECARGO DE + LA UTILIDAD)</v>
          </cell>
          <cell r="C32">
            <v>74707474</v>
          </cell>
          <cell r="D32">
            <v>14194420.060000001</v>
          </cell>
          <cell r="E32">
            <v>88901894.060000002</v>
          </cell>
        </row>
        <row r="33">
          <cell r="B33" t="str">
            <v>VALOR TOTAL DE LA PROPUESTA INCLUIDO IVA</v>
          </cell>
          <cell r="C33">
            <v>74707474</v>
          </cell>
          <cell r="D33">
            <v>14194420.060000001</v>
          </cell>
          <cell r="E33">
            <v>88901894.060000002</v>
          </cell>
        </row>
        <row r="41">
          <cell r="H41" t="str">
            <v>Daniel José Nieves Vergara</v>
          </cell>
          <cell r="I41"/>
          <cell r="J41"/>
          <cell r="L41">
            <v>0</v>
          </cell>
          <cell r="N41">
            <v>1</v>
          </cell>
          <cell r="P41">
            <v>1</v>
          </cell>
          <cell r="R41">
            <v>1</v>
          </cell>
          <cell r="T41">
            <v>1</v>
          </cell>
          <cell r="W41" t="str">
            <v>CONDEIN SAS</v>
          </cell>
          <cell r="X41"/>
          <cell r="Y41"/>
          <cell r="AA41">
            <v>1</v>
          </cell>
          <cell r="AC41">
            <v>1</v>
          </cell>
          <cell r="AE41">
            <v>1</v>
          </cell>
          <cell r="AG41">
            <v>1</v>
          </cell>
          <cell r="AI41">
            <v>1</v>
          </cell>
          <cell r="AL41" t="str">
            <v>INGAP S.A.S</v>
          </cell>
          <cell r="AM41"/>
          <cell r="AN41"/>
          <cell r="AP41">
            <v>1</v>
          </cell>
          <cell r="AR41">
            <v>1</v>
          </cell>
          <cell r="AT41">
            <v>1</v>
          </cell>
          <cell r="AV41">
            <v>1</v>
          </cell>
          <cell r="AX41">
            <v>1</v>
          </cell>
          <cell r="BA41" t="str">
            <v>ENETEL S.A.S</v>
          </cell>
          <cell r="BB41"/>
          <cell r="BC41"/>
          <cell r="BE41">
            <v>1</v>
          </cell>
          <cell r="BG41">
            <v>1</v>
          </cell>
          <cell r="BI41">
            <v>1</v>
          </cell>
          <cell r="BK41">
            <v>1</v>
          </cell>
          <cell r="BM41">
            <v>1</v>
          </cell>
          <cell r="BP41" t="str">
            <v>Viacol Ingenieros Contratistas</v>
          </cell>
          <cell r="BQ41"/>
          <cell r="BR41"/>
          <cell r="BT41">
            <v>1</v>
          </cell>
          <cell r="BV41">
            <v>1</v>
          </cell>
          <cell r="BX41">
            <v>1</v>
          </cell>
          <cell r="BZ41">
            <v>1</v>
          </cell>
          <cell r="CB41">
            <v>1</v>
          </cell>
          <cell r="CE41" t="str">
            <v>WORLDTEK SAS</v>
          </cell>
          <cell r="CF41"/>
          <cell r="CG41"/>
          <cell r="CI41">
            <v>1</v>
          </cell>
          <cell r="CK41">
            <v>1</v>
          </cell>
          <cell r="CM41">
            <v>1</v>
          </cell>
          <cell r="CO41">
            <v>1</v>
          </cell>
          <cell r="CQ41">
            <v>1</v>
          </cell>
        </row>
        <row r="42">
          <cell r="H42" t="str">
            <v>NO HABILITADO</v>
          </cell>
          <cell r="I42"/>
          <cell r="J42"/>
          <cell r="W42" t="str">
            <v>OK</v>
          </cell>
          <cell r="X42"/>
          <cell r="Y42"/>
          <cell r="AL42" t="str">
            <v>OK</v>
          </cell>
          <cell r="AM42"/>
          <cell r="AN42"/>
          <cell r="BA42" t="str">
            <v>OK</v>
          </cell>
          <cell r="BB42"/>
          <cell r="BC42"/>
          <cell r="BP42" t="str">
            <v>OK</v>
          </cell>
          <cell r="BQ42"/>
          <cell r="BR42"/>
          <cell r="CE42" t="str">
            <v>OK</v>
          </cell>
          <cell r="CF42"/>
          <cell r="CG42"/>
        </row>
        <row r="46">
          <cell r="A46" t="str">
            <v>VERIFICACIÓN DE PRESUPUESTO</v>
          </cell>
          <cell r="B46"/>
          <cell r="C46" t="str">
            <v>ESTATUS</v>
          </cell>
        </row>
        <row r="47">
          <cell r="A47">
            <v>1</v>
          </cell>
          <cell r="B47" t="str">
            <v>Daniel José Nieves Vergara</v>
          </cell>
          <cell r="C47" t="str">
            <v>NH</v>
          </cell>
        </row>
        <row r="48">
          <cell r="A48">
            <v>2</v>
          </cell>
          <cell r="B48" t="str">
            <v>CONDEIN SAS</v>
          </cell>
          <cell r="C48" t="str">
            <v>H</v>
          </cell>
        </row>
        <row r="49">
          <cell r="A49">
            <v>3</v>
          </cell>
          <cell r="B49" t="str">
            <v>INGAP S.A.S</v>
          </cell>
          <cell r="C49" t="str">
            <v>H</v>
          </cell>
        </row>
        <row r="50">
          <cell r="A50">
            <v>4</v>
          </cell>
          <cell r="B50" t="str">
            <v>ENETEL S.A.S</v>
          </cell>
          <cell r="C50" t="str">
            <v>H</v>
          </cell>
        </row>
        <row r="51">
          <cell r="A51">
            <v>5</v>
          </cell>
          <cell r="B51" t="str">
            <v>Viacol Ingenieros Contratistas</v>
          </cell>
          <cell r="C51" t="str">
            <v>H</v>
          </cell>
        </row>
        <row r="52">
          <cell r="A52">
            <v>6</v>
          </cell>
          <cell r="B52" t="str">
            <v>WORLDTEK SAS</v>
          </cell>
          <cell r="C52" t="str">
            <v>H</v>
          </cell>
        </row>
      </sheetData>
      <sheetData sheetId="7"/>
      <sheetData sheetId="8">
        <row r="11">
          <cell r="IB11"/>
          <cell r="IC11"/>
          <cell r="ID11"/>
          <cell r="IE11"/>
          <cell r="IF11"/>
          <cell r="IG11"/>
          <cell r="IK11"/>
          <cell r="IL11"/>
          <cell r="IM11"/>
          <cell r="IN11"/>
          <cell r="IO11"/>
          <cell r="IP11"/>
          <cell r="IT11"/>
          <cell r="IU11"/>
          <cell r="IV11"/>
          <cell r="IW11"/>
          <cell r="IX11"/>
          <cell r="IY11"/>
          <cell r="JC11"/>
          <cell r="JD11"/>
          <cell r="JE11"/>
          <cell r="JF11"/>
          <cell r="JG11"/>
          <cell r="JH11"/>
          <cell r="JL11"/>
          <cell r="JM11"/>
          <cell r="JN11"/>
          <cell r="JO11"/>
          <cell r="JP11"/>
          <cell r="JQ11"/>
        </row>
        <row r="12">
          <cell r="IB12"/>
          <cell r="IC12"/>
          <cell r="ID12"/>
          <cell r="IE12"/>
          <cell r="IF12"/>
          <cell r="IG12"/>
          <cell r="IK12"/>
          <cell r="IL12"/>
          <cell r="IM12"/>
          <cell r="IN12"/>
          <cell r="IO12"/>
          <cell r="IP12"/>
          <cell r="IT12"/>
          <cell r="IU12"/>
          <cell r="IV12"/>
          <cell r="IW12"/>
          <cell r="IX12"/>
          <cell r="IY12"/>
          <cell r="JC12"/>
          <cell r="JD12"/>
          <cell r="JE12"/>
          <cell r="JF12"/>
          <cell r="JG12"/>
          <cell r="JH12"/>
          <cell r="JL12"/>
          <cell r="JM12"/>
          <cell r="JN12"/>
          <cell r="JO12"/>
          <cell r="JP12"/>
          <cell r="JQ12"/>
        </row>
        <row r="13">
          <cell r="IB13"/>
          <cell r="IC13"/>
          <cell r="ID13"/>
          <cell r="IE13"/>
          <cell r="IF13"/>
          <cell r="IG13"/>
          <cell r="IK13"/>
          <cell r="IL13"/>
          <cell r="IM13"/>
          <cell r="IN13"/>
          <cell r="IO13"/>
          <cell r="IP13"/>
          <cell r="IT13"/>
          <cell r="IU13"/>
          <cell r="IV13"/>
          <cell r="IW13"/>
          <cell r="IX13"/>
          <cell r="IY13"/>
          <cell r="JC13"/>
          <cell r="JD13"/>
          <cell r="JE13"/>
          <cell r="JF13"/>
          <cell r="JG13"/>
          <cell r="JH13"/>
          <cell r="JL13"/>
          <cell r="JM13"/>
          <cell r="JN13"/>
          <cell r="JO13"/>
          <cell r="JP13"/>
          <cell r="JQ13"/>
        </row>
        <row r="14">
          <cell r="IB14"/>
          <cell r="IC14"/>
          <cell r="ID14"/>
          <cell r="IE14"/>
          <cell r="IF14"/>
          <cell r="IG14"/>
          <cell r="IK14"/>
          <cell r="IL14"/>
          <cell r="IM14"/>
          <cell r="IN14"/>
          <cell r="IO14"/>
          <cell r="IP14"/>
          <cell r="IT14"/>
          <cell r="IU14"/>
          <cell r="IV14"/>
          <cell r="IW14"/>
          <cell r="IX14"/>
          <cell r="IY14"/>
          <cell r="JC14"/>
          <cell r="JD14"/>
          <cell r="JE14"/>
          <cell r="JF14"/>
          <cell r="JG14"/>
          <cell r="JH14"/>
          <cell r="JL14"/>
          <cell r="JM14"/>
          <cell r="JN14"/>
          <cell r="JO14"/>
          <cell r="JP14"/>
          <cell r="JQ14"/>
        </row>
        <row r="15">
          <cell r="IB15"/>
          <cell r="IC15"/>
          <cell r="ID15"/>
          <cell r="IE15"/>
          <cell r="IF15"/>
          <cell r="IG15"/>
          <cell r="IK15"/>
          <cell r="IL15"/>
          <cell r="IM15"/>
          <cell r="IN15"/>
          <cell r="IO15"/>
          <cell r="IP15"/>
          <cell r="IT15"/>
          <cell r="IU15"/>
          <cell r="IV15"/>
          <cell r="IW15"/>
          <cell r="IX15"/>
          <cell r="IY15"/>
          <cell r="JC15"/>
          <cell r="JD15"/>
          <cell r="JE15"/>
          <cell r="JF15"/>
          <cell r="JG15"/>
          <cell r="JH15"/>
          <cell r="JL15"/>
          <cell r="JM15"/>
          <cell r="JN15"/>
          <cell r="JO15"/>
          <cell r="JP15"/>
          <cell r="JQ15"/>
        </row>
        <row r="16">
          <cell r="IB16"/>
          <cell r="IC16"/>
          <cell r="ID16"/>
          <cell r="IE16"/>
          <cell r="IF16"/>
          <cell r="IG16"/>
          <cell r="IK16"/>
          <cell r="IL16"/>
          <cell r="IM16"/>
          <cell r="IN16"/>
          <cell r="IO16"/>
          <cell r="IP16"/>
          <cell r="IT16"/>
          <cell r="IU16"/>
          <cell r="IV16"/>
          <cell r="IW16"/>
          <cell r="IX16"/>
          <cell r="IY16"/>
          <cell r="JC16"/>
          <cell r="JD16"/>
          <cell r="JE16"/>
          <cell r="JF16"/>
          <cell r="JG16"/>
          <cell r="JH16"/>
          <cell r="JL16"/>
          <cell r="JM16"/>
          <cell r="JN16"/>
          <cell r="JO16"/>
          <cell r="JP16"/>
          <cell r="JQ16"/>
        </row>
        <row r="17">
          <cell r="IB17"/>
          <cell r="IC17"/>
          <cell r="ID17"/>
          <cell r="IE17"/>
          <cell r="IF17"/>
          <cell r="IG17"/>
          <cell r="IK17"/>
          <cell r="IL17"/>
          <cell r="IM17"/>
          <cell r="IN17"/>
          <cell r="IO17"/>
          <cell r="IP17"/>
          <cell r="IT17"/>
          <cell r="IU17"/>
          <cell r="IV17"/>
          <cell r="IW17"/>
          <cell r="IX17"/>
          <cell r="IY17"/>
          <cell r="JC17"/>
          <cell r="JD17"/>
          <cell r="JE17"/>
          <cell r="JF17"/>
          <cell r="JG17"/>
          <cell r="JH17"/>
          <cell r="JL17"/>
          <cell r="JM17"/>
          <cell r="JN17"/>
          <cell r="JO17"/>
          <cell r="JP17"/>
          <cell r="JQ17"/>
        </row>
        <row r="18">
          <cell r="IB18"/>
          <cell r="IC18"/>
          <cell r="ID18"/>
          <cell r="IE18"/>
          <cell r="IF18"/>
          <cell r="IG18"/>
          <cell r="IK18"/>
          <cell r="IL18"/>
          <cell r="IM18"/>
          <cell r="IN18"/>
          <cell r="IO18"/>
          <cell r="IP18"/>
          <cell r="IT18"/>
          <cell r="IU18"/>
          <cell r="IV18"/>
          <cell r="IW18"/>
          <cell r="IX18"/>
          <cell r="IY18"/>
          <cell r="JC18"/>
          <cell r="JD18"/>
          <cell r="JE18"/>
          <cell r="JF18"/>
          <cell r="JG18"/>
          <cell r="JH18"/>
          <cell r="JL18"/>
          <cell r="JM18"/>
          <cell r="JN18"/>
          <cell r="JO18"/>
          <cell r="JP18"/>
          <cell r="JQ18"/>
        </row>
        <row r="19">
          <cell r="IB19"/>
          <cell r="IC19"/>
          <cell r="ID19"/>
          <cell r="IE19"/>
          <cell r="IF19"/>
          <cell r="IG19"/>
          <cell r="IK19"/>
          <cell r="IL19"/>
          <cell r="IM19"/>
          <cell r="IN19"/>
          <cell r="IO19"/>
          <cell r="IP19"/>
          <cell r="IT19"/>
          <cell r="IU19"/>
          <cell r="IV19"/>
          <cell r="IW19"/>
          <cell r="IX19"/>
          <cell r="IY19"/>
          <cell r="JC19"/>
          <cell r="JD19"/>
          <cell r="JE19"/>
          <cell r="JF19"/>
          <cell r="JG19"/>
          <cell r="JH19"/>
          <cell r="JL19"/>
          <cell r="JM19"/>
          <cell r="JN19"/>
          <cell r="JO19"/>
          <cell r="JP19"/>
          <cell r="JQ19"/>
        </row>
        <row r="20">
          <cell r="IB20"/>
          <cell r="IC20"/>
          <cell r="ID20"/>
          <cell r="IE20"/>
          <cell r="IF20"/>
          <cell r="IG20"/>
          <cell r="IK20"/>
          <cell r="IL20"/>
          <cell r="IM20"/>
          <cell r="IN20"/>
          <cell r="IO20"/>
          <cell r="IP20"/>
          <cell r="IT20"/>
          <cell r="IU20"/>
          <cell r="IV20"/>
          <cell r="IW20"/>
          <cell r="IX20"/>
          <cell r="IY20"/>
          <cell r="JC20"/>
          <cell r="JD20"/>
          <cell r="JE20"/>
          <cell r="JF20"/>
          <cell r="JG20"/>
          <cell r="JH20"/>
          <cell r="JL20"/>
          <cell r="JM20"/>
          <cell r="JN20"/>
          <cell r="JO20"/>
          <cell r="JP20"/>
          <cell r="JQ20"/>
        </row>
        <row r="21">
          <cell r="IB21"/>
          <cell r="IC21"/>
          <cell r="ID21"/>
          <cell r="IE21"/>
          <cell r="IF21"/>
          <cell r="IG21"/>
          <cell r="IK21"/>
          <cell r="IL21"/>
          <cell r="IM21"/>
          <cell r="IN21"/>
          <cell r="IO21"/>
          <cell r="IP21"/>
          <cell r="IT21"/>
          <cell r="IU21"/>
          <cell r="IV21"/>
          <cell r="IW21"/>
          <cell r="IX21"/>
          <cell r="IY21"/>
          <cell r="JC21"/>
          <cell r="JD21"/>
          <cell r="JE21"/>
          <cell r="JF21"/>
          <cell r="JG21"/>
          <cell r="JH21"/>
          <cell r="JL21"/>
          <cell r="JM21"/>
          <cell r="JN21"/>
          <cell r="JO21"/>
          <cell r="JP21"/>
          <cell r="JQ21"/>
        </row>
        <row r="22">
          <cell r="IB22"/>
          <cell r="IC22"/>
          <cell r="ID22"/>
          <cell r="IE22"/>
          <cell r="IF22"/>
          <cell r="IG22"/>
          <cell r="IK22"/>
          <cell r="IL22"/>
          <cell r="IM22"/>
          <cell r="IN22"/>
          <cell r="IO22"/>
          <cell r="IP22"/>
          <cell r="IT22"/>
          <cell r="IU22"/>
          <cell r="IV22"/>
          <cell r="IW22"/>
          <cell r="IX22"/>
          <cell r="IY22"/>
          <cell r="JC22"/>
          <cell r="JD22"/>
          <cell r="JE22"/>
          <cell r="JF22"/>
          <cell r="JG22"/>
          <cell r="JH22"/>
          <cell r="JL22"/>
          <cell r="JM22"/>
          <cell r="JN22"/>
          <cell r="JO22"/>
          <cell r="JP22"/>
          <cell r="JQ22"/>
        </row>
        <row r="23">
          <cell r="IB23"/>
          <cell r="IC23"/>
          <cell r="ID23"/>
          <cell r="IE23"/>
          <cell r="IF23"/>
          <cell r="IG23"/>
          <cell r="IK23"/>
          <cell r="IL23"/>
          <cell r="IM23"/>
          <cell r="IN23"/>
          <cell r="IO23"/>
          <cell r="IP23"/>
          <cell r="IT23"/>
          <cell r="IU23"/>
          <cell r="IV23"/>
          <cell r="IW23"/>
          <cell r="IX23"/>
          <cell r="IY23"/>
          <cell r="JC23"/>
          <cell r="JD23"/>
          <cell r="JE23"/>
          <cell r="JF23"/>
          <cell r="JG23"/>
          <cell r="JH23"/>
          <cell r="JL23"/>
          <cell r="JM23"/>
          <cell r="JN23"/>
          <cell r="JO23"/>
          <cell r="JP23"/>
          <cell r="JQ23"/>
        </row>
        <row r="24">
          <cell r="IB24"/>
          <cell r="IC24"/>
          <cell r="ID24"/>
          <cell r="IE24"/>
          <cell r="IF24"/>
          <cell r="IG24"/>
          <cell r="IK24"/>
          <cell r="IL24"/>
          <cell r="IM24"/>
          <cell r="IN24"/>
          <cell r="IO24"/>
          <cell r="IP24"/>
          <cell r="IT24"/>
          <cell r="IU24"/>
          <cell r="IV24"/>
          <cell r="IW24"/>
          <cell r="IX24"/>
          <cell r="IY24"/>
          <cell r="JC24"/>
          <cell r="JD24"/>
          <cell r="JE24"/>
          <cell r="JF24"/>
          <cell r="JG24"/>
          <cell r="JH24"/>
          <cell r="JL24"/>
          <cell r="JM24"/>
          <cell r="JN24"/>
          <cell r="JO24"/>
          <cell r="JP24"/>
          <cell r="JQ24"/>
        </row>
        <row r="25">
          <cell r="IB25"/>
          <cell r="IC25"/>
          <cell r="ID25"/>
          <cell r="IE25"/>
          <cell r="IF25"/>
          <cell r="IG25"/>
          <cell r="IK25"/>
          <cell r="IL25"/>
          <cell r="IM25"/>
          <cell r="IN25"/>
          <cell r="IO25"/>
          <cell r="IP25"/>
          <cell r="IT25"/>
          <cell r="IU25"/>
          <cell r="IV25"/>
          <cell r="IW25"/>
          <cell r="IX25"/>
          <cell r="IY25"/>
          <cell r="JC25"/>
          <cell r="JD25"/>
          <cell r="JE25"/>
          <cell r="JF25"/>
          <cell r="JG25"/>
          <cell r="JH25"/>
          <cell r="JL25"/>
          <cell r="JM25"/>
          <cell r="JN25"/>
          <cell r="JO25"/>
          <cell r="JP25"/>
          <cell r="JQ25"/>
        </row>
        <row r="26">
          <cell r="IB26"/>
          <cell r="IC26"/>
          <cell r="ID26"/>
          <cell r="IE26"/>
          <cell r="IF26"/>
          <cell r="IG26"/>
          <cell r="IK26"/>
          <cell r="IL26"/>
          <cell r="IM26"/>
          <cell r="IN26"/>
          <cell r="IO26"/>
          <cell r="IP26"/>
          <cell r="IT26"/>
          <cell r="IU26"/>
          <cell r="IV26"/>
          <cell r="IW26"/>
          <cell r="IX26"/>
          <cell r="IY26"/>
          <cell r="JC26"/>
          <cell r="JD26"/>
          <cell r="JE26"/>
          <cell r="JF26"/>
          <cell r="JG26"/>
          <cell r="JH26"/>
          <cell r="JL26"/>
          <cell r="JM26"/>
          <cell r="JN26"/>
          <cell r="JO26"/>
          <cell r="JP26"/>
          <cell r="JQ26"/>
        </row>
        <row r="27">
          <cell r="IB27"/>
          <cell r="IC27"/>
          <cell r="ID27"/>
          <cell r="IE27"/>
          <cell r="IF27"/>
          <cell r="IG27"/>
          <cell r="IK27"/>
          <cell r="IL27"/>
          <cell r="IM27"/>
          <cell r="IN27"/>
          <cell r="IO27"/>
          <cell r="IP27"/>
          <cell r="IT27"/>
          <cell r="IU27"/>
          <cell r="IV27"/>
          <cell r="IW27"/>
          <cell r="IX27"/>
          <cell r="IY27"/>
          <cell r="JC27"/>
          <cell r="JD27"/>
          <cell r="JE27"/>
          <cell r="JF27"/>
          <cell r="JG27"/>
          <cell r="JH27"/>
          <cell r="JL27"/>
          <cell r="JM27"/>
          <cell r="JN27"/>
          <cell r="JO27"/>
          <cell r="JP27"/>
          <cell r="JQ27"/>
        </row>
        <row r="28">
          <cell r="IB28"/>
          <cell r="IC28"/>
          <cell r="ID28"/>
          <cell r="IE28"/>
          <cell r="IF28"/>
          <cell r="IG28"/>
          <cell r="IK28"/>
          <cell r="IL28"/>
          <cell r="IM28"/>
          <cell r="IN28"/>
          <cell r="IO28"/>
          <cell r="IP28"/>
          <cell r="IT28"/>
          <cell r="IU28"/>
          <cell r="IV28"/>
          <cell r="IW28"/>
          <cell r="IX28"/>
          <cell r="IY28"/>
          <cell r="JC28"/>
          <cell r="JD28"/>
          <cell r="JE28"/>
          <cell r="JF28"/>
          <cell r="JG28"/>
          <cell r="JH28"/>
          <cell r="JL28"/>
          <cell r="JM28"/>
          <cell r="JN28"/>
          <cell r="JO28"/>
          <cell r="JP28"/>
          <cell r="JQ28"/>
        </row>
        <row r="29">
          <cell r="IB29"/>
          <cell r="IC29"/>
          <cell r="ID29"/>
          <cell r="IE29"/>
          <cell r="IF29"/>
          <cell r="IG29"/>
          <cell r="IK29"/>
          <cell r="IL29"/>
          <cell r="IM29"/>
          <cell r="IN29"/>
          <cell r="IO29"/>
          <cell r="IP29"/>
          <cell r="IT29"/>
          <cell r="IU29"/>
          <cell r="IV29"/>
          <cell r="IW29"/>
          <cell r="IX29"/>
          <cell r="IY29"/>
          <cell r="JC29"/>
          <cell r="JD29"/>
          <cell r="JE29"/>
          <cell r="JF29"/>
          <cell r="JG29"/>
          <cell r="JH29"/>
          <cell r="JL29"/>
          <cell r="JM29"/>
          <cell r="JN29"/>
          <cell r="JO29"/>
          <cell r="JP29"/>
          <cell r="JQ29"/>
        </row>
        <row r="30">
          <cell r="IB30"/>
          <cell r="IC30"/>
          <cell r="ID30"/>
          <cell r="IE30"/>
          <cell r="IF30"/>
          <cell r="IG30"/>
          <cell r="IK30"/>
          <cell r="IL30"/>
          <cell r="IM30"/>
          <cell r="IN30"/>
          <cell r="IO30"/>
          <cell r="IP30"/>
          <cell r="IT30"/>
          <cell r="IU30"/>
          <cell r="IV30"/>
          <cell r="IW30"/>
          <cell r="IX30"/>
          <cell r="IY30"/>
          <cell r="JC30"/>
          <cell r="JD30"/>
          <cell r="JE30"/>
          <cell r="JF30"/>
          <cell r="JG30"/>
          <cell r="JH30"/>
          <cell r="JL30"/>
          <cell r="JM30"/>
          <cell r="JN30"/>
          <cell r="JO30"/>
          <cell r="JP30"/>
          <cell r="JQ30"/>
        </row>
        <row r="31">
          <cell r="IB31"/>
          <cell r="IC31"/>
          <cell r="ID31"/>
          <cell r="IE31"/>
          <cell r="IF31"/>
          <cell r="IG31"/>
          <cell r="IK31"/>
          <cell r="IL31"/>
          <cell r="IM31"/>
          <cell r="IN31"/>
          <cell r="IO31"/>
          <cell r="IP31"/>
          <cell r="IT31"/>
          <cell r="IU31"/>
          <cell r="IV31"/>
          <cell r="IW31"/>
          <cell r="IX31"/>
          <cell r="IY31"/>
          <cell r="JC31"/>
          <cell r="JD31"/>
          <cell r="JE31"/>
          <cell r="JF31"/>
          <cell r="JG31"/>
          <cell r="JH31"/>
          <cell r="JL31"/>
          <cell r="JM31"/>
          <cell r="JN31"/>
          <cell r="JO31"/>
          <cell r="JP31"/>
          <cell r="JQ31"/>
        </row>
        <row r="32">
          <cell r="IB32"/>
          <cell r="IC32"/>
          <cell r="ID32"/>
          <cell r="IE32"/>
          <cell r="IF32"/>
          <cell r="IG32"/>
          <cell r="IK32"/>
          <cell r="IL32"/>
          <cell r="IM32"/>
          <cell r="IN32"/>
          <cell r="IO32"/>
          <cell r="IP32"/>
          <cell r="IT32"/>
          <cell r="IU32"/>
          <cell r="IV32"/>
          <cell r="IW32"/>
          <cell r="IX32"/>
          <cell r="IY32"/>
          <cell r="JC32"/>
          <cell r="JD32"/>
          <cell r="JE32"/>
          <cell r="JF32"/>
          <cell r="JG32"/>
          <cell r="JH32"/>
          <cell r="JL32"/>
          <cell r="JM32"/>
          <cell r="JN32"/>
          <cell r="JO32"/>
          <cell r="JP32"/>
          <cell r="JQ32"/>
        </row>
        <row r="33">
          <cell r="IB33"/>
          <cell r="IC33"/>
          <cell r="ID33"/>
          <cell r="IE33"/>
          <cell r="IF33"/>
          <cell r="IG33"/>
          <cell r="IK33"/>
          <cell r="IL33"/>
          <cell r="IM33"/>
          <cell r="IN33"/>
          <cell r="IO33"/>
          <cell r="IP33"/>
          <cell r="IT33"/>
          <cell r="IU33"/>
          <cell r="IV33"/>
          <cell r="IW33"/>
          <cell r="IX33"/>
          <cell r="IY33"/>
          <cell r="JC33"/>
          <cell r="JD33"/>
          <cell r="JE33"/>
          <cell r="JF33"/>
          <cell r="JG33"/>
          <cell r="JH33"/>
          <cell r="JL33"/>
          <cell r="JM33"/>
          <cell r="JN33"/>
          <cell r="JO33"/>
          <cell r="JP33"/>
          <cell r="JQ33"/>
        </row>
        <row r="34">
          <cell r="IB34"/>
          <cell r="IC34"/>
          <cell r="ID34"/>
          <cell r="IE34"/>
          <cell r="IF34"/>
          <cell r="IG34"/>
          <cell r="IK34"/>
          <cell r="IL34"/>
          <cell r="IM34"/>
          <cell r="IN34"/>
          <cell r="IO34"/>
          <cell r="IP34"/>
          <cell r="IT34"/>
          <cell r="IU34"/>
          <cell r="IV34"/>
          <cell r="IW34"/>
          <cell r="IX34"/>
          <cell r="IY34"/>
          <cell r="JC34"/>
          <cell r="JD34"/>
          <cell r="JE34"/>
          <cell r="JF34"/>
          <cell r="JG34"/>
          <cell r="JH34"/>
          <cell r="JL34"/>
          <cell r="JM34"/>
          <cell r="JN34"/>
          <cell r="JO34"/>
          <cell r="JP34"/>
          <cell r="JQ34"/>
        </row>
        <row r="35">
          <cell r="IB35"/>
          <cell r="IC35"/>
          <cell r="ID35"/>
          <cell r="IE35"/>
          <cell r="IF35"/>
          <cell r="IG35"/>
          <cell r="IK35"/>
          <cell r="IL35"/>
          <cell r="IM35"/>
          <cell r="IN35"/>
          <cell r="IO35"/>
          <cell r="IP35"/>
          <cell r="IT35"/>
          <cell r="IU35"/>
          <cell r="IV35"/>
          <cell r="IW35"/>
          <cell r="IX35"/>
          <cell r="IY35"/>
          <cell r="JC35"/>
          <cell r="JD35"/>
          <cell r="JE35"/>
          <cell r="JF35"/>
          <cell r="JG35"/>
          <cell r="JH35"/>
          <cell r="JL35"/>
          <cell r="JM35"/>
          <cell r="JN35"/>
          <cell r="JO35"/>
          <cell r="JP35"/>
          <cell r="JQ35"/>
        </row>
        <row r="36">
          <cell r="IB36"/>
          <cell r="IC36"/>
          <cell r="ID36"/>
          <cell r="IE36"/>
          <cell r="IF36"/>
          <cell r="IG36"/>
          <cell r="IK36"/>
          <cell r="IL36"/>
          <cell r="IM36"/>
          <cell r="IN36"/>
          <cell r="IO36"/>
          <cell r="IP36"/>
          <cell r="IT36"/>
          <cell r="IU36"/>
          <cell r="IV36"/>
          <cell r="IW36"/>
          <cell r="IX36"/>
          <cell r="IY36"/>
          <cell r="JC36"/>
          <cell r="JD36"/>
          <cell r="JE36"/>
          <cell r="JF36"/>
          <cell r="JG36"/>
          <cell r="JH36"/>
          <cell r="JL36"/>
          <cell r="JM36"/>
          <cell r="JN36"/>
          <cell r="JO36"/>
          <cell r="JP36"/>
          <cell r="JQ36"/>
        </row>
        <row r="37">
          <cell r="IB37"/>
          <cell r="IC37"/>
          <cell r="ID37"/>
          <cell r="IE37"/>
          <cell r="IF37"/>
          <cell r="IG37"/>
          <cell r="IK37"/>
          <cell r="IL37"/>
          <cell r="IM37"/>
          <cell r="IN37"/>
          <cell r="IO37"/>
          <cell r="IP37"/>
          <cell r="IT37"/>
          <cell r="IU37"/>
          <cell r="IV37"/>
          <cell r="IW37"/>
          <cell r="IX37"/>
          <cell r="IY37"/>
          <cell r="JC37"/>
          <cell r="JD37"/>
          <cell r="JE37"/>
          <cell r="JF37"/>
          <cell r="JG37"/>
          <cell r="JH37"/>
          <cell r="JL37"/>
          <cell r="JM37"/>
          <cell r="JN37"/>
          <cell r="JO37"/>
          <cell r="JP37"/>
          <cell r="JQ37"/>
        </row>
        <row r="38">
          <cell r="IB38"/>
          <cell r="IC38"/>
          <cell r="ID38"/>
          <cell r="IE38"/>
          <cell r="IF38"/>
          <cell r="IG38"/>
          <cell r="IK38"/>
          <cell r="IL38"/>
          <cell r="IM38"/>
          <cell r="IN38"/>
          <cell r="IO38"/>
          <cell r="IP38"/>
          <cell r="IT38"/>
          <cell r="IU38"/>
          <cell r="IV38"/>
          <cell r="IW38"/>
          <cell r="IX38"/>
          <cell r="IY38"/>
          <cell r="JC38"/>
          <cell r="JD38"/>
          <cell r="JE38"/>
          <cell r="JF38"/>
          <cell r="JG38"/>
          <cell r="JH38"/>
          <cell r="JL38"/>
          <cell r="JM38"/>
          <cell r="JN38"/>
          <cell r="JO38"/>
          <cell r="JP38"/>
          <cell r="JQ38"/>
        </row>
        <row r="39">
          <cell r="IB39"/>
          <cell r="IC39"/>
          <cell r="ID39"/>
          <cell r="IE39"/>
          <cell r="IF39"/>
          <cell r="IG39"/>
          <cell r="IK39"/>
          <cell r="IL39"/>
          <cell r="IM39"/>
          <cell r="IN39"/>
          <cell r="IO39"/>
          <cell r="IP39"/>
          <cell r="IT39"/>
          <cell r="IU39"/>
          <cell r="IV39"/>
          <cell r="IW39"/>
          <cell r="IX39"/>
          <cell r="IY39"/>
          <cell r="JC39"/>
          <cell r="JD39"/>
          <cell r="JE39"/>
          <cell r="JF39"/>
          <cell r="JG39"/>
          <cell r="JH39"/>
          <cell r="JL39"/>
          <cell r="JM39"/>
          <cell r="JN39"/>
          <cell r="JO39"/>
          <cell r="JP39"/>
          <cell r="JQ39"/>
        </row>
        <row r="40">
          <cell r="IB40"/>
          <cell r="IC40"/>
          <cell r="ID40"/>
          <cell r="IE40"/>
          <cell r="IF40"/>
          <cell r="IG40"/>
          <cell r="IK40"/>
          <cell r="IL40"/>
          <cell r="IM40"/>
          <cell r="IN40"/>
          <cell r="IO40"/>
          <cell r="IP40"/>
          <cell r="IT40"/>
          <cell r="IU40"/>
          <cell r="IV40"/>
          <cell r="IW40"/>
          <cell r="IX40"/>
          <cell r="IY40"/>
          <cell r="JC40"/>
          <cell r="JD40"/>
          <cell r="JE40"/>
          <cell r="JF40"/>
          <cell r="JG40"/>
          <cell r="JH40"/>
          <cell r="JL40"/>
          <cell r="JM40"/>
          <cell r="JN40"/>
          <cell r="JO40"/>
          <cell r="JP40"/>
          <cell r="JQ40"/>
        </row>
        <row r="41">
          <cell r="IB41"/>
          <cell r="IC41"/>
          <cell r="ID41"/>
          <cell r="IE41"/>
          <cell r="IF41"/>
          <cell r="IG41"/>
          <cell r="IK41"/>
          <cell r="IL41"/>
          <cell r="IM41"/>
          <cell r="IN41"/>
          <cell r="IO41"/>
          <cell r="IP41"/>
          <cell r="IT41"/>
          <cell r="IU41"/>
          <cell r="IV41"/>
          <cell r="IW41"/>
          <cell r="IX41"/>
          <cell r="IY41"/>
          <cell r="JC41"/>
          <cell r="JD41"/>
          <cell r="JE41"/>
          <cell r="JF41"/>
          <cell r="JG41"/>
          <cell r="JH41"/>
          <cell r="JL41"/>
          <cell r="JM41"/>
          <cell r="JN41"/>
          <cell r="JO41"/>
          <cell r="JP41"/>
          <cell r="JQ41"/>
        </row>
        <row r="42">
          <cell r="IB42"/>
          <cell r="IC42"/>
          <cell r="ID42"/>
          <cell r="IE42"/>
          <cell r="IF42"/>
          <cell r="IG42"/>
          <cell r="IK42"/>
          <cell r="IL42"/>
          <cell r="IM42"/>
          <cell r="IN42"/>
          <cell r="IO42"/>
          <cell r="IP42"/>
          <cell r="IT42"/>
          <cell r="IU42"/>
          <cell r="IV42"/>
          <cell r="IW42"/>
          <cell r="IX42"/>
          <cell r="IY42"/>
          <cell r="JC42"/>
          <cell r="JD42"/>
          <cell r="JE42"/>
          <cell r="JF42"/>
          <cell r="JG42"/>
          <cell r="JH42"/>
          <cell r="JL42"/>
          <cell r="JM42"/>
          <cell r="JN42"/>
          <cell r="JO42"/>
          <cell r="JP42"/>
          <cell r="JQ42"/>
        </row>
        <row r="43">
          <cell r="IB43"/>
          <cell r="IC43"/>
          <cell r="ID43"/>
          <cell r="IE43"/>
          <cell r="IF43"/>
          <cell r="IG43"/>
          <cell r="IK43"/>
          <cell r="IL43"/>
          <cell r="IM43"/>
          <cell r="IN43"/>
          <cell r="IO43"/>
          <cell r="IP43"/>
          <cell r="IT43"/>
          <cell r="IU43"/>
          <cell r="IV43"/>
          <cell r="IW43"/>
          <cell r="IX43"/>
          <cell r="IY43"/>
          <cell r="JC43"/>
          <cell r="JD43"/>
          <cell r="JE43"/>
          <cell r="JF43"/>
          <cell r="JG43"/>
          <cell r="JH43"/>
          <cell r="JL43"/>
          <cell r="JM43"/>
          <cell r="JN43"/>
          <cell r="JO43"/>
          <cell r="JP43"/>
          <cell r="JQ43"/>
        </row>
        <row r="44">
          <cell r="IB44"/>
          <cell r="IC44"/>
          <cell r="ID44"/>
          <cell r="IE44"/>
          <cell r="IF44"/>
          <cell r="IG44"/>
          <cell r="IK44"/>
          <cell r="IL44"/>
          <cell r="IM44"/>
          <cell r="IN44"/>
          <cell r="IO44"/>
          <cell r="IP44"/>
          <cell r="IT44"/>
          <cell r="IU44"/>
          <cell r="IV44"/>
          <cell r="IW44"/>
          <cell r="IX44"/>
          <cell r="IY44"/>
          <cell r="JC44"/>
          <cell r="JD44"/>
          <cell r="JE44"/>
          <cell r="JF44"/>
          <cell r="JG44"/>
          <cell r="JH44"/>
          <cell r="JL44"/>
          <cell r="JM44"/>
          <cell r="JN44"/>
          <cell r="JO44"/>
          <cell r="JP44"/>
          <cell r="JQ44"/>
        </row>
        <row r="45">
          <cell r="IB45"/>
          <cell r="IC45"/>
          <cell r="ID45"/>
          <cell r="IE45"/>
          <cell r="IF45"/>
          <cell r="IG45"/>
          <cell r="IK45"/>
          <cell r="IL45"/>
          <cell r="IM45"/>
          <cell r="IN45"/>
          <cell r="IO45"/>
          <cell r="IP45"/>
          <cell r="IT45"/>
          <cell r="IU45"/>
          <cell r="IV45"/>
          <cell r="IW45"/>
          <cell r="IX45"/>
          <cell r="IY45"/>
          <cell r="JC45"/>
          <cell r="JD45"/>
          <cell r="JE45"/>
          <cell r="JF45"/>
          <cell r="JG45"/>
          <cell r="JH45"/>
          <cell r="JL45"/>
          <cell r="JM45"/>
          <cell r="JN45"/>
          <cell r="JO45"/>
          <cell r="JP45"/>
          <cell r="JQ45"/>
        </row>
        <row r="46">
          <cell r="IB46"/>
          <cell r="IC46"/>
          <cell r="ID46"/>
          <cell r="IE46"/>
          <cell r="IF46"/>
          <cell r="IG46"/>
          <cell r="IK46"/>
          <cell r="IL46"/>
          <cell r="IM46"/>
          <cell r="IN46"/>
          <cell r="IO46"/>
          <cell r="IP46"/>
          <cell r="IT46"/>
          <cell r="IU46"/>
          <cell r="IV46"/>
          <cell r="IW46"/>
          <cell r="IX46"/>
          <cell r="IY46"/>
          <cell r="JC46"/>
          <cell r="JD46"/>
          <cell r="JE46"/>
          <cell r="JF46"/>
          <cell r="JG46"/>
          <cell r="JH46"/>
          <cell r="JL46"/>
          <cell r="JM46"/>
          <cell r="JN46"/>
          <cell r="JO46"/>
          <cell r="JP46"/>
          <cell r="JQ46"/>
        </row>
        <row r="47">
          <cell r="IB47"/>
          <cell r="IC47"/>
          <cell r="ID47"/>
          <cell r="IE47"/>
          <cell r="IF47"/>
          <cell r="IG47"/>
          <cell r="IK47"/>
          <cell r="IL47"/>
          <cell r="IM47"/>
          <cell r="IN47"/>
          <cell r="IO47"/>
          <cell r="IP47"/>
          <cell r="IT47"/>
          <cell r="IU47"/>
          <cell r="IV47"/>
          <cell r="IW47"/>
          <cell r="IX47"/>
          <cell r="IY47"/>
          <cell r="JC47"/>
          <cell r="JD47"/>
          <cell r="JE47"/>
          <cell r="JF47"/>
          <cell r="JG47"/>
          <cell r="JH47"/>
          <cell r="JL47"/>
          <cell r="JM47"/>
          <cell r="JN47"/>
          <cell r="JO47"/>
          <cell r="JP47"/>
          <cell r="JQ47"/>
        </row>
        <row r="48">
          <cell r="IB48"/>
          <cell r="IC48"/>
          <cell r="ID48"/>
          <cell r="IE48"/>
          <cell r="IF48"/>
          <cell r="IG48"/>
          <cell r="IK48"/>
          <cell r="IL48"/>
          <cell r="IM48"/>
          <cell r="IN48"/>
          <cell r="IO48"/>
          <cell r="IP48"/>
          <cell r="IT48"/>
          <cell r="IU48"/>
          <cell r="IV48"/>
          <cell r="IW48"/>
          <cell r="IX48"/>
          <cell r="IY48"/>
          <cell r="JC48"/>
          <cell r="JD48"/>
          <cell r="JE48"/>
          <cell r="JF48"/>
          <cell r="JG48"/>
          <cell r="JH48"/>
          <cell r="JL48"/>
          <cell r="JM48"/>
          <cell r="JN48"/>
          <cell r="JO48"/>
          <cell r="JP48"/>
          <cell r="JQ48"/>
        </row>
        <row r="49">
          <cell r="IB49"/>
          <cell r="IC49"/>
          <cell r="ID49"/>
          <cell r="IE49"/>
          <cell r="IF49"/>
          <cell r="IG49"/>
          <cell r="IK49"/>
          <cell r="IL49"/>
          <cell r="IM49"/>
          <cell r="IN49"/>
          <cell r="IO49"/>
          <cell r="IP49"/>
          <cell r="IT49"/>
          <cell r="IU49"/>
          <cell r="IV49"/>
          <cell r="IW49"/>
          <cell r="IX49"/>
          <cell r="IY49"/>
          <cell r="JC49"/>
          <cell r="JD49"/>
          <cell r="JE49"/>
          <cell r="JF49"/>
          <cell r="JG49"/>
          <cell r="JH49"/>
          <cell r="JL49"/>
          <cell r="JM49"/>
          <cell r="JN49"/>
          <cell r="JO49"/>
          <cell r="JP49"/>
          <cell r="JQ49"/>
        </row>
        <row r="50">
          <cell r="IB50"/>
          <cell r="IC50"/>
          <cell r="ID50"/>
          <cell r="IE50"/>
          <cell r="IF50"/>
          <cell r="IG50"/>
          <cell r="IK50"/>
          <cell r="IL50"/>
          <cell r="IM50"/>
          <cell r="IN50"/>
          <cell r="IO50"/>
          <cell r="IP50"/>
          <cell r="IT50"/>
          <cell r="IU50"/>
          <cell r="IV50"/>
          <cell r="IW50"/>
          <cell r="IX50"/>
          <cell r="IY50"/>
          <cell r="JC50"/>
          <cell r="JD50"/>
          <cell r="JE50"/>
          <cell r="JF50"/>
          <cell r="JG50"/>
          <cell r="JH50"/>
          <cell r="JL50"/>
          <cell r="JM50"/>
          <cell r="JN50"/>
          <cell r="JO50"/>
          <cell r="JP50"/>
          <cell r="JQ50"/>
        </row>
        <row r="51">
          <cell r="IB51"/>
          <cell r="IC51"/>
          <cell r="ID51"/>
          <cell r="IE51"/>
          <cell r="IF51"/>
          <cell r="IG51"/>
          <cell r="IK51"/>
          <cell r="IL51"/>
          <cell r="IM51"/>
          <cell r="IN51"/>
          <cell r="IO51"/>
          <cell r="IP51"/>
          <cell r="IT51"/>
          <cell r="IU51"/>
          <cell r="IV51"/>
          <cell r="IW51"/>
          <cell r="IX51"/>
          <cell r="IY51"/>
          <cell r="JC51"/>
          <cell r="JD51"/>
          <cell r="JE51"/>
          <cell r="JF51"/>
          <cell r="JG51"/>
          <cell r="JH51"/>
          <cell r="JL51"/>
          <cell r="JM51"/>
          <cell r="JN51"/>
          <cell r="JO51"/>
          <cell r="JP51"/>
          <cell r="JQ51"/>
        </row>
        <row r="52">
          <cell r="IB52"/>
          <cell r="IC52"/>
          <cell r="ID52"/>
          <cell r="IE52"/>
          <cell r="IF52"/>
          <cell r="IG52"/>
          <cell r="IK52"/>
          <cell r="IL52"/>
          <cell r="IM52"/>
          <cell r="IN52"/>
          <cell r="IO52"/>
          <cell r="IP52"/>
          <cell r="IT52"/>
          <cell r="IU52"/>
          <cell r="IV52"/>
          <cell r="IW52"/>
          <cell r="IX52"/>
          <cell r="IY52"/>
          <cell r="JC52"/>
          <cell r="JD52"/>
          <cell r="JE52"/>
          <cell r="JF52"/>
          <cell r="JG52"/>
          <cell r="JH52"/>
          <cell r="JL52"/>
          <cell r="JM52"/>
          <cell r="JN52"/>
          <cell r="JO52"/>
          <cell r="JP52"/>
          <cell r="JQ52"/>
        </row>
        <row r="53">
          <cell r="IB53"/>
          <cell r="IC53"/>
          <cell r="ID53"/>
          <cell r="IE53"/>
          <cell r="IF53"/>
          <cell r="IG53"/>
          <cell r="IK53"/>
          <cell r="IL53"/>
          <cell r="IM53"/>
          <cell r="IN53"/>
          <cell r="IO53"/>
          <cell r="IP53"/>
          <cell r="IT53"/>
          <cell r="IU53"/>
          <cell r="IV53"/>
          <cell r="IW53"/>
          <cell r="IX53"/>
          <cell r="IY53"/>
          <cell r="JC53"/>
          <cell r="JD53"/>
          <cell r="JE53"/>
          <cell r="JF53"/>
          <cell r="JG53"/>
          <cell r="JH53"/>
          <cell r="JL53"/>
          <cell r="JM53"/>
          <cell r="JN53"/>
          <cell r="JO53"/>
          <cell r="JP53"/>
          <cell r="JQ53"/>
        </row>
        <row r="54">
          <cell r="IB54"/>
          <cell r="IC54"/>
          <cell r="ID54"/>
          <cell r="IE54"/>
          <cell r="IF54"/>
          <cell r="IG54"/>
          <cell r="IK54"/>
          <cell r="IL54"/>
          <cell r="IM54"/>
          <cell r="IN54"/>
          <cell r="IO54"/>
          <cell r="IP54"/>
          <cell r="IT54"/>
          <cell r="IU54"/>
          <cell r="IV54"/>
          <cell r="IW54"/>
          <cell r="IX54"/>
          <cell r="IY54"/>
          <cell r="JC54"/>
          <cell r="JD54"/>
          <cell r="JE54"/>
          <cell r="JF54"/>
          <cell r="JG54"/>
          <cell r="JH54"/>
          <cell r="JL54"/>
          <cell r="JM54"/>
          <cell r="JN54"/>
          <cell r="JO54"/>
          <cell r="JP54"/>
          <cell r="JQ54"/>
        </row>
        <row r="55">
          <cell r="IB55"/>
          <cell r="IC55"/>
          <cell r="ID55"/>
          <cell r="IE55"/>
          <cell r="IF55"/>
          <cell r="IG55"/>
          <cell r="IK55"/>
          <cell r="IL55"/>
          <cell r="IM55"/>
          <cell r="IN55"/>
          <cell r="IO55"/>
          <cell r="IP55"/>
          <cell r="IT55"/>
          <cell r="IU55"/>
          <cell r="IV55"/>
          <cell r="IW55"/>
          <cell r="IX55"/>
          <cell r="IY55"/>
          <cell r="JC55"/>
          <cell r="JD55"/>
          <cell r="JE55"/>
          <cell r="JF55"/>
          <cell r="JG55"/>
          <cell r="JH55"/>
          <cell r="JL55"/>
          <cell r="JM55"/>
          <cell r="JN55"/>
          <cell r="JO55"/>
          <cell r="JP55"/>
          <cell r="JQ55"/>
        </row>
        <row r="56">
          <cell r="IB56"/>
          <cell r="IC56"/>
          <cell r="ID56"/>
          <cell r="IE56"/>
          <cell r="IF56"/>
          <cell r="IG56"/>
          <cell r="IK56"/>
          <cell r="IL56"/>
          <cell r="IM56"/>
          <cell r="IN56"/>
          <cell r="IO56"/>
          <cell r="IP56"/>
          <cell r="IT56"/>
          <cell r="IU56"/>
          <cell r="IV56"/>
          <cell r="IW56"/>
          <cell r="IX56"/>
          <cell r="IY56"/>
          <cell r="JC56"/>
          <cell r="JD56"/>
          <cell r="JE56"/>
          <cell r="JF56"/>
          <cell r="JG56"/>
          <cell r="JH56"/>
          <cell r="JL56"/>
          <cell r="JM56"/>
          <cell r="JN56"/>
          <cell r="JO56"/>
          <cell r="JP56"/>
          <cell r="JQ56"/>
        </row>
        <row r="57">
          <cell r="IB57"/>
          <cell r="IC57"/>
          <cell r="ID57"/>
          <cell r="IE57"/>
          <cell r="IF57"/>
          <cell r="IG57"/>
          <cell r="IK57"/>
          <cell r="IL57"/>
          <cell r="IM57"/>
          <cell r="IN57"/>
          <cell r="IO57"/>
          <cell r="IP57"/>
          <cell r="IT57"/>
          <cell r="IU57"/>
          <cell r="IV57"/>
          <cell r="IW57"/>
          <cell r="IX57"/>
          <cell r="IY57"/>
          <cell r="JC57"/>
          <cell r="JD57"/>
          <cell r="JE57"/>
          <cell r="JF57"/>
          <cell r="JG57"/>
          <cell r="JH57"/>
          <cell r="JL57"/>
          <cell r="JM57"/>
          <cell r="JN57"/>
          <cell r="JO57"/>
          <cell r="JP57"/>
          <cell r="JQ57"/>
        </row>
        <row r="58">
          <cell r="IB58"/>
          <cell r="IC58"/>
          <cell r="ID58"/>
          <cell r="IE58"/>
          <cell r="IF58"/>
          <cell r="IG58"/>
          <cell r="IK58"/>
          <cell r="IL58"/>
          <cell r="IM58"/>
          <cell r="IN58"/>
          <cell r="IO58"/>
          <cell r="IP58"/>
          <cell r="IT58"/>
          <cell r="IU58"/>
          <cell r="IV58"/>
          <cell r="IW58"/>
          <cell r="IX58"/>
          <cell r="IY58"/>
          <cell r="JC58"/>
          <cell r="JD58"/>
          <cell r="JE58"/>
          <cell r="JF58"/>
          <cell r="JG58"/>
          <cell r="JH58"/>
          <cell r="JL58"/>
          <cell r="JM58"/>
          <cell r="JN58"/>
          <cell r="JO58"/>
          <cell r="JP58"/>
          <cell r="JQ58"/>
        </row>
        <row r="59">
          <cell r="IB59"/>
          <cell r="IC59"/>
          <cell r="ID59"/>
          <cell r="IE59"/>
          <cell r="IF59"/>
          <cell r="IG59"/>
          <cell r="IK59"/>
          <cell r="IL59"/>
          <cell r="IM59"/>
          <cell r="IN59"/>
          <cell r="IO59"/>
          <cell r="IP59"/>
          <cell r="IT59"/>
          <cell r="IU59"/>
          <cell r="IV59"/>
          <cell r="IW59"/>
          <cell r="IX59"/>
          <cell r="IY59"/>
          <cell r="JC59"/>
          <cell r="JD59"/>
          <cell r="JE59"/>
          <cell r="JF59"/>
          <cell r="JG59"/>
          <cell r="JH59"/>
          <cell r="JL59"/>
          <cell r="JM59"/>
          <cell r="JN59"/>
          <cell r="JO59"/>
          <cell r="JP59"/>
          <cell r="JQ59"/>
        </row>
        <row r="60">
          <cell r="IB60"/>
          <cell r="IC60"/>
          <cell r="ID60"/>
          <cell r="IE60"/>
          <cell r="IF60"/>
          <cell r="IG60"/>
          <cell r="IK60"/>
          <cell r="IL60"/>
          <cell r="IM60"/>
          <cell r="IN60"/>
          <cell r="IO60"/>
          <cell r="IP60"/>
          <cell r="IT60"/>
          <cell r="IU60"/>
          <cell r="IV60"/>
          <cell r="IW60"/>
          <cell r="IX60"/>
          <cell r="IY60"/>
          <cell r="JC60"/>
          <cell r="JD60"/>
          <cell r="JE60"/>
          <cell r="JF60"/>
          <cell r="JG60"/>
          <cell r="JH60"/>
          <cell r="JL60"/>
          <cell r="JM60"/>
          <cell r="JN60"/>
          <cell r="JO60"/>
          <cell r="JP60"/>
          <cell r="JQ60"/>
        </row>
        <row r="61">
          <cell r="IB61"/>
          <cell r="IC61"/>
          <cell r="ID61"/>
          <cell r="IE61"/>
          <cell r="IF61"/>
          <cell r="IG61"/>
          <cell r="IK61"/>
          <cell r="IL61"/>
          <cell r="IM61"/>
          <cell r="IN61"/>
          <cell r="IO61"/>
          <cell r="IP61"/>
          <cell r="IT61"/>
          <cell r="IU61"/>
          <cell r="IV61"/>
          <cell r="IW61"/>
          <cell r="IX61"/>
          <cell r="IY61"/>
          <cell r="JC61"/>
          <cell r="JD61"/>
          <cell r="JE61"/>
          <cell r="JF61"/>
          <cell r="JG61"/>
          <cell r="JH61"/>
          <cell r="JL61"/>
          <cell r="JM61"/>
          <cell r="JN61"/>
          <cell r="JO61"/>
          <cell r="JP61"/>
          <cell r="JQ61"/>
        </row>
        <row r="62">
          <cell r="IB62"/>
          <cell r="IC62"/>
          <cell r="ID62"/>
          <cell r="IE62"/>
          <cell r="IF62"/>
          <cell r="IG62"/>
          <cell r="IK62"/>
          <cell r="IL62"/>
          <cell r="IM62"/>
          <cell r="IN62"/>
          <cell r="IO62"/>
          <cell r="IP62"/>
          <cell r="IT62"/>
          <cell r="IU62"/>
          <cell r="IV62"/>
          <cell r="IW62"/>
          <cell r="IX62"/>
          <cell r="IY62"/>
          <cell r="JC62"/>
          <cell r="JD62"/>
          <cell r="JE62"/>
          <cell r="JF62"/>
          <cell r="JG62"/>
          <cell r="JH62"/>
          <cell r="JL62"/>
          <cell r="JM62"/>
          <cell r="JN62"/>
          <cell r="JO62"/>
          <cell r="JP62"/>
          <cell r="JQ62"/>
        </row>
        <row r="63">
          <cell r="IB63"/>
          <cell r="IC63"/>
          <cell r="ID63"/>
          <cell r="IE63"/>
          <cell r="IF63"/>
          <cell r="IG63"/>
          <cell r="IK63"/>
          <cell r="IL63"/>
          <cell r="IM63"/>
          <cell r="IN63"/>
          <cell r="IO63"/>
          <cell r="IP63"/>
          <cell r="IT63"/>
          <cell r="IU63"/>
          <cell r="IV63"/>
          <cell r="IW63"/>
          <cell r="IX63"/>
          <cell r="IY63"/>
          <cell r="JC63"/>
          <cell r="JD63"/>
          <cell r="JE63"/>
          <cell r="JF63"/>
          <cell r="JG63"/>
          <cell r="JH63"/>
          <cell r="JL63"/>
          <cell r="JM63"/>
          <cell r="JN63"/>
          <cell r="JO63"/>
          <cell r="JP63"/>
          <cell r="JQ63"/>
        </row>
        <row r="64">
          <cell r="IB64"/>
          <cell r="IC64"/>
          <cell r="ID64"/>
          <cell r="IE64"/>
          <cell r="IF64"/>
          <cell r="IG64"/>
          <cell r="IK64"/>
          <cell r="IL64"/>
          <cell r="IM64"/>
          <cell r="IN64"/>
          <cell r="IO64"/>
          <cell r="IP64"/>
          <cell r="IT64"/>
          <cell r="IU64"/>
          <cell r="IV64"/>
          <cell r="IW64"/>
          <cell r="IX64"/>
          <cell r="IY64"/>
          <cell r="JC64"/>
          <cell r="JD64"/>
          <cell r="JE64"/>
          <cell r="JF64"/>
          <cell r="JG64"/>
          <cell r="JH64"/>
          <cell r="JL64"/>
          <cell r="JM64"/>
          <cell r="JN64"/>
          <cell r="JO64"/>
          <cell r="JP64"/>
          <cell r="JQ64"/>
        </row>
        <row r="65">
          <cell r="IB65"/>
          <cell r="IC65"/>
          <cell r="ID65"/>
          <cell r="IE65"/>
          <cell r="IF65"/>
          <cell r="IG65"/>
          <cell r="IK65"/>
          <cell r="IL65"/>
          <cell r="IM65"/>
          <cell r="IN65"/>
          <cell r="IO65"/>
          <cell r="IP65"/>
          <cell r="IT65"/>
          <cell r="IU65"/>
          <cell r="IV65"/>
          <cell r="IW65"/>
          <cell r="IX65"/>
          <cell r="IY65"/>
          <cell r="JC65"/>
          <cell r="JD65"/>
          <cell r="JE65"/>
          <cell r="JF65"/>
          <cell r="JG65"/>
          <cell r="JH65"/>
          <cell r="JL65"/>
          <cell r="JM65"/>
          <cell r="JN65"/>
          <cell r="JO65"/>
          <cell r="JP65"/>
          <cell r="JQ65"/>
        </row>
        <row r="66">
          <cell r="IB66"/>
          <cell r="IC66"/>
          <cell r="ID66"/>
          <cell r="IE66"/>
          <cell r="IF66"/>
          <cell r="IG66"/>
          <cell r="IK66"/>
          <cell r="IL66"/>
          <cell r="IM66"/>
          <cell r="IN66"/>
          <cell r="IO66"/>
          <cell r="IP66"/>
          <cell r="IT66"/>
          <cell r="IU66"/>
          <cell r="IV66"/>
          <cell r="IW66"/>
          <cell r="IX66"/>
          <cell r="IY66"/>
          <cell r="JC66"/>
          <cell r="JD66"/>
          <cell r="JE66"/>
          <cell r="JF66"/>
          <cell r="JG66"/>
          <cell r="JH66"/>
          <cell r="JL66"/>
          <cell r="JM66"/>
          <cell r="JN66"/>
          <cell r="JO66"/>
          <cell r="JP66"/>
          <cell r="JQ66"/>
        </row>
        <row r="67">
          <cell r="IB67"/>
          <cell r="IC67"/>
          <cell r="ID67"/>
          <cell r="IE67"/>
          <cell r="IF67"/>
          <cell r="IG67"/>
          <cell r="IK67"/>
          <cell r="IL67"/>
          <cell r="IM67"/>
          <cell r="IN67"/>
          <cell r="IO67"/>
          <cell r="IP67"/>
          <cell r="IT67"/>
          <cell r="IU67"/>
          <cell r="IV67"/>
          <cell r="IW67"/>
          <cell r="IX67"/>
          <cell r="IY67"/>
          <cell r="JC67"/>
          <cell r="JD67"/>
          <cell r="JE67"/>
          <cell r="JF67"/>
          <cell r="JG67"/>
          <cell r="JH67"/>
          <cell r="JL67"/>
          <cell r="JM67"/>
          <cell r="JN67"/>
          <cell r="JO67"/>
          <cell r="JP67"/>
          <cell r="JQ67"/>
        </row>
        <row r="68">
          <cell r="IB68"/>
          <cell r="IC68"/>
          <cell r="ID68"/>
          <cell r="IE68"/>
          <cell r="IF68"/>
          <cell r="IG68"/>
          <cell r="IK68"/>
          <cell r="IL68"/>
          <cell r="IM68"/>
          <cell r="IN68"/>
          <cell r="IO68"/>
          <cell r="IP68"/>
          <cell r="IT68"/>
          <cell r="IU68"/>
          <cell r="IV68"/>
          <cell r="IW68"/>
          <cell r="IX68"/>
          <cell r="IY68"/>
          <cell r="JC68"/>
          <cell r="JD68"/>
          <cell r="JE68"/>
          <cell r="JF68"/>
          <cell r="JG68"/>
          <cell r="JH68"/>
          <cell r="JL68"/>
          <cell r="JM68"/>
          <cell r="JN68"/>
          <cell r="JO68"/>
          <cell r="JP68"/>
          <cell r="JQ68"/>
        </row>
        <row r="69">
          <cell r="IB69"/>
          <cell r="IC69"/>
          <cell r="ID69"/>
          <cell r="IE69"/>
          <cell r="IF69"/>
          <cell r="IG69"/>
          <cell r="IK69"/>
          <cell r="IL69"/>
          <cell r="IM69"/>
          <cell r="IN69"/>
          <cell r="IO69"/>
          <cell r="IP69"/>
          <cell r="IT69"/>
          <cell r="IU69"/>
          <cell r="IV69"/>
          <cell r="IW69"/>
          <cell r="IX69"/>
          <cell r="IY69"/>
          <cell r="JC69"/>
          <cell r="JD69"/>
          <cell r="JE69"/>
          <cell r="JF69"/>
          <cell r="JG69"/>
          <cell r="JH69"/>
          <cell r="JL69"/>
          <cell r="JM69"/>
          <cell r="JN69"/>
          <cell r="JO69"/>
          <cell r="JP69"/>
          <cell r="JQ69"/>
        </row>
        <row r="70">
          <cell r="IB70"/>
          <cell r="IC70"/>
          <cell r="ID70"/>
          <cell r="IE70"/>
          <cell r="IF70"/>
          <cell r="IG70"/>
          <cell r="IK70"/>
          <cell r="IL70"/>
          <cell r="IM70"/>
          <cell r="IN70"/>
          <cell r="IO70"/>
          <cell r="IP70"/>
          <cell r="IT70"/>
          <cell r="IU70"/>
          <cell r="IV70"/>
          <cell r="IW70"/>
          <cell r="IX70"/>
          <cell r="IY70"/>
          <cell r="JC70"/>
          <cell r="JD70"/>
          <cell r="JE70"/>
          <cell r="JF70"/>
          <cell r="JG70"/>
          <cell r="JH70"/>
          <cell r="JL70"/>
          <cell r="JM70"/>
          <cell r="JN70"/>
          <cell r="JO70"/>
          <cell r="JP70"/>
          <cell r="JQ70"/>
        </row>
        <row r="71">
          <cell r="IB71"/>
          <cell r="IC71"/>
          <cell r="ID71"/>
          <cell r="IE71"/>
          <cell r="IF71"/>
          <cell r="IG71"/>
          <cell r="IK71"/>
          <cell r="IL71"/>
          <cell r="IM71"/>
          <cell r="IN71"/>
          <cell r="IO71"/>
          <cell r="IP71"/>
          <cell r="IT71"/>
          <cell r="IU71"/>
          <cell r="IV71"/>
          <cell r="IW71"/>
          <cell r="IX71"/>
          <cell r="IY71"/>
          <cell r="JC71"/>
          <cell r="JD71"/>
          <cell r="JE71"/>
          <cell r="JF71"/>
          <cell r="JG71"/>
          <cell r="JH71"/>
          <cell r="JL71"/>
          <cell r="JM71"/>
          <cell r="JN71"/>
          <cell r="JO71"/>
          <cell r="JP71"/>
          <cell r="JQ71"/>
        </row>
      </sheetData>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2. EXPERIENCIA GRAL Y ESP"/>
      <sheetName val="5.4 CAP FINANCIERA"/>
      <sheetName val="10. EVALUACIÓN"/>
      <sheetName val="1_ENTREGA"/>
      <sheetName val="Cálculo Pt2"/>
      <sheetName val="5.5 REQUISITOS COMERCIALES"/>
      <sheetName val="5,1. REQUISITOS JURÍDIC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ENTREGA"/>
      <sheetName val="GUIA"/>
      <sheetName val="2_APERTURA DE SOBRES"/>
      <sheetName val="5,1. REQUISITOS JURÍDICOS"/>
      <sheetName val="5.2.1 EXPERIENCIA GRAL"/>
      <sheetName val="5.3 CAP FINANCIERA"/>
      <sheetName val="5.5 REQUISITOS COMERCIALES"/>
      <sheetName val="PRESUPUESTO"/>
      <sheetName val="VALORES UNITARIOS"/>
      <sheetName val="RESUMEN"/>
      <sheetName val="Cálculo Pt2"/>
      <sheetName val="10. EVALUACIÓN"/>
    </sheetNames>
    <sheetDataSet>
      <sheetData sheetId="0" refreshError="1">
        <row r="2">
          <cell r="A2" t="str">
            <v>Invitación Pública N° VA-013-2020</v>
          </cell>
        </row>
        <row r="8">
          <cell r="A8">
            <v>1</v>
          </cell>
        </row>
        <row r="9">
          <cell r="A9">
            <v>2</v>
          </cell>
        </row>
        <row r="10">
          <cell r="A10">
            <v>3</v>
          </cell>
        </row>
        <row r="11">
          <cell r="A11">
            <v>4</v>
          </cell>
        </row>
        <row r="12">
          <cell r="A12">
            <v>5</v>
          </cell>
        </row>
        <row r="13">
          <cell r="A13">
            <v>6</v>
          </cell>
        </row>
        <row r="14">
          <cell r="A14">
            <v>7</v>
          </cell>
        </row>
        <row r="15">
          <cell r="A15">
            <v>8</v>
          </cell>
        </row>
        <row r="16">
          <cell r="A16">
            <v>9</v>
          </cell>
        </row>
        <row r="17">
          <cell r="A17">
            <v>10</v>
          </cell>
        </row>
        <row r="18">
          <cell r="A18">
            <v>11</v>
          </cell>
        </row>
        <row r="19">
          <cell r="A19">
            <v>12</v>
          </cell>
        </row>
        <row r="20">
          <cell r="A20">
            <v>13</v>
          </cell>
        </row>
        <row r="21">
          <cell r="A21">
            <v>14</v>
          </cell>
        </row>
        <row r="22">
          <cell r="A22">
            <v>15</v>
          </cell>
        </row>
        <row r="23">
          <cell r="A23">
            <v>16</v>
          </cell>
        </row>
        <row r="24">
          <cell r="A24">
            <v>17</v>
          </cell>
        </row>
      </sheetData>
      <sheetData sheetId="1" refreshError="1"/>
      <sheetData sheetId="2" refreshError="1"/>
      <sheetData sheetId="3" refreshError="1"/>
      <sheetData sheetId="4" refreshError="1"/>
      <sheetData sheetId="5" refreshError="1"/>
      <sheetData sheetId="6" refreshError="1"/>
      <sheetData sheetId="7" refreshError="1">
        <row r="116">
          <cell r="G116">
            <v>1</v>
          </cell>
          <cell r="H116">
            <v>0</v>
          </cell>
        </row>
        <row r="117">
          <cell r="G117">
            <v>2</v>
          </cell>
          <cell r="H117">
            <v>0</v>
          </cell>
        </row>
        <row r="118">
          <cell r="G118">
            <v>3</v>
          </cell>
          <cell r="H118">
            <v>0</v>
          </cell>
        </row>
        <row r="119">
          <cell r="G119">
            <v>4</v>
          </cell>
          <cell r="H119">
            <v>0</v>
          </cell>
        </row>
        <row r="120">
          <cell r="G120">
            <v>5</v>
          </cell>
          <cell r="H120">
            <v>0</v>
          </cell>
        </row>
        <row r="121">
          <cell r="G121">
            <v>6</v>
          </cell>
          <cell r="H121">
            <v>0</v>
          </cell>
        </row>
        <row r="122">
          <cell r="G122">
            <v>7</v>
          </cell>
          <cell r="H122">
            <v>0</v>
          </cell>
        </row>
        <row r="123">
          <cell r="G123">
            <v>8</v>
          </cell>
          <cell r="H123">
            <v>0</v>
          </cell>
        </row>
        <row r="124">
          <cell r="G124">
            <v>9</v>
          </cell>
          <cell r="H124">
            <v>0</v>
          </cell>
        </row>
        <row r="125">
          <cell r="G125">
            <v>10</v>
          </cell>
          <cell r="H125">
            <v>0</v>
          </cell>
        </row>
        <row r="126">
          <cell r="G126">
            <v>11</v>
          </cell>
          <cell r="H126">
            <v>0</v>
          </cell>
        </row>
        <row r="127">
          <cell r="G127">
            <v>12</v>
          </cell>
          <cell r="H127">
            <v>0</v>
          </cell>
        </row>
        <row r="128">
          <cell r="G128">
            <v>13</v>
          </cell>
          <cell r="H128">
            <v>0</v>
          </cell>
        </row>
        <row r="129">
          <cell r="G129">
            <v>14</v>
          </cell>
          <cell r="H129">
            <v>0</v>
          </cell>
        </row>
        <row r="130">
          <cell r="G130">
            <v>15</v>
          </cell>
          <cell r="H130">
            <v>0</v>
          </cell>
        </row>
        <row r="131">
          <cell r="G131">
            <v>16</v>
          </cell>
          <cell r="H131">
            <v>0</v>
          </cell>
        </row>
        <row r="132">
          <cell r="G132">
            <v>17</v>
          </cell>
          <cell r="H132">
            <v>0</v>
          </cell>
        </row>
        <row r="133">
          <cell r="G133">
            <v>18</v>
          </cell>
          <cell r="H133">
            <v>0</v>
          </cell>
        </row>
        <row r="134">
          <cell r="G134">
            <v>19</v>
          </cell>
          <cell r="H134">
            <v>0</v>
          </cell>
        </row>
        <row r="135">
          <cell r="G135">
            <v>20</v>
          </cell>
          <cell r="H135">
            <v>0</v>
          </cell>
        </row>
        <row r="136">
          <cell r="G136">
            <v>21</v>
          </cell>
          <cell r="H136">
            <v>0</v>
          </cell>
        </row>
        <row r="137">
          <cell r="G137">
            <v>22</v>
          </cell>
          <cell r="H137">
            <v>0</v>
          </cell>
        </row>
        <row r="138">
          <cell r="G138">
            <v>23</v>
          </cell>
          <cell r="H138">
            <v>0</v>
          </cell>
        </row>
        <row r="139">
          <cell r="G139">
            <v>24</v>
          </cell>
          <cell r="H139">
            <v>0</v>
          </cell>
        </row>
        <row r="140">
          <cell r="G140">
            <v>25</v>
          </cell>
          <cell r="H140">
            <v>0</v>
          </cell>
        </row>
        <row r="141">
          <cell r="G141">
            <v>26</v>
          </cell>
          <cell r="H141">
            <v>0</v>
          </cell>
        </row>
        <row r="142">
          <cell r="G142">
            <v>27</v>
          </cell>
          <cell r="H142">
            <v>0</v>
          </cell>
        </row>
        <row r="143">
          <cell r="G143">
            <v>28</v>
          </cell>
          <cell r="H143">
            <v>0</v>
          </cell>
        </row>
        <row r="144">
          <cell r="G144">
            <v>29</v>
          </cell>
          <cell r="H144">
            <v>0</v>
          </cell>
        </row>
        <row r="145">
          <cell r="G145">
            <v>30</v>
          </cell>
          <cell r="H145">
            <v>0</v>
          </cell>
        </row>
      </sheetData>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ontraloriagen.gov.co/web/guest/certificado-antecedentes-fiscales"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46"/>
  <sheetViews>
    <sheetView topLeftCell="A7" workbookViewId="0">
      <selection activeCell="B26" sqref="B26"/>
    </sheetView>
  </sheetViews>
  <sheetFormatPr baseColWidth="10" defaultColWidth="11.42578125" defaultRowHeight="15" x14ac:dyDescent="0.25"/>
  <cols>
    <col min="1" max="1" width="5.85546875" style="1" bestFit="1" customWidth="1"/>
    <col min="2" max="2" width="83.85546875" style="1" customWidth="1"/>
    <col min="3" max="16384" width="11.42578125" style="1"/>
  </cols>
  <sheetData>
    <row r="1" spans="1:2" ht="37.5" customHeight="1" x14ac:dyDescent="0.25">
      <c r="A1" s="330" t="s">
        <v>0</v>
      </c>
      <c r="B1" s="331"/>
    </row>
    <row r="2" spans="1:2" ht="51" customHeight="1" x14ac:dyDescent="0.25">
      <c r="A2" s="332" t="s">
        <v>391</v>
      </c>
      <c r="B2" s="333"/>
    </row>
    <row r="3" spans="1:2" ht="18" x14ac:dyDescent="0.25">
      <c r="A3" s="332" t="s">
        <v>1</v>
      </c>
      <c r="B3" s="333"/>
    </row>
    <row r="4" spans="1:2" ht="95.25" customHeight="1" x14ac:dyDescent="0.25">
      <c r="A4" s="334" t="s">
        <v>463</v>
      </c>
      <c r="B4" s="335"/>
    </row>
    <row r="5" spans="1:2" ht="27" customHeight="1" x14ac:dyDescent="0.25">
      <c r="A5" s="336"/>
      <c r="B5" s="337"/>
    </row>
    <row r="6" spans="1:2" ht="15.75" x14ac:dyDescent="0.25">
      <c r="A6" s="2"/>
      <c r="B6" s="2"/>
    </row>
    <row r="7" spans="1:2" ht="29.25" customHeight="1" x14ac:dyDescent="0.25">
      <c r="A7" s="219" t="s">
        <v>2</v>
      </c>
      <c r="B7" s="220" t="s">
        <v>3</v>
      </c>
    </row>
    <row r="8" spans="1:2" ht="22.5" customHeight="1" x14ac:dyDescent="0.2">
      <c r="A8" s="3">
        <v>1</v>
      </c>
      <c r="B8" s="222" t="s">
        <v>420</v>
      </c>
    </row>
    <row r="9" spans="1:2" x14ac:dyDescent="0.2">
      <c r="A9" s="3">
        <v>2</v>
      </c>
      <c r="B9" s="222" t="s">
        <v>421</v>
      </c>
    </row>
    <row r="10" spans="1:2" x14ac:dyDescent="0.2">
      <c r="A10" s="3">
        <v>3</v>
      </c>
      <c r="B10" s="222" t="s">
        <v>422</v>
      </c>
    </row>
    <row r="11" spans="1:2" x14ac:dyDescent="0.2">
      <c r="A11" s="3">
        <v>4</v>
      </c>
      <c r="B11" s="222" t="s">
        <v>423</v>
      </c>
    </row>
    <row r="12" spans="1:2" x14ac:dyDescent="0.2">
      <c r="A12" s="3">
        <v>5</v>
      </c>
      <c r="B12" s="222" t="s">
        <v>424</v>
      </c>
    </row>
    <row r="13" spans="1:2" x14ac:dyDescent="0.2">
      <c r="A13" s="3">
        <v>6</v>
      </c>
      <c r="B13" s="222" t="s">
        <v>425</v>
      </c>
    </row>
    <row r="14" spans="1:2" x14ac:dyDescent="0.2">
      <c r="A14" s="3">
        <v>7</v>
      </c>
      <c r="B14" s="222" t="s">
        <v>426</v>
      </c>
    </row>
    <row r="15" spans="1:2" x14ac:dyDescent="0.2">
      <c r="A15" s="3">
        <v>8</v>
      </c>
      <c r="B15" s="222" t="s">
        <v>373</v>
      </c>
    </row>
    <row r="16" spans="1:2" x14ac:dyDescent="0.2">
      <c r="A16" s="3">
        <v>9</v>
      </c>
      <c r="B16" s="266" t="s">
        <v>374</v>
      </c>
    </row>
    <row r="17" spans="1:2" x14ac:dyDescent="0.2">
      <c r="A17" s="3">
        <v>10</v>
      </c>
      <c r="B17" s="222" t="s">
        <v>427</v>
      </c>
    </row>
    <row r="18" spans="1:2" x14ac:dyDescent="0.2">
      <c r="A18" s="3">
        <v>11</v>
      </c>
      <c r="B18" s="222" t="s">
        <v>428</v>
      </c>
    </row>
    <row r="19" spans="1:2" x14ac:dyDescent="0.2">
      <c r="A19" s="3">
        <v>12</v>
      </c>
      <c r="B19" s="222" t="s">
        <v>429</v>
      </c>
    </row>
    <row r="20" spans="1:2" x14ac:dyDescent="0.2">
      <c r="A20" s="3">
        <v>13</v>
      </c>
      <c r="B20" s="222" t="s">
        <v>430</v>
      </c>
    </row>
    <row r="21" spans="1:2" x14ac:dyDescent="0.2">
      <c r="A21" s="3">
        <v>14</v>
      </c>
      <c r="B21" s="222" t="s">
        <v>431</v>
      </c>
    </row>
    <row r="22" spans="1:2" x14ac:dyDescent="0.2">
      <c r="A22" s="3">
        <v>15</v>
      </c>
      <c r="B22" s="222" t="s">
        <v>432</v>
      </c>
    </row>
    <row r="23" spans="1:2" x14ac:dyDescent="0.2">
      <c r="A23" s="3">
        <v>16</v>
      </c>
      <c r="B23" s="222" t="s">
        <v>433</v>
      </c>
    </row>
    <row r="24" spans="1:2" x14ac:dyDescent="0.2">
      <c r="A24" s="3">
        <v>17</v>
      </c>
      <c r="B24" s="222" t="s">
        <v>434</v>
      </c>
    </row>
    <row r="25" spans="1:2" x14ac:dyDescent="0.2">
      <c r="A25" s="3">
        <v>18</v>
      </c>
      <c r="B25" s="222" t="s">
        <v>435</v>
      </c>
    </row>
    <row r="26" spans="1:2" x14ac:dyDescent="0.2">
      <c r="A26" s="3">
        <v>19</v>
      </c>
      <c r="B26" s="222" t="s">
        <v>375</v>
      </c>
    </row>
    <row r="27" spans="1:2" x14ac:dyDescent="0.2">
      <c r="A27" s="3">
        <v>20</v>
      </c>
      <c r="B27" s="222" t="s">
        <v>436</v>
      </c>
    </row>
    <row r="28" spans="1:2" x14ac:dyDescent="0.2">
      <c r="A28" s="3">
        <v>21</v>
      </c>
      <c r="B28" s="222" t="s">
        <v>376</v>
      </c>
    </row>
    <row r="29" spans="1:2" hidden="1" x14ac:dyDescent="0.2">
      <c r="A29" s="221"/>
      <c r="B29" s="217"/>
    </row>
    <row r="30" spans="1:2" hidden="1" x14ac:dyDescent="0.2">
      <c r="A30" s="3"/>
      <c r="B30" s="217"/>
    </row>
    <row r="31" spans="1:2" hidden="1" x14ac:dyDescent="0.2">
      <c r="A31" s="3"/>
      <c r="B31" s="217"/>
    </row>
    <row r="32" spans="1:2" hidden="1" x14ac:dyDescent="0.2">
      <c r="A32" s="3"/>
      <c r="B32" s="217"/>
    </row>
    <row r="33" spans="1:2" hidden="1" x14ac:dyDescent="0.2">
      <c r="A33" s="3"/>
      <c r="B33" s="217"/>
    </row>
    <row r="34" spans="1:2" hidden="1" x14ac:dyDescent="0.2">
      <c r="A34" s="216"/>
      <c r="B34" s="217"/>
    </row>
    <row r="35" spans="1:2" hidden="1" x14ac:dyDescent="0.2">
      <c r="A35" s="216"/>
      <c r="B35" s="217"/>
    </row>
    <row r="36" spans="1:2" hidden="1" x14ac:dyDescent="0.2">
      <c r="A36" s="216"/>
      <c r="B36" s="217"/>
    </row>
    <row r="37" spans="1:2" hidden="1" x14ac:dyDescent="0.2">
      <c r="A37" s="216"/>
      <c r="B37" s="217"/>
    </row>
    <row r="38" spans="1:2" hidden="1" x14ac:dyDescent="0.2">
      <c r="A38" s="216"/>
      <c r="B38" s="217"/>
    </row>
    <row r="39" spans="1:2" hidden="1" x14ac:dyDescent="0.2">
      <c r="A39" s="216"/>
      <c r="B39" s="217"/>
    </row>
    <row r="40" spans="1:2" hidden="1" x14ac:dyDescent="0.2">
      <c r="A40" s="216"/>
      <c r="B40" s="217"/>
    </row>
    <row r="41" spans="1:2" hidden="1" x14ac:dyDescent="0.2">
      <c r="A41" s="216"/>
      <c r="B41" s="217"/>
    </row>
    <row r="42" spans="1:2" hidden="1" x14ac:dyDescent="0.2">
      <c r="A42" s="216"/>
      <c r="B42" s="217"/>
    </row>
    <row r="43" spans="1:2" hidden="1" x14ac:dyDescent="0.2">
      <c r="A43" s="216"/>
      <c r="B43" s="217"/>
    </row>
    <row r="44" spans="1:2" x14ac:dyDescent="0.25">
      <c r="A44" s="4"/>
      <c r="B44" s="5"/>
    </row>
    <row r="45" spans="1:2" ht="12.75" customHeight="1" x14ac:dyDescent="0.25">
      <c r="A45" s="329" t="s">
        <v>4</v>
      </c>
      <c r="B45" s="329"/>
    </row>
    <row r="46" spans="1:2" ht="70.5" customHeight="1" x14ac:dyDescent="0.25">
      <c r="A46" s="329" t="s">
        <v>392</v>
      </c>
      <c r="B46" s="329"/>
    </row>
  </sheetData>
  <sheetProtection algorithmName="SHA-512" hashValue="5ARHeRX9+H4BUfTaKY9t61biN6rpDzvqevEsoi9suhuqHMCOYdTViVTm5SpO4M2aOroVMNin/sGVn1aFd3Tt+A==" saltValue="MzpvXYvsy4VMoc5xiaAM8g==" spinCount="100000" sheet="1" objects="1" scenarios="1"/>
  <mergeCells count="7">
    <mergeCell ref="A46:B46"/>
    <mergeCell ref="A1:B1"/>
    <mergeCell ref="A2:B2"/>
    <mergeCell ref="A3:B3"/>
    <mergeCell ref="A4:B4"/>
    <mergeCell ref="A5:B5"/>
    <mergeCell ref="A45:B45"/>
  </mergeCells>
  <pageMargins left="0.7" right="0.7" top="0.75" bottom="0.75" header="0.3" footer="0.3"/>
  <pageSetup paperSize="9" orientation="portrait" horizontalDpi="4294967292"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U47"/>
  <sheetViews>
    <sheetView showGridLines="0" topLeftCell="A19" zoomScaleNormal="100" workbookViewId="0">
      <selection activeCell="O8" sqref="O8"/>
    </sheetView>
  </sheetViews>
  <sheetFormatPr baseColWidth="10" defaultColWidth="11.42578125" defaultRowHeight="15.75" x14ac:dyDescent="0.25"/>
  <cols>
    <col min="1" max="1" width="4.42578125" style="70" customWidth="1"/>
    <col min="2" max="2" width="6.140625" style="70" customWidth="1"/>
    <col min="3" max="3" width="17" style="70" customWidth="1"/>
    <col min="4" max="4" width="16" style="70" customWidth="1"/>
    <col min="5" max="5" width="5.42578125" style="70" customWidth="1"/>
    <col min="6" max="6" width="10" style="70" customWidth="1"/>
    <col min="7" max="7" width="17" style="70" customWidth="1"/>
    <col min="8" max="8" width="7.7109375" style="70" bestFit="1" customWidth="1"/>
    <col min="9" max="9" width="11.28515625" style="70" bestFit="1" customWidth="1"/>
    <col min="10" max="10" width="13.140625" style="70" bestFit="1" customWidth="1"/>
    <col min="11" max="11" width="13.85546875" style="70" customWidth="1"/>
    <col min="12" max="12" width="9.7109375" style="70" customWidth="1"/>
    <col min="13" max="13" width="10.140625" style="70" customWidth="1"/>
    <col min="14" max="14" width="13.85546875" style="70" customWidth="1"/>
    <col min="15" max="15" width="18.85546875" style="70" customWidth="1"/>
    <col min="16" max="16" width="18.42578125" style="70" customWidth="1"/>
    <col min="17" max="17" width="29" style="70" customWidth="1"/>
    <col min="18" max="18" width="13.7109375" style="69" customWidth="1"/>
    <col min="19" max="19" width="8.28515625" style="69" customWidth="1"/>
    <col min="20" max="21" width="13.7109375" style="70" customWidth="1"/>
    <col min="22" max="16384" width="11.42578125" style="70"/>
  </cols>
  <sheetData>
    <row r="2" spans="2:21" ht="25.5" customHeight="1" x14ac:dyDescent="0.25">
      <c r="B2" s="574" t="str">
        <f>+'1_ENTREGA'!A1</f>
        <v>UNIVERSIDAD DE ANTIOQUIA</v>
      </c>
      <c r="C2" s="575"/>
      <c r="D2" s="575"/>
      <c r="E2" s="575"/>
      <c r="F2" s="575"/>
      <c r="G2" s="575"/>
      <c r="H2" s="575"/>
      <c r="I2" s="575"/>
      <c r="J2" s="575"/>
      <c r="K2" s="575"/>
      <c r="L2" s="575"/>
      <c r="M2" s="575"/>
      <c r="N2" s="575"/>
      <c r="O2" s="575"/>
      <c r="P2" s="575"/>
      <c r="Q2" s="576"/>
    </row>
    <row r="3" spans="2:21" ht="48" customHeight="1" x14ac:dyDescent="0.25">
      <c r="B3" s="577" t="str">
        <f>+'1_ENTREGA'!A2</f>
        <v>Invitación Pública N° VA-044-2021</v>
      </c>
      <c r="C3" s="578"/>
      <c r="D3" s="578"/>
      <c r="E3" s="578"/>
      <c r="F3" s="578"/>
      <c r="G3" s="578"/>
      <c r="H3" s="578"/>
      <c r="I3" s="578"/>
      <c r="J3" s="578"/>
      <c r="K3" s="578"/>
      <c r="L3" s="578"/>
      <c r="M3" s="578"/>
      <c r="N3" s="578"/>
      <c r="O3" s="578"/>
      <c r="P3" s="578"/>
      <c r="Q3" s="579"/>
    </row>
    <row r="4" spans="2:21" ht="69" customHeight="1" x14ac:dyDescent="0.25">
      <c r="B4" s="577"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C4" s="578"/>
      <c r="D4" s="578"/>
      <c r="E4" s="578"/>
      <c r="F4" s="578"/>
      <c r="G4" s="578"/>
      <c r="H4" s="578"/>
      <c r="I4" s="578"/>
      <c r="J4" s="578"/>
      <c r="K4" s="578"/>
      <c r="L4" s="578"/>
      <c r="M4" s="578"/>
      <c r="N4" s="578"/>
      <c r="O4" s="578"/>
      <c r="P4" s="578"/>
      <c r="Q4" s="579"/>
    </row>
    <row r="5" spans="2:21" ht="26.25" customHeight="1" x14ac:dyDescent="0.25">
      <c r="B5" s="580" t="s">
        <v>74</v>
      </c>
      <c r="C5" s="581"/>
      <c r="D5" s="581"/>
      <c r="E5" s="581"/>
      <c r="F5" s="581"/>
      <c r="G5" s="581"/>
      <c r="H5" s="581"/>
      <c r="I5" s="581"/>
      <c r="J5" s="581"/>
      <c r="K5" s="581"/>
      <c r="L5" s="581"/>
      <c r="M5" s="581"/>
      <c r="N5" s="581"/>
      <c r="O5" s="581"/>
      <c r="P5" s="581"/>
      <c r="Q5" s="582"/>
    </row>
    <row r="6" spans="2:21" ht="16.5" thickBot="1" x14ac:dyDescent="0.3">
      <c r="B6" s="71"/>
      <c r="C6" s="71"/>
      <c r="D6" s="71"/>
      <c r="E6" s="71"/>
      <c r="F6" s="71"/>
      <c r="G6" s="71"/>
      <c r="H6" s="71"/>
      <c r="I6" s="71"/>
      <c r="J6" s="71"/>
      <c r="K6" s="71"/>
      <c r="L6" s="71"/>
      <c r="M6" s="71"/>
      <c r="N6" s="71"/>
      <c r="O6" s="71"/>
      <c r="P6" s="71"/>
    </row>
    <row r="7" spans="2:21" ht="18" customHeight="1" thickBot="1" x14ac:dyDescent="0.3">
      <c r="B7" s="583" t="s">
        <v>75</v>
      </c>
      <c r="C7" s="583"/>
      <c r="D7" s="160">
        <v>3977.51</v>
      </c>
      <c r="E7" s="583" t="s">
        <v>76</v>
      </c>
      <c r="F7" s="583"/>
      <c r="G7" s="583"/>
      <c r="H7" s="584" t="s">
        <v>77</v>
      </c>
      <c r="I7" s="584"/>
      <c r="J7" s="584"/>
      <c r="K7" s="584"/>
      <c r="L7" s="584"/>
      <c r="M7" s="71"/>
      <c r="N7" s="71"/>
      <c r="O7" s="72" t="s">
        <v>78</v>
      </c>
      <c r="P7" s="73">
        <f>'5.2. EXPERIENCIA GRAL'!N6</f>
        <v>506254925</v>
      </c>
      <c r="Q7" s="120"/>
      <c r="R7" s="121"/>
    </row>
    <row r="8" spans="2:21" ht="20.25" customHeight="1" thickBot="1" x14ac:dyDescent="0.3">
      <c r="B8" s="568" t="s">
        <v>79</v>
      </c>
      <c r="C8" s="568"/>
      <c r="D8" s="161">
        <v>44586</v>
      </c>
      <c r="E8" s="162">
        <v>1</v>
      </c>
      <c r="F8" s="569" t="s">
        <v>82</v>
      </c>
      <c r="G8" s="569"/>
      <c r="H8" s="74">
        <f>IF(($D$7-TRUNC($D$7))&lt;=0.5,1,2)</f>
        <v>2</v>
      </c>
      <c r="I8" s="570" t="str">
        <f>IF(H8=2,"Media aritmética","Desviación estándar")</f>
        <v>Media aritmética</v>
      </c>
      <c r="J8" s="571"/>
      <c r="K8" s="572">
        <f ca="1">IF($I$8="Media aritmética",ROUND(SUM(G15:G35)/P8,0),ROUND(_xlfn.STDEV.P(G15:G35),0))</f>
        <v>384202455</v>
      </c>
      <c r="L8" s="573"/>
      <c r="M8" s="254">
        <f ca="1">AVERAGE(H15:H35)</f>
        <v>0.22928750000000001</v>
      </c>
      <c r="N8" s="71"/>
      <c r="O8" s="75" t="s">
        <v>80</v>
      </c>
      <c r="P8" s="76">
        <f ca="1">IFERROR(COUNTIF(F15:F35,"H"),0)</f>
        <v>16</v>
      </c>
      <c r="Q8" s="120"/>
    </row>
    <row r="9" spans="2:21" ht="54" customHeight="1" thickBot="1" x14ac:dyDescent="0.3">
      <c r="B9" s="568" t="s">
        <v>81</v>
      </c>
      <c r="C9" s="568"/>
      <c r="D9" s="163">
        <v>394956253</v>
      </c>
      <c r="E9" s="162">
        <v>2</v>
      </c>
      <c r="F9" s="569" t="s">
        <v>372</v>
      </c>
      <c r="G9" s="569"/>
      <c r="H9" s="71"/>
      <c r="I9" s="71"/>
      <c r="J9" s="71"/>
      <c r="K9" s="71"/>
      <c r="L9" s="71"/>
      <c r="M9" s="71"/>
      <c r="N9" s="77"/>
      <c r="O9" s="71"/>
      <c r="P9" s="71"/>
    </row>
    <row r="10" spans="2:21" ht="21" customHeight="1" thickBot="1" x14ac:dyDescent="0.3">
      <c r="B10" s="568" t="s">
        <v>83</v>
      </c>
      <c r="C10" s="568"/>
      <c r="D10" s="164">
        <v>0.27229999999999999</v>
      </c>
      <c r="E10" s="71"/>
      <c r="F10" s="71"/>
      <c r="G10" s="71"/>
      <c r="H10" s="71"/>
      <c r="I10" s="71"/>
      <c r="J10" s="71"/>
      <c r="K10" s="71"/>
      <c r="L10" s="71"/>
      <c r="M10" s="71"/>
      <c r="N10" s="71"/>
      <c r="O10" s="71"/>
      <c r="P10" s="71"/>
    </row>
    <row r="11" spans="2:21" ht="21" customHeight="1" thickBot="1" x14ac:dyDescent="0.3">
      <c r="B11" s="71"/>
      <c r="C11" s="71"/>
      <c r="D11" s="78"/>
      <c r="E11" s="71"/>
      <c r="F11" s="71"/>
      <c r="G11" s="71"/>
      <c r="H11" s="253"/>
      <c r="I11" s="71"/>
      <c r="J11" s="71"/>
      <c r="K11" s="71"/>
      <c r="L11" s="71"/>
      <c r="M11" s="71"/>
      <c r="N11" s="71"/>
      <c r="O11" s="71"/>
      <c r="P11" s="71"/>
    </row>
    <row r="12" spans="2:21" ht="28.5" customHeight="1" thickBot="1" x14ac:dyDescent="0.3">
      <c r="B12" s="71"/>
      <c r="C12" s="71"/>
      <c r="D12" s="78"/>
      <c r="E12" s="71"/>
      <c r="F12" s="71"/>
      <c r="G12" s="71"/>
      <c r="I12" s="595" t="s">
        <v>84</v>
      </c>
      <c r="J12" s="596"/>
      <c r="K12" s="596"/>
      <c r="L12" s="596"/>
      <c r="M12" s="252" t="s">
        <v>63</v>
      </c>
      <c r="N12" s="71"/>
    </row>
    <row r="13" spans="2:21" ht="18" customHeight="1" thickBot="1" x14ac:dyDescent="0.3">
      <c r="B13" s="79"/>
      <c r="C13" s="77"/>
      <c r="D13" s="79"/>
      <c r="E13" s="77"/>
      <c r="F13" s="80" t="s">
        <v>85</v>
      </c>
      <c r="G13" s="77"/>
      <c r="I13" s="249">
        <v>100</v>
      </c>
      <c r="J13" s="250">
        <v>140</v>
      </c>
      <c r="K13" s="250">
        <v>60</v>
      </c>
      <c r="L13" s="251">
        <v>100</v>
      </c>
      <c r="M13" s="260">
        <f>+SUM(I13:L13)</f>
        <v>400</v>
      </c>
      <c r="N13" s="71"/>
    </row>
    <row r="14" spans="2:21" ht="47.25" customHeight="1" thickBot="1" x14ac:dyDescent="0.3">
      <c r="B14" s="246" t="s">
        <v>86</v>
      </c>
      <c r="C14" s="597" t="s">
        <v>87</v>
      </c>
      <c r="D14" s="598"/>
      <c r="E14" s="599"/>
      <c r="F14" s="247" t="s">
        <v>88</v>
      </c>
      <c r="G14" s="248" t="s">
        <v>975</v>
      </c>
      <c r="H14" s="248" t="s">
        <v>371</v>
      </c>
      <c r="I14" s="248" t="s">
        <v>370</v>
      </c>
      <c r="J14" s="248" t="s">
        <v>89</v>
      </c>
      <c r="K14" s="265" t="s">
        <v>90</v>
      </c>
      <c r="L14" s="265" t="s">
        <v>369</v>
      </c>
      <c r="M14" s="248" t="s">
        <v>91</v>
      </c>
      <c r="N14" s="248" t="s">
        <v>92</v>
      </c>
      <c r="O14" s="597" t="s">
        <v>93</v>
      </c>
      <c r="P14" s="598"/>
      <c r="Q14" s="600"/>
      <c r="T14" s="585" t="s">
        <v>94</v>
      </c>
      <c r="U14" s="585"/>
    </row>
    <row r="15" spans="2:21" s="87" customFormat="1" x14ac:dyDescent="0.25">
      <c r="B15" s="239">
        <f>+IF('[4]1_ENTREGA'!A8="","",'[4]1_ENTREGA'!A8)</f>
        <v>1</v>
      </c>
      <c r="C15" s="589" t="str">
        <f>IF(B15="","",VLOOKUP(B15,LISTA_OFERENTES,2,FALSE))</f>
        <v>OBYPLAN LTDA</v>
      </c>
      <c r="D15" s="590"/>
      <c r="E15" s="591"/>
      <c r="F15" s="240" t="str">
        <f ca="1">IFERROR(IF(VLOOKUP(B15,ESTATUS,8,FALSE)=0, " ",VLOOKUP(B15,ESTATUS,8,FALSE))," ")</f>
        <v>H</v>
      </c>
      <c r="G15" s="241">
        <f t="shared" ref="G15:G16" ca="1" si="0">IF(OR(F15="NH",F15=""),"",IF(VLOOKUP(B15,V_UNITARIOS,3,FALSE)&gt;$D$9,"REVISAR",ROUND(VLOOKUP(B15,V_UNITARIOS,3,FALSE),0)))</f>
        <v>386739075</v>
      </c>
      <c r="H15" s="242">
        <f t="shared" ref="H15:H16" ca="1" si="1">IF(OR(F15="NH",F15=""),"",IF(VLOOKUP(B15,AU,2,FALSE)&gt;$D$10,"REVISAR",VLOOKUP(B15,AU,2,FALSE)))</f>
        <v>0.26</v>
      </c>
      <c r="I15" s="243">
        <f t="shared" ref="I15" ca="1" si="2">IF(G15&lt;=$K$8,100,0)</f>
        <v>0</v>
      </c>
      <c r="J15" s="243">
        <f t="shared" ref="J15:J16" ca="1" si="3">+IF(F15="H",HLOOKUP(B15,PT_2,3,FALSE),"")</f>
        <v>105</v>
      </c>
      <c r="K15" s="243">
        <f t="shared" ref="K15:K16" ca="1" si="4">+IF(F15="H",HLOOKUP(B15,PT_2,4,FALSE),"")</f>
        <v>27.27272727272727</v>
      </c>
      <c r="L15" s="243">
        <f ca="1">IF(H15&lt;=$M$8,100,0)</f>
        <v>0</v>
      </c>
      <c r="M15" s="244">
        <f ca="1">IF(OR(F15="",F15="NH"),"",SUM(H15:L15))</f>
        <v>132.53272727272727</v>
      </c>
      <c r="N15" s="245">
        <f t="shared" ref="N15:N16" ca="1" si="5">IFERROR(IF(OR(F15=" ",F15="NH")," ",VLOOKUP(M15,ORDEN,2,FALSE))," ")</f>
        <v>10</v>
      </c>
      <c r="O15" s="592">
        <f>+RESUMEN!I5</f>
        <v>0</v>
      </c>
      <c r="P15" s="593"/>
      <c r="Q15" s="594"/>
      <c r="T15" s="88">
        <f ca="1">IFERROR(LARGE($M$15:$M$35,U15)," ")</f>
        <v>311.39272727272726</v>
      </c>
      <c r="U15" s="89">
        <v>1</v>
      </c>
    </row>
    <row r="16" spans="2:21" s="87" customFormat="1" ht="111" customHeight="1" x14ac:dyDescent="0.25">
      <c r="B16" s="236">
        <f>+IF('[4]1_ENTREGA'!A9="","",'[4]1_ENTREGA'!A9)</f>
        <v>2</v>
      </c>
      <c r="C16" s="562" t="str">
        <f t="shared" ref="C16:C30" si="6">IF(B16="","",VLOOKUP(B16,LISTA_OFERENTES,2,FALSE))</f>
        <v>ECOCIVIL SAS ESTRUCTURAS Y OBRAS CIVILES SAS</v>
      </c>
      <c r="D16" s="563"/>
      <c r="E16" s="564"/>
      <c r="F16" s="81" t="str">
        <f t="shared" ref="F16:F31" ca="1" si="7">IFERROR(IF(VLOOKUP(B16,ESTATUS,8,FALSE)=0, " ",VLOOKUP(B16,ESTATUS,8,FALSE))," ")</f>
        <v>NH</v>
      </c>
      <c r="G16" s="82" t="str">
        <f t="shared" ca="1" si="0"/>
        <v/>
      </c>
      <c r="H16" s="83" t="str">
        <f t="shared" ca="1" si="1"/>
        <v/>
      </c>
      <c r="I16" s="84"/>
      <c r="J16" s="84" t="str">
        <f t="shared" ca="1" si="3"/>
        <v/>
      </c>
      <c r="K16" s="84" t="str">
        <f t="shared" ca="1" si="4"/>
        <v/>
      </c>
      <c r="L16" s="243"/>
      <c r="M16" s="85" t="str">
        <f ca="1">IF(OR(F16="",F16="NH"),"",SUM(H16:L16))</f>
        <v/>
      </c>
      <c r="N16" s="86" t="str">
        <f t="shared" ca="1" si="5"/>
        <v xml:space="preserve"> </v>
      </c>
      <c r="O16" s="586" t="str">
        <f>+RESUMEN!I6</f>
        <v>No cumple con todos los criterios exigidos en el numeral 5.1 Requisitos Jurídicos de la Invitación publicada el día15 de diciembre de 2021. por existir
causal de rechazo de la oferta de conformidad con el numeral 14.1, 14.2 y 14.11 de los términos de la invitación pública VA-044-2021</v>
      </c>
      <c r="P16" s="587"/>
      <c r="Q16" s="588"/>
      <c r="T16" s="88">
        <f t="shared" ref="T16:T35" ca="1" si="8">IFERROR(LARGE($M$15:$M$35,U16)," ")</f>
        <v>257.44681818181817</v>
      </c>
      <c r="U16" s="89">
        <v>2</v>
      </c>
    </row>
    <row r="17" spans="2:21" s="87" customFormat="1" ht="90.75" customHeight="1" x14ac:dyDescent="0.25">
      <c r="B17" s="236">
        <f>+IF('[4]1_ENTREGA'!A10="","",'[4]1_ENTREGA'!A10)</f>
        <v>3</v>
      </c>
      <c r="C17" s="562" t="str">
        <f t="shared" si="6"/>
        <v>HCG CONSTRUCCIONES LTDA</v>
      </c>
      <c r="D17" s="563"/>
      <c r="E17" s="564"/>
      <c r="F17" s="81" t="str">
        <f t="shared" ca="1" si="7"/>
        <v>NH</v>
      </c>
      <c r="G17" s="82" t="str">
        <f t="shared" ref="G17:G18" ca="1" si="9">IF(OR(F17="NH",F17=""),"",IF(VLOOKUP(B17,V_UNITARIOS,3,FALSE)&gt;$D$9,"REVISAR",ROUND(VLOOKUP(B17,V_UNITARIOS,3,FALSE),0)))</f>
        <v/>
      </c>
      <c r="H17" s="83" t="str">
        <f t="shared" ref="H17:H18" ca="1" si="10">IF(OR(F17="NH",F17=""),"",IF(VLOOKUP(B17,AU,2,FALSE)&gt;$D$10,"REVISAR",VLOOKUP(B17,AU,2,FALSE)))</f>
        <v/>
      </c>
      <c r="I17" s="84"/>
      <c r="J17" s="84" t="str">
        <f t="shared" ref="J17:J18" ca="1" si="11">+IF(F17="H",HLOOKUP(B17,PT_2,3,FALSE),"")</f>
        <v/>
      </c>
      <c r="K17" s="84" t="str">
        <f t="shared" ref="K17:K18" ca="1" si="12">+IF(F17="H",HLOOKUP(B17,PT_2,4,FALSE),"")</f>
        <v/>
      </c>
      <c r="L17" s="243"/>
      <c r="M17" s="85" t="str">
        <f ca="1">IF(OR(F17="",F17="NH"),"",SUM(H17:L17))</f>
        <v/>
      </c>
      <c r="N17" s="86" t="str">
        <f t="shared" ref="N17:N18" ca="1" si="13">IFERROR(IF(OR(F17=" ",F17="NH")," ",VLOOKUP(M17,ORDEN,2,FALSE))," ")</f>
        <v xml:space="preserve"> </v>
      </c>
      <c r="O17" s="586" t="str">
        <f>+RESUMEN!I7</f>
        <v>Se rechaza la propuesta porque en la propuesta económica no tuvo en cuenta la Adenda 1: Causal de Rechazo de los Términos de Referencia numeral 14.5. No se consideren las modificaciones hechas mediante adendas y no se tengan en cuenta las respuestas a las observaciones hechas por los oferentes.</v>
      </c>
      <c r="P17" s="587"/>
      <c r="Q17" s="588"/>
      <c r="T17" s="88">
        <f t="shared" ca="1" si="8"/>
        <v>237.98227272727271</v>
      </c>
      <c r="U17" s="89">
        <v>3</v>
      </c>
    </row>
    <row r="18" spans="2:21" s="87" customFormat="1" x14ac:dyDescent="0.25">
      <c r="B18" s="236">
        <f>+IF('[4]1_ENTREGA'!A11="","",'[4]1_ENTREGA'!A11)</f>
        <v>4</v>
      </c>
      <c r="C18" s="562" t="str">
        <f t="shared" si="6"/>
        <v>MCJC INGENIERIA S.A.S.</v>
      </c>
      <c r="D18" s="563"/>
      <c r="E18" s="564"/>
      <c r="F18" s="81" t="str">
        <f t="shared" ca="1" si="7"/>
        <v>H</v>
      </c>
      <c r="G18" s="82">
        <f t="shared" ca="1" si="9"/>
        <v>385418349</v>
      </c>
      <c r="H18" s="83">
        <f t="shared" ca="1" si="10"/>
        <v>0.26</v>
      </c>
      <c r="I18" s="84">
        <f t="shared" ref="I18:I26" ca="1" si="14">IF(G18&lt;=$K$8,100,0)</f>
        <v>0</v>
      </c>
      <c r="J18" s="84">
        <f t="shared" ca="1" si="11"/>
        <v>84</v>
      </c>
      <c r="K18" s="84">
        <f t="shared" ca="1" si="12"/>
        <v>32.727272727272727</v>
      </c>
      <c r="L18" s="243">
        <f t="shared" ref="L18:L35" ca="1" si="15">IF(H18&lt;=$M$8,100,0)</f>
        <v>0</v>
      </c>
      <c r="M18" s="85">
        <f t="shared" ref="M18:M22" ca="1" si="16">IF(OR(F18="",F18="NH"),"",SUM(H18:L18))</f>
        <v>116.98727272727274</v>
      </c>
      <c r="N18" s="86">
        <f t="shared" ca="1" si="13"/>
        <v>12</v>
      </c>
      <c r="O18" s="592"/>
      <c r="P18" s="593"/>
      <c r="Q18" s="594"/>
      <c r="T18" s="88">
        <f t="shared" ca="1" si="8"/>
        <v>220.89636363636362</v>
      </c>
      <c r="U18" s="89">
        <v>4</v>
      </c>
    </row>
    <row r="19" spans="2:21" s="87" customFormat="1" x14ac:dyDescent="0.25">
      <c r="B19" s="236">
        <f>+IF('[4]1_ENTREGA'!A12="","",'[4]1_ENTREGA'!A12)</f>
        <v>5</v>
      </c>
      <c r="C19" s="562" t="str">
        <f t="shared" si="6"/>
        <v>CONSTRUVALORES S.A.S</v>
      </c>
      <c r="D19" s="563"/>
      <c r="E19" s="564"/>
      <c r="F19" s="81" t="str">
        <f t="shared" ca="1" si="7"/>
        <v>H</v>
      </c>
      <c r="G19" s="82">
        <f t="shared" ref="G19:G26" ca="1" si="17">IF(OR(F19="NH",F19=""),"",IF(VLOOKUP(B19,V_UNITARIOS,3,FALSE)&gt;$D$9,"REVISAR",ROUND(VLOOKUP(B19,V_UNITARIOS,3,FALSE),0)))</f>
        <v>379731609</v>
      </c>
      <c r="H19" s="83">
        <f t="shared" ref="H19:H26" ca="1" si="18">IF(OR(F19="NH",F19=""),"",IF(VLOOKUP(B19,AU,2,FALSE)&gt;$D$10,"REVISAR",VLOOKUP(B19,AU,2,FALSE)))</f>
        <v>0.26500000000000001</v>
      </c>
      <c r="I19" s="84">
        <f t="shared" ca="1" si="14"/>
        <v>100</v>
      </c>
      <c r="J19" s="84">
        <f t="shared" ref="J19:J26" ca="1" si="19">+IF(F19="H",HLOOKUP(B19,PT_2,3,FALSE),"")</f>
        <v>119</v>
      </c>
      <c r="K19" s="84">
        <f t="shared" ref="K19:K26" ca="1" si="20">+IF(F19="H",HLOOKUP(B19,PT_2,4,FALSE),"")</f>
        <v>38.18181818181818</v>
      </c>
      <c r="L19" s="243">
        <f t="shared" ca="1" si="15"/>
        <v>0</v>
      </c>
      <c r="M19" s="85">
        <f t="shared" ca="1" si="16"/>
        <v>257.44681818181817</v>
      </c>
      <c r="N19" s="86">
        <f t="shared" ref="N19:N26" ca="1" si="21">IFERROR(IF(OR(F19=" ",F19="NH")," ",VLOOKUP(M19,ORDEN,2,FALSE))," ")</f>
        <v>2</v>
      </c>
      <c r="O19" s="592"/>
      <c r="P19" s="593"/>
      <c r="Q19" s="594"/>
      <c r="T19" s="88">
        <f t="shared" ca="1" si="8"/>
        <v>205.99818181818182</v>
      </c>
      <c r="U19" s="89">
        <v>5</v>
      </c>
    </row>
    <row r="20" spans="2:21" s="87" customFormat="1" x14ac:dyDescent="0.25">
      <c r="B20" s="236">
        <f>+IF('[4]1_ENTREGA'!A13="","",'[4]1_ENTREGA'!A13)</f>
        <v>6</v>
      </c>
      <c r="C20" s="562" t="str">
        <f t="shared" si="6"/>
        <v>ACERO MAS CONCRETO S.A.S</v>
      </c>
      <c r="D20" s="563"/>
      <c r="E20" s="564"/>
      <c r="F20" s="81" t="str">
        <f t="shared" ca="1" si="7"/>
        <v>H</v>
      </c>
      <c r="G20" s="82">
        <f t="shared" ca="1" si="17"/>
        <v>379836035</v>
      </c>
      <c r="H20" s="83">
        <f t="shared" ca="1" si="18"/>
        <v>0.26</v>
      </c>
      <c r="I20" s="84">
        <f t="shared" ca="1" si="14"/>
        <v>100</v>
      </c>
      <c r="J20" s="84">
        <f t="shared" ca="1" si="19"/>
        <v>77</v>
      </c>
      <c r="K20" s="84">
        <f t="shared" ca="1" si="20"/>
        <v>43.636363636363633</v>
      </c>
      <c r="L20" s="243">
        <f t="shared" ca="1" si="15"/>
        <v>0</v>
      </c>
      <c r="M20" s="85">
        <f t="shared" ca="1" si="16"/>
        <v>220.89636363636362</v>
      </c>
      <c r="N20" s="86">
        <f t="shared" ca="1" si="21"/>
        <v>4</v>
      </c>
      <c r="O20" s="592"/>
      <c r="P20" s="593"/>
      <c r="Q20" s="594"/>
      <c r="T20" s="88">
        <f t="shared" ca="1" si="8"/>
        <v>205.98818181818183</v>
      </c>
      <c r="U20" s="89">
        <v>6</v>
      </c>
    </row>
    <row r="21" spans="2:21" s="87" customFormat="1" x14ac:dyDescent="0.25">
      <c r="B21" s="236">
        <f>+IF('[4]1_ENTREGA'!A14="","",'[4]1_ENTREGA'!A14)</f>
        <v>7</v>
      </c>
      <c r="C21" s="562" t="str">
        <f t="shared" si="6"/>
        <v>LUIS CARLOS PARRA VELASQUEZ</v>
      </c>
      <c r="D21" s="563"/>
      <c r="E21" s="564"/>
      <c r="F21" s="81" t="str">
        <f t="shared" ca="1" si="7"/>
        <v>H</v>
      </c>
      <c r="G21" s="82">
        <f t="shared" ca="1" si="17"/>
        <v>375960525</v>
      </c>
      <c r="H21" s="83">
        <f t="shared" ca="1" si="18"/>
        <v>0.12000000000000001</v>
      </c>
      <c r="I21" s="84">
        <f t="shared" ca="1" si="14"/>
        <v>100</v>
      </c>
      <c r="J21" s="84">
        <f t="shared" ca="1" si="19"/>
        <v>84</v>
      </c>
      <c r="K21" s="84">
        <f t="shared" ca="1" si="20"/>
        <v>27.27272727272727</v>
      </c>
      <c r="L21" s="243">
        <f t="shared" ca="1" si="15"/>
        <v>100</v>
      </c>
      <c r="M21" s="85">
        <f t="shared" ca="1" si="16"/>
        <v>311.39272727272726</v>
      </c>
      <c r="N21" s="86">
        <f t="shared" ca="1" si="21"/>
        <v>1</v>
      </c>
      <c r="O21" s="592"/>
      <c r="P21" s="593"/>
      <c r="Q21" s="594"/>
      <c r="T21" s="88">
        <f t="shared" ca="1" si="8"/>
        <v>205.97818181818181</v>
      </c>
      <c r="U21" s="89">
        <v>7</v>
      </c>
    </row>
    <row r="22" spans="2:21" s="87" customFormat="1" x14ac:dyDescent="0.25">
      <c r="B22" s="236">
        <f>+IF('[4]1_ENTREGA'!A15="","",'[4]1_ENTREGA'!A15)</f>
        <v>8</v>
      </c>
      <c r="C22" s="562" t="str">
        <f t="shared" si="6"/>
        <v>JOHN JAIRO VÁSQUEZ SUÁREZ</v>
      </c>
      <c r="D22" s="563"/>
      <c r="E22" s="564"/>
      <c r="F22" s="81" t="str">
        <f t="shared" ca="1" si="7"/>
        <v>H</v>
      </c>
      <c r="G22" s="82">
        <f t="shared" ca="1" si="17"/>
        <v>385771200</v>
      </c>
      <c r="H22" s="83">
        <f t="shared" ca="1" si="18"/>
        <v>0.27</v>
      </c>
      <c r="I22" s="84">
        <f t="shared" ca="1" si="14"/>
        <v>0</v>
      </c>
      <c r="J22" s="84">
        <f t="shared" ca="1" si="19"/>
        <v>77</v>
      </c>
      <c r="K22" s="84">
        <f t="shared" ca="1" si="20"/>
        <v>43.636363636363633</v>
      </c>
      <c r="L22" s="243">
        <f t="shared" ca="1" si="15"/>
        <v>0</v>
      </c>
      <c r="M22" s="85">
        <f t="shared" ca="1" si="16"/>
        <v>120.90636363636364</v>
      </c>
      <c r="N22" s="86">
        <f t="shared" ca="1" si="21"/>
        <v>11</v>
      </c>
      <c r="O22" s="592"/>
      <c r="P22" s="593"/>
      <c r="Q22" s="594"/>
      <c r="T22" s="88">
        <f t="shared" ca="1" si="8"/>
        <v>204.49272727272728</v>
      </c>
      <c r="U22" s="89">
        <v>8</v>
      </c>
    </row>
    <row r="23" spans="2:21" s="87" customFormat="1" ht="115.5" customHeight="1" x14ac:dyDescent="0.25">
      <c r="B23" s="236">
        <f>+IF('[4]1_ENTREGA'!A16="","",'[4]1_ENTREGA'!A16)</f>
        <v>9</v>
      </c>
      <c r="C23" s="562" t="str">
        <f t="shared" si="6"/>
        <v>URBANICO S.A.S.</v>
      </c>
      <c r="D23" s="563"/>
      <c r="E23" s="564"/>
      <c r="F23" s="81" t="str">
        <f t="shared" ca="1" si="7"/>
        <v>NH</v>
      </c>
      <c r="G23" s="82" t="str">
        <f t="shared" ca="1" si="17"/>
        <v/>
      </c>
      <c r="H23" s="83" t="str">
        <f t="shared" ca="1" si="18"/>
        <v/>
      </c>
      <c r="I23" s="84"/>
      <c r="J23" s="84" t="str">
        <f t="shared" ca="1" si="19"/>
        <v/>
      </c>
      <c r="K23" s="84" t="str">
        <f t="shared" ca="1" si="20"/>
        <v/>
      </c>
      <c r="L23" s="243"/>
      <c r="M23" s="85" t="str">
        <f ca="1">IF(OR(F23="",F23="NH"),"",SUM(H23:L23))</f>
        <v/>
      </c>
      <c r="N23" s="86" t="str">
        <f t="shared" ca="1" si="21"/>
        <v xml:space="preserve"> </v>
      </c>
      <c r="O23" s="586" t="str">
        <f>+RESUMEN!I13</f>
        <v xml:space="preserve">Se rechaza la propuesta porque en la propuesta económica no tuvo en cuenta la Adenda 1: Causal de Rechazo de los Términos de Referencia numeral 14.5. No se consideren las modificaciones hechas mediante adendas y no se tengan en cuenta las respuestas a las observaciones hechas por los oferentes. Adicionalmente, presentó la propuesta económica en un formato que no corresponde al Anexo2_ Formato Propuesta_VA-044-2021. </v>
      </c>
      <c r="P23" s="587"/>
      <c r="Q23" s="588"/>
      <c r="T23" s="88">
        <f t="shared" ca="1" si="8"/>
        <v>147.32060909090907</v>
      </c>
      <c r="U23" s="89">
        <v>9</v>
      </c>
    </row>
    <row r="24" spans="2:21" s="87" customFormat="1" x14ac:dyDescent="0.25">
      <c r="B24" s="236">
        <f>+IF('[4]1_ENTREGA'!A17="","",'[4]1_ENTREGA'!A17)</f>
        <v>10</v>
      </c>
      <c r="C24" s="562" t="str">
        <f t="shared" si="6"/>
        <v>CONDEIN SAS</v>
      </c>
      <c r="D24" s="563"/>
      <c r="E24" s="564"/>
      <c r="F24" s="81" t="str">
        <f t="shared" ca="1" si="7"/>
        <v>H</v>
      </c>
      <c r="G24" s="82">
        <f t="shared" ca="1" si="17"/>
        <v>385320000</v>
      </c>
      <c r="H24" s="83">
        <f t="shared" ca="1" si="18"/>
        <v>0.22999999999999998</v>
      </c>
      <c r="I24" s="84">
        <f t="shared" ca="1" si="14"/>
        <v>0</v>
      </c>
      <c r="J24" s="84">
        <f t="shared" ca="1" si="19"/>
        <v>70</v>
      </c>
      <c r="K24" s="84">
        <f t="shared" ca="1" si="20"/>
        <v>43.636363636363633</v>
      </c>
      <c r="L24" s="243">
        <f t="shared" ca="1" si="15"/>
        <v>0</v>
      </c>
      <c r="M24" s="85">
        <f ca="1">IF(OR(F24="",F24="NH"),"",SUM(H24:L24))</f>
        <v>113.86636363636364</v>
      </c>
      <c r="N24" s="86">
        <f t="shared" ca="1" si="21"/>
        <v>13</v>
      </c>
      <c r="O24" s="592"/>
      <c r="P24" s="593"/>
      <c r="Q24" s="594"/>
      <c r="T24" s="88">
        <f t="shared" ca="1" si="8"/>
        <v>132.53272727272727</v>
      </c>
      <c r="U24" s="89">
        <v>10</v>
      </c>
    </row>
    <row r="25" spans="2:21" s="87" customFormat="1" x14ac:dyDescent="0.25">
      <c r="B25" s="236">
        <f>+IF('[4]1_ENTREGA'!A18="","",'[4]1_ENTREGA'!A18)</f>
        <v>11</v>
      </c>
      <c r="C25" s="562" t="str">
        <f t="shared" si="6"/>
        <v>LINA MARCELA ALFONSO NARANJO</v>
      </c>
      <c r="D25" s="563"/>
      <c r="E25" s="564"/>
      <c r="F25" s="81" t="str">
        <f t="shared" ca="1" si="7"/>
        <v>H</v>
      </c>
      <c r="G25" s="82">
        <f t="shared" ca="1" si="17"/>
        <v>388309250</v>
      </c>
      <c r="H25" s="83">
        <f t="shared" ca="1" si="18"/>
        <v>0.26</v>
      </c>
      <c r="I25" s="84">
        <f t="shared" ca="1" si="14"/>
        <v>0</v>
      </c>
      <c r="J25" s="84">
        <f t="shared" ca="1" si="19"/>
        <v>70</v>
      </c>
      <c r="K25" s="84">
        <f t="shared" ca="1" si="20"/>
        <v>38.18181818181818</v>
      </c>
      <c r="L25" s="243">
        <f t="shared" ca="1" si="15"/>
        <v>0</v>
      </c>
      <c r="M25" s="85">
        <f ca="1">IF(OR(F25="",F25="NH"),"",SUM(H25:L25))</f>
        <v>108.44181818181818</v>
      </c>
      <c r="N25" s="86">
        <f t="shared" ca="1" si="21"/>
        <v>15</v>
      </c>
      <c r="O25" s="592"/>
      <c r="P25" s="593"/>
      <c r="Q25" s="594"/>
      <c r="T25" s="88">
        <f t="shared" ca="1" si="8"/>
        <v>120.90636363636364</v>
      </c>
      <c r="U25" s="89">
        <v>11</v>
      </c>
    </row>
    <row r="26" spans="2:21" s="87" customFormat="1" x14ac:dyDescent="0.25">
      <c r="B26" s="236">
        <f>+IF('[4]1_ENTREGA'!A19="","",'[4]1_ENTREGA'!A19)</f>
        <v>12</v>
      </c>
      <c r="C26" s="562" t="str">
        <f t="shared" si="6"/>
        <v>ASIRCON CONTRATISTAS SAS</v>
      </c>
      <c r="D26" s="563"/>
      <c r="E26" s="564"/>
      <c r="F26" s="81" t="str">
        <f t="shared" ca="1" si="7"/>
        <v>H</v>
      </c>
      <c r="G26" s="82">
        <f t="shared" ca="1" si="17"/>
        <v>390013064</v>
      </c>
      <c r="H26" s="83">
        <f t="shared" ca="1" si="18"/>
        <v>0.18</v>
      </c>
      <c r="I26" s="84">
        <f t="shared" ca="1" si="14"/>
        <v>0</v>
      </c>
      <c r="J26" s="84">
        <f t="shared" ca="1" si="19"/>
        <v>84</v>
      </c>
      <c r="K26" s="84">
        <f t="shared" ca="1" si="20"/>
        <v>21.818181818181817</v>
      </c>
      <c r="L26" s="243">
        <f t="shared" ca="1" si="15"/>
        <v>100</v>
      </c>
      <c r="M26" s="85">
        <f t="shared" ref="M26:M28" ca="1" si="22">IF(OR(F26="",F26="NH"),"",SUM(H26:L26))</f>
        <v>205.99818181818182</v>
      </c>
      <c r="N26" s="86">
        <f t="shared" ca="1" si="21"/>
        <v>5</v>
      </c>
      <c r="O26" s="592"/>
      <c r="P26" s="593"/>
      <c r="Q26" s="594"/>
      <c r="T26" s="88">
        <f t="shared" ca="1" si="8"/>
        <v>116.98727272727274</v>
      </c>
      <c r="U26" s="89">
        <v>12</v>
      </c>
    </row>
    <row r="27" spans="2:21" s="87" customFormat="1" x14ac:dyDescent="0.25">
      <c r="B27" s="236">
        <f>+IF('[4]1_ENTREGA'!A20="","",'[4]1_ENTREGA'!A20)</f>
        <v>13</v>
      </c>
      <c r="C27" s="562" t="str">
        <f t="shared" si="6"/>
        <v>LUIS FERNANDO OROZCO ZAMMATA</v>
      </c>
      <c r="D27" s="563"/>
      <c r="E27" s="564"/>
      <c r="F27" s="81" t="str">
        <f t="shared" ca="1" si="7"/>
        <v>H</v>
      </c>
      <c r="G27" s="82">
        <f t="shared" ref="G27:G35" ca="1" si="23">IF(OR(F27="NH",F27=""),"",IF(VLOOKUP(B27,V_UNITARIOS,3,FALSE)&gt;$D$9,"REVISAR",ROUND(VLOOKUP(B27,V_UNITARIOS,3,FALSE),0)))</f>
        <v>389794918</v>
      </c>
      <c r="H27" s="83">
        <f t="shared" ref="H27:H35" ca="1" si="24">IF(OR(F27="NH",F27=""),"",IF(VLOOKUP(B27,AU,2,FALSE)&gt;$D$10,"REVISAR",VLOOKUP(B27,AU,2,FALSE)))</f>
        <v>0.17</v>
      </c>
      <c r="I27" s="84">
        <f t="shared" ref="I27:I35" ca="1" si="25">IF(G27&lt;=$K$8,100,0)</f>
        <v>0</v>
      </c>
      <c r="J27" s="84">
        <f t="shared" ref="J27:J35" ca="1" si="26">+IF(F27="H",HLOOKUP(B27,PT_2,3,FALSE),"")</f>
        <v>84</v>
      </c>
      <c r="K27" s="84">
        <f t="shared" ref="K27:K35" ca="1" si="27">+IF(F27="H",HLOOKUP(B27,PT_2,4,FALSE),"")</f>
        <v>21.818181818181817</v>
      </c>
      <c r="L27" s="243">
        <f t="shared" ca="1" si="15"/>
        <v>100</v>
      </c>
      <c r="M27" s="85">
        <f t="shared" ca="1" si="22"/>
        <v>205.98818181818183</v>
      </c>
      <c r="N27" s="86">
        <f t="shared" ref="N27:N35" ca="1" si="28">IFERROR(IF(OR(F27=" ",F27="NH")," ",VLOOKUP(M27,ORDEN,2,FALSE))," ")</f>
        <v>6</v>
      </c>
      <c r="O27" s="592"/>
      <c r="P27" s="593"/>
      <c r="Q27" s="594"/>
      <c r="T27" s="88">
        <f t="shared" ca="1" si="8"/>
        <v>113.86636363636364</v>
      </c>
      <c r="U27" s="89">
        <v>13</v>
      </c>
    </row>
    <row r="28" spans="2:21" s="87" customFormat="1" x14ac:dyDescent="0.25">
      <c r="B28" s="236">
        <f>+IF('[4]1_ENTREGA'!A21="","",'[4]1_ENTREGA'!A21)</f>
        <v>14</v>
      </c>
      <c r="C28" s="562" t="str">
        <f t="shared" si="6"/>
        <v>JUAN CARLOS RESTREPO GUTIERREZ</v>
      </c>
      <c r="D28" s="563"/>
      <c r="E28" s="564"/>
      <c r="F28" s="81" t="str">
        <f t="shared" ca="1" si="7"/>
        <v>H</v>
      </c>
      <c r="G28" s="82">
        <f t="shared" ca="1" si="23"/>
        <v>384648675</v>
      </c>
      <c r="H28" s="83">
        <f t="shared" ca="1" si="24"/>
        <v>0.27229999999999999</v>
      </c>
      <c r="I28" s="84">
        <f t="shared" ca="1" si="25"/>
        <v>0</v>
      </c>
      <c r="J28" s="84">
        <f t="shared" ca="1" si="26"/>
        <v>56</v>
      </c>
      <c r="K28" s="84">
        <f t="shared" ca="1" si="27"/>
        <v>38.18181818181818</v>
      </c>
      <c r="L28" s="243">
        <f t="shared" ca="1" si="15"/>
        <v>0</v>
      </c>
      <c r="M28" s="85">
        <f t="shared" ca="1" si="22"/>
        <v>94.454118181818188</v>
      </c>
      <c r="N28" s="86">
        <f t="shared" ca="1" si="28"/>
        <v>16</v>
      </c>
      <c r="O28" s="592"/>
      <c r="P28" s="593"/>
      <c r="Q28" s="594"/>
      <c r="T28" s="88">
        <f t="shared" ca="1" si="8"/>
        <v>109.98387272727274</v>
      </c>
      <c r="U28" s="89">
        <v>14</v>
      </c>
    </row>
    <row r="29" spans="2:21" s="87" customFormat="1" ht="139.5" customHeight="1" x14ac:dyDescent="0.25">
      <c r="B29" s="236">
        <f>+IF('[4]1_ENTREGA'!A22="","",'[4]1_ENTREGA'!A22)</f>
        <v>15</v>
      </c>
      <c r="C29" s="562" t="str">
        <f t="shared" si="6"/>
        <v xml:space="preserve">DANIEL NIEVES VERGARA </v>
      </c>
      <c r="D29" s="563"/>
      <c r="E29" s="564"/>
      <c r="F29" s="81" t="str">
        <f t="shared" ca="1" si="7"/>
        <v>NH</v>
      </c>
      <c r="G29" s="82" t="str">
        <f t="shared" ca="1" si="23"/>
        <v/>
      </c>
      <c r="H29" s="83" t="str">
        <f t="shared" ca="1" si="24"/>
        <v/>
      </c>
      <c r="I29" s="84"/>
      <c r="J29" s="84" t="str">
        <f t="shared" ca="1" si="26"/>
        <v/>
      </c>
      <c r="K29" s="84" t="str">
        <f t="shared" ca="1" si="27"/>
        <v/>
      </c>
      <c r="L29" s="243"/>
      <c r="M29" s="85" t="str">
        <f ca="1">IF(OR(F29="",F29="NH"),"",SUM(H29:L29))</f>
        <v/>
      </c>
      <c r="N29" s="86" t="str">
        <f t="shared" ca="1" si="28"/>
        <v xml:space="preserve"> </v>
      </c>
      <c r="O29" s="586" t="str">
        <f>+RESUMEN!I19</f>
        <v xml:space="preserve">Presentó la propuesta económica Anexo 2 con el nombre de Luis Enrique Oyola, la diferencia entre propuestas es  $180.150, configurándose las causales de rechazo de los Términos de Referencia: 
14.9. Cuando el Proponente presente o participe en más de una propuesta correspondiente al mismo proceso de INVITACIÓN, bien sea de manera individual o de una sociedad o persona jurídica de la cual sea socio, miembro de la junta directiva, representante legal.
14.12. Cuando el Proponente ejecute cualquier acción tendiente a impedir la libre participación de otros Proponentes, o a impedir el ejercicio de sus derechos o los de la UdeA, o cuando se conozca la existencia de colusión con otros Proponentes.
</v>
      </c>
      <c r="P29" s="587"/>
      <c r="Q29" s="588"/>
      <c r="T29" s="88">
        <f t="shared" ca="1" si="8"/>
        <v>108.44181818181818</v>
      </c>
      <c r="U29" s="89">
        <v>15</v>
      </c>
    </row>
    <row r="30" spans="2:21" s="87" customFormat="1" x14ac:dyDescent="0.25">
      <c r="B30" s="236">
        <f>+IF('[4]1_ENTREGA'!A23="","",'[4]1_ENTREGA'!A23)</f>
        <v>16</v>
      </c>
      <c r="C30" s="562" t="str">
        <f t="shared" si="6"/>
        <v>ÁLVARO ANDRÉS CUARTAS ROBAYO</v>
      </c>
      <c r="D30" s="563"/>
      <c r="E30" s="564"/>
      <c r="F30" s="81" t="str">
        <f t="shared" ca="1" si="7"/>
        <v>H</v>
      </c>
      <c r="G30" s="82">
        <f t="shared" ca="1" si="23"/>
        <v>385486370</v>
      </c>
      <c r="H30" s="83">
        <f t="shared" ca="1" si="24"/>
        <v>0.25659999999999999</v>
      </c>
      <c r="I30" s="84">
        <f t="shared" ca="1" si="25"/>
        <v>0</v>
      </c>
      <c r="J30" s="84">
        <f t="shared" ca="1" si="26"/>
        <v>77</v>
      </c>
      <c r="K30" s="84">
        <f t="shared" ca="1" si="27"/>
        <v>32.727272727272727</v>
      </c>
      <c r="L30" s="243">
        <f t="shared" ca="1" si="15"/>
        <v>0</v>
      </c>
      <c r="M30" s="85">
        <f ca="1">IF(OR(F30="",F30="NH"),"",SUM(H30:L30))</f>
        <v>109.98387272727274</v>
      </c>
      <c r="N30" s="86">
        <f t="shared" ca="1" si="28"/>
        <v>14</v>
      </c>
      <c r="O30" s="592"/>
      <c r="P30" s="593"/>
      <c r="Q30" s="594"/>
      <c r="T30" s="88">
        <f t="shared" ca="1" si="8"/>
        <v>94.454118181818188</v>
      </c>
      <c r="U30" s="89">
        <v>16</v>
      </c>
    </row>
    <row r="31" spans="2:21" s="87" customFormat="1" x14ac:dyDescent="0.25">
      <c r="B31" s="236">
        <f>+IF('[4]1_ENTREGA'!A24="","",'[4]1_ENTREGA'!A24)</f>
        <v>17</v>
      </c>
      <c r="C31" s="562" t="str">
        <f t="shared" ref="C31" si="29">IF(B31="","",VLOOKUP(B31,LISTA_OFERENTES,2,FALSE))</f>
        <v xml:space="preserve">VIACOL INGENIEROS CONTRATISTAS </v>
      </c>
      <c r="D31" s="563"/>
      <c r="E31" s="564"/>
      <c r="F31" s="81" t="str">
        <f t="shared" ca="1" si="7"/>
        <v>H</v>
      </c>
      <c r="G31" s="82">
        <f t="shared" ca="1" si="23"/>
        <v>389821821</v>
      </c>
      <c r="H31" s="83">
        <f t="shared" ca="1" si="24"/>
        <v>0.22970000000000002</v>
      </c>
      <c r="I31" s="84">
        <f t="shared" ca="1" si="25"/>
        <v>0</v>
      </c>
      <c r="J31" s="84">
        <f t="shared" ca="1" si="26"/>
        <v>98</v>
      </c>
      <c r="K31" s="84">
        <f t="shared" ca="1" si="27"/>
        <v>49.090909090909086</v>
      </c>
      <c r="L31" s="243">
        <f t="shared" ca="1" si="15"/>
        <v>0</v>
      </c>
      <c r="M31" s="85">
        <f ca="1">IF(OR(F31="",F31="NH"),"",SUM(H31:L31))</f>
        <v>147.32060909090907</v>
      </c>
      <c r="N31" s="86">
        <f t="shared" ca="1" si="28"/>
        <v>9</v>
      </c>
      <c r="O31" s="592"/>
      <c r="P31" s="593"/>
      <c r="Q31" s="594"/>
      <c r="T31" s="88" t="str">
        <f t="shared" ca="1" si="8"/>
        <v xml:space="preserve"> </v>
      </c>
      <c r="U31" s="89">
        <v>17</v>
      </c>
    </row>
    <row r="32" spans="2:21" s="87" customFormat="1" x14ac:dyDescent="0.25">
      <c r="B32" s="236">
        <v>18</v>
      </c>
      <c r="C32" s="562" t="str">
        <f t="shared" ref="C32:C35" si="30">IF(B32="","",VLOOKUP(B32,LISTA_OFERENTES,2,FALSE))</f>
        <v xml:space="preserve">JULIO CESAR QUESADA ARREDONDO </v>
      </c>
      <c r="D32" s="563"/>
      <c r="E32" s="564"/>
      <c r="F32" s="81" t="str">
        <f t="shared" ref="F32:F35" ca="1" si="31">IFERROR(IF(VLOOKUP(B32,ESTATUS,8,FALSE)=0, " ",VLOOKUP(B32,ESTATUS,8,FALSE))," ")</f>
        <v>H</v>
      </c>
      <c r="G32" s="82">
        <f t="shared" ca="1" si="23"/>
        <v>390072158</v>
      </c>
      <c r="H32" s="83">
        <f t="shared" ca="1" si="24"/>
        <v>0.16</v>
      </c>
      <c r="I32" s="84">
        <f t="shared" ca="1" si="25"/>
        <v>0</v>
      </c>
      <c r="J32" s="84">
        <f t="shared" ca="1" si="26"/>
        <v>84</v>
      </c>
      <c r="K32" s="84">
        <f t="shared" ca="1" si="27"/>
        <v>21.818181818181817</v>
      </c>
      <c r="L32" s="243">
        <f t="shared" ca="1" si="15"/>
        <v>100</v>
      </c>
      <c r="M32" s="85">
        <f t="shared" ref="M32:M33" ca="1" si="32">IF(OR(F32="",F32="NH"),"",SUM(H32:L32))</f>
        <v>205.97818181818181</v>
      </c>
      <c r="N32" s="86">
        <f t="shared" ca="1" si="28"/>
        <v>7</v>
      </c>
      <c r="O32" s="592"/>
      <c r="P32" s="593"/>
      <c r="Q32" s="594"/>
      <c r="T32" s="88" t="str">
        <f t="shared" ca="1" si="8"/>
        <v xml:space="preserve"> </v>
      </c>
      <c r="U32" s="89">
        <v>18</v>
      </c>
    </row>
    <row r="33" spans="2:21" s="87" customFormat="1" x14ac:dyDescent="0.25">
      <c r="B33" s="236">
        <v>19</v>
      </c>
      <c r="C33" s="562" t="str">
        <f t="shared" si="30"/>
        <v>WILLIAMS.CO SAS</v>
      </c>
      <c r="D33" s="563"/>
      <c r="E33" s="564"/>
      <c r="F33" s="81" t="str">
        <f t="shared" ca="1" si="31"/>
        <v>H</v>
      </c>
      <c r="G33" s="82">
        <f t="shared" ca="1" si="23"/>
        <v>355553100</v>
      </c>
      <c r="H33" s="83">
        <f t="shared" ca="1" si="24"/>
        <v>0.255</v>
      </c>
      <c r="I33" s="84">
        <f t="shared" ca="1" si="25"/>
        <v>100</v>
      </c>
      <c r="J33" s="84">
        <f t="shared" ca="1" si="26"/>
        <v>105</v>
      </c>
      <c r="K33" s="84">
        <f t="shared" ca="1" si="27"/>
        <v>32.727272727272727</v>
      </c>
      <c r="L33" s="243">
        <f t="shared" ca="1" si="15"/>
        <v>0</v>
      </c>
      <c r="M33" s="85">
        <f t="shared" ca="1" si="32"/>
        <v>237.98227272727271</v>
      </c>
      <c r="N33" s="86">
        <f t="shared" ca="1" si="28"/>
        <v>3</v>
      </c>
      <c r="O33" s="592"/>
      <c r="P33" s="593"/>
      <c r="Q33" s="594"/>
      <c r="T33" s="88" t="str">
        <f t="shared" ca="1" si="8"/>
        <v xml:space="preserve"> </v>
      </c>
      <c r="U33" s="89">
        <v>19</v>
      </c>
    </row>
    <row r="34" spans="2:21" s="87" customFormat="1" ht="213.75" customHeight="1" x14ac:dyDescent="0.25">
      <c r="B34" s="236">
        <v>20</v>
      </c>
      <c r="C34" s="562" t="str">
        <f t="shared" si="30"/>
        <v>LUIS ENRIQUE OYOLA QUINTERO</v>
      </c>
      <c r="D34" s="563"/>
      <c r="E34" s="564"/>
      <c r="F34" s="81" t="str">
        <f t="shared" ca="1" si="31"/>
        <v>NH</v>
      </c>
      <c r="G34" s="82" t="str">
        <f t="shared" ca="1" si="23"/>
        <v/>
      </c>
      <c r="H34" s="83" t="str">
        <f t="shared" ca="1" si="24"/>
        <v/>
      </c>
      <c r="I34" s="84"/>
      <c r="J34" s="84" t="str">
        <f t="shared" ca="1" si="26"/>
        <v/>
      </c>
      <c r="K34" s="84" t="str">
        <f t="shared" ca="1" si="27"/>
        <v/>
      </c>
      <c r="L34" s="243"/>
      <c r="M34" s="85" t="str">
        <f ca="1">IF(OR(F34="",F34="NH"),"",SUM(H34:L34))</f>
        <v/>
      </c>
      <c r="N34" s="86" t="str">
        <f t="shared" ca="1" si="28"/>
        <v xml:space="preserve"> </v>
      </c>
      <c r="O34" s="586" t="str">
        <f>+RESUMEN!I24</f>
        <v xml:space="preserve">Daniel Nieves Vergara presentó la propuesta a su nombre, la diferencia entre propuestas es  $180.150, configurándose las causales de rechazo de los Términos de Referencia: 
14.9. Cuando el Proponente presente o participe en más de una propuesta correspondiente al mismo proceso de INVITACIÓN, bien sea de manera individual o de una sociedad o persona jurídica de la cual sea socio, miembro de la junta directiva, representante legal.
14.12. Cuando el Proponente ejecute cualquier acción tendiente a impedir la libre participación de otros Proponentes, o a impedir el ejercicio de sus derechos o los de la UdeA, o cuando se conozca la existencia de colusión con otros Proponentes.
</v>
      </c>
      <c r="P34" s="587"/>
      <c r="Q34" s="588"/>
      <c r="T34" s="88" t="str">
        <f t="shared" ca="1" si="8"/>
        <v xml:space="preserve"> </v>
      </c>
      <c r="U34" s="89">
        <v>20</v>
      </c>
    </row>
    <row r="35" spans="2:21" s="87" customFormat="1" ht="16.5" thickBot="1" x14ac:dyDescent="0.3">
      <c r="B35" s="237">
        <v>21</v>
      </c>
      <c r="C35" s="565" t="str">
        <f t="shared" si="30"/>
        <v>JUAN CARLOS SIERRA BOTERO</v>
      </c>
      <c r="D35" s="566"/>
      <c r="E35" s="567"/>
      <c r="F35" s="238" t="str">
        <f t="shared" ca="1" si="31"/>
        <v>H</v>
      </c>
      <c r="G35" s="82">
        <f t="shared" ca="1" si="23"/>
        <v>394763124</v>
      </c>
      <c r="H35" s="83">
        <f t="shared" ca="1" si="24"/>
        <v>0.22</v>
      </c>
      <c r="I35" s="84">
        <f t="shared" ca="1" si="25"/>
        <v>0</v>
      </c>
      <c r="J35" s="84">
        <f t="shared" ca="1" si="26"/>
        <v>77</v>
      </c>
      <c r="K35" s="84">
        <f t="shared" ca="1" si="27"/>
        <v>27.27272727272727</v>
      </c>
      <c r="L35" s="243">
        <f t="shared" ca="1" si="15"/>
        <v>100</v>
      </c>
      <c r="M35" s="85">
        <f ca="1">IF(OR(F35="",F35="NH"),"",SUM(H35:L35))</f>
        <v>204.49272727272728</v>
      </c>
      <c r="N35" s="86">
        <f t="shared" ca="1" si="28"/>
        <v>8</v>
      </c>
      <c r="O35" s="592"/>
      <c r="P35" s="593"/>
      <c r="Q35" s="594"/>
      <c r="T35" s="88" t="str">
        <f t="shared" ca="1" si="8"/>
        <v xml:space="preserve"> </v>
      </c>
      <c r="U35" s="89">
        <v>21</v>
      </c>
    </row>
    <row r="36" spans="2:21" s="87" customFormat="1" x14ac:dyDescent="0.25">
      <c r="B36" s="223"/>
      <c r="C36" s="224"/>
      <c r="D36" s="224"/>
      <c r="E36" s="224"/>
      <c r="F36" s="225"/>
      <c r="G36" s="225"/>
      <c r="H36" s="226"/>
      <c r="I36" s="227"/>
      <c r="J36" s="227"/>
      <c r="K36" s="227"/>
      <c r="L36" s="227"/>
      <c r="M36" s="228"/>
      <c r="N36" s="229"/>
      <c r="O36" s="229"/>
      <c r="P36" s="229"/>
      <c r="Q36" s="229"/>
      <c r="T36" s="88"/>
      <c r="U36" s="89"/>
    </row>
    <row r="37" spans="2:21" s="87" customFormat="1" x14ac:dyDescent="0.25">
      <c r="B37" s="223"/>
      <c r="C37" s="224"/>
      <c r="D37" s="224"/>
      <c r="E37" s="224"/>
      <c r="F37" s="225"/>
      <c r="G37" s="225"/>
      <c r="H37" s="226"/>
      <c r="I37" s="227"/>
      <c r="J37" s="227"/>
      <c r="K37" s="227"/>
      <c r="L37" s="227"/>
      <c r="M37" s="228"/>
      <c r="N37" s="229"/>
      <c r="O37" s="229"/>
      <c r="P37" s="229"/>
      <c r="Q37" s="229"/>
      <c r="T37" s="88"/>
      <c r="U37" s="89"/>
    </row>
    <row r="38" spans="2:21" x14ac:dyDescent="0.25">
      <c r="F38" s="70" t="s">
        <v>95</v>
      </c>
      <c r="G38" s="171"/>
    </row>
    <row r="39" spans="2:21" x14ac:dyDescent="0.25">
      <c r="G39" s="171"/>
    </row>
    <row r="40" spans="2:21" x14ac:dyDescent="0.25">
      <c r="H40" s="168"/>
    </row>
    <row r="41" spans="2:21" x14ac:dyDescent="0.25">
      <c r="H41" s="168"/>
      <c r="L41" s="90"/>
    </row>
    <row r="42" spans="2:21" x14ac:dyDescent="0.25">
      <c r="H42" s="168"/>
      <c r="I42" s="168"/>
      <c r="J42" s="168"/>
      <c r="O42" s="169"/>
    </row>
    <row r="43" spans="2:21" x14ac:dyDescent="0.25">
      <c r="H43" s="168"/>
    </row>
    <row r="45" spans="2:21" x14ac:dyDescent="0.25">
      <c r="G45" s="169"/>
    </row>
    <row r="46" spans="2:21" x14ac:dyDescent="0.25">
      <c r="G46" s="169"/>
    </row>
    <row r="47" spans="2:21" x14ac:dyDescent="0.25">
      <c r="G47" s="170"/>
    </row>
  </sheetData>
  <sheetProtection algorithmName="SHA-512" hashValue="jVbjPUx7tbfZkro6lYcliF9Cj36OM4lXbhJ+jx1ioq1yr+TYtQbnhM05s6ZYgd2KOQWFgsZkSQTe7FammeqTmQ==" saltValue="3n/sRpqR3vv/LUqeaMJZgw==" spinCount="100000" sheet="1" objects="1" scenarios="1"/>
  <mergeCells count="60">
    <mergeCell ref="O31:Q31"/>
    <mergeCell ref="O32:Q32"/>
    <mergeCell ref="O33:Q33"/>
    <mergeCell ref="O34:Q34"/>
    <mergeCell ref="O35:Q35"/>
    <mergeCell ref="O28:Q28"/>
    <mergeCell ref="C29:E29"/>
    <mergeCell ref="O29:Q29"/>
    <mergeCell ref="C30:E30"/>
    <mergeCell ref="O30:Q30"/>
    <mergeCell ref="O25:Q25"/>
    <mergeCell ref="C26:E26"/>
    <mergeCell ref="O26:Q26"/>
    <mergeCell ref="C27:E27"/>
    <mergeCell ref="O27:Q27"/>
    <mergeCell ref="O22:Q22"/>
    <mergeCell ref="C23:E23"/>
    <mergeCell ref="O23:Q23"/>
    <mergeCell ref="C24:E24"/>
    <mergeCell ref="O24:Q24"/>
    <mergeCell ref="O19:Q19"/>
    <mergeCell ref="C20:E20"/>
    <mergeCell ref="O20:Q20"/>
    <mergeCell ref="C21:E21"/>
    <mergeCell ref="O21:Q21"/>
    <mergeCell ref="I12:L12"/>
    <mergeCell ref="C14:E14"/>
    <mergeCell ref="O14:Q14"/>
    <mergeCell ref="C18:E18"/>
    <mergeCell ref="O18:Q18"/>
    <mergeCell ref="T14:U14"/>
    <mergeCell ref="C16:E16"/>
    <mergeCell ref="O16:Q16"/>
    <mergeCell ref="C17:E17"/>
    <mergeCell ref="O17:Q17"/>
    <mergeCell ref="C15:E15"/>
    <mergeCell ref="O15:Q15"/>
    <mergeCell ref="B2:Q2"/>
    <mergeCell ref="B3:Q3"/>
    <mergeCell ref="B4:Q4"/>
    <mergeCell ref="B5:Q5"/>
    <mergeCell ref="B7:C7"/>
    <mergeCell ref="E7:G7"/>
    <mergeCell ref="H7:L7"/>
    <mergeCell ref="F8:G8"/>
    <mergeCell ref="I8:J8"/>
    <mergeCell ref="K8:L8"/>
    <mergeCell ref="B9:C9"/>
    <mergeCell ref="F9:G9"/>
    <mergeCell ref="C32:E32"/>
    <mergeCell ref="C33:E33"/>
    <mergeCell ref="C34:E34"/>
    <mergeCell ref="C35:E35"/>
    <mergeCell ref="B8:C8"/>
    <mergeCell ref="B10:C10"/>
    <mergeCell ref="C19:E19"/>
    <mergeCell ref="C22:E22"/>
    <mergeCell ref="C25:E25"/>
    <mergeCell ref="C31:E31"/>
    <mergeCell ref="C28:E28"/>
  </mergeCells>
  <conditionalFormatting sqref="N15:N35">
    <cfRule type="cellIs" dxfId="6" priority="7" operator="equal">
      <formula>1</formula>
    </cfRule>
  </conditionalFormatting>
  <conditionalFormatting sqref="F15:F31">
    <cfRule type="cellIs" dxfId="5" priority="5" operator="equal">
      <formula>"NH"</formula>
    </cfRule>
    <cfRule type="cellIs" dxfId="4" priority="6" operator="equal">
      <formula>"H"</formula>
    </cfRule>
  </conditionalFormatting>
  <conditionalFormatting sqref="N36:N37">
    <cfRule type="cellIs" dxfId="3" priority="4" operator="equal">
      <formula>1</formula>
    </cfRule>
  </conditionalFormatting>
  <conditionalFormatting sqref="F32:F35">
    <cfRule type="cellIs" dxfId="2" priority="2" operator="equal">
      <formula>"NH"</formula>
    </cfRule>
    <cfRule type="cellIs" dxfId="1" priority="3" operator="equal">
      <formula>"H"</formula>
    </cfRule>
  </conditionalFormatting>
  <conditionalFormatting sqref="O36:Q37">
    <cfRule type="cellIs" dxfId="0" priority="1" operator="equal">
      <formula>1</formula>
    </cfRule>
  </conditionalFormatting>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38"/>
  <sheetViews>
    <sheetView tabSelected="1" topLeftCell="A10" zoomScale="85" zoomScaleNormal="85" workbookViewId="0">
      <selection activeCell="I14" sqref="I14"/>
    </sheetView>
  </sheetViews>
  <sheetFormatPr baseColWidth="10" defaultColWidth="11.42578125" defaultRowHeight="14.25" x14ac:dyDescent="0.2"/>
  <cols>
    <col min="1" max="1" width="6.7109375" style="6" customWidth="1"/>
    <col min="2" max="2" width="22.140625" style="6" customWidth="1"/>
    <col min="3" max="3" width="50.42578125" style="6" customWidth="1"/>
    <col min="4" max="4" width="20.7109375" style="6" customWidth="1"/>
    <col min="5" max="5" width="22.5703125" style="6" customWidth="1"/>
    <col min="6" max="8" width="24" style="6" customWidth="1"/>
    <col min="9" max="9" width="19.140625" style="6" customWidth="1"/>
    <col min="10" max="16384" width="11.42578125" style="6"/>
  </cols>
  <sheetData>
    <row r="1" spans="1:10" ht="34.5" customHeight="1" x14ac:dyDescent="0.3">
      <c r="A1" s="341"/>
      <c r="B1" s="343" t="s">
        <v>0</v>
      </c>
      <c r="C1" s="343"/>
      <c r="D1" s="343"/>
      <c r="E1" s="343"/>
      <c r="F1" s="343"/>
      <c r="G1" s="343"/>
      <c r="H1" s="343"/>
      <c r="I1" s="343"/>
    </row>
    <row r="2" spans="1:10" ht="32.25" customHeight="1" x14ac:dyDescent="0.25">
      <c r="A2" s="342"/>
      <c r="B2" s="344" t="str">
        <f>+'1_ENTREGA'!A2</f>
        <v>Invitación Pública N° VA-044-2021</v>
      </c>
      <c r="C2" s="344"/>
      <c r="D2" s="344"/>
      <c r="E2" s="344"/>
      <c r="F2" s="344"/>
      <c r="G2" s="344"/>
      <c r="H2" s="344"/>
      <c r="I2" s="344"/>
    </row>
    <row r="3" spans="1:10" ht="70.5" customHeight="1" x14ac:dyDescent="0.2">
      <c r="A3" s="342"/>
      <c r="B3" s="345"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C3" s="345"/>
      <c r="D3" s="345"/>
      <c r="E3" s="345"/>
      <c r="F3" s="345"/>
      <c r="G3" s="345"/>
      <c r="H3" s="345"/>
      <c r="I3" s="345"/>
    </row>
    <row r="4" spans="1:10" ht="18" customHeight="1" x14ac:dyDescent="0.2">
      <c r="A4" s="346" t="s">
        <v>5</v>
      </c>
      <c r="B4" s="347"/>
      <c r="C4" s="347"/>
      <c r="D4" s="347"/>
      <c r="E4" s="347"/>
      <c r="F4" s="347"/>
      <c r="G4" s="347"/>
      <c r="H4" s="347"/>
      <c r="I4" s="347"/>
    </row>
    <row r="5" spans="1:10" ht="33" customHeight="1" x14ac:dyDescent="0.2">
      <c r="A5" s="348" t="s">
        <v>393</v>
      </c>
      <c r="B5" s="349"/>
      <c r="C5" s="350"/>
      <c r="D5" s="123"/>
      <c r="E5" s="7"/>
      <c r="F5" s="7"/>
      <c r="G5" s="7"/>
      <c r="H5" s="7"/>
      <c r="I5" s="7"/>
    </row>
    <row r="6" spans="1:10" ht="33" customHeight="1" x14ac:dyDescent="0.2">
      <c r="A6" s="351" t="s">
        <v>394</v>
      </c>
      <c r="B6" s="352"/>
      <c r="C6" s="353"/>
      <c r="D6" s="172"/>
      <c r="E6" s="173"/>
      <c r="F6" s="173"/>
      <c r="G6" s="173"/>
      <c r="H6" s="173"/>
      <c r="I6" s="173"/>
    </row>
    <row r="7" spans="1:10" ht="30" x14ac:dyDescent="0.2">
      <c r="A7" s="206" t="s">
        <v>6</v>
      </c>
      <c r="B7" s="230" t="s">
        <v>7</v>
      </c>
      <c r="C7" s="206" t="s">
        <v>3</v>
      </c>
      <c r="D7" s="230" t="s">
        <v>9</v>
      </c>
      <c r="E7" s="230" t="s">
        <v>136</v>
      </c>
      <c r="F7" s="230" t="s">
        <v>151</v>
      </c>
      <c r="G7" s="230" t="s">
        <v>158</v>
      </c>
      <c r="H7" s="230" t="s">
        <v>159</v>
      </c>
      <c r="I7" s="230" t="s">
        <v>63</v>
      </c>
    </row>
    <row r="8" spans="1:10" ht="27" customHeight="1" x14ac:dyDescent="0.2">
      <c r="A8" s="207">
        <f>IF('[4]1_ENTREGA'!A8="","",'[4]1_ENTREGA'!A8)</f>
        <v>1</v>
      </c>
      <c r="B8" s="267">
        <v>44583.604675925926</v>
      </c>
      <c r="C8" s="166" t="str">
        <f t="shared" ref="C8:C28" si="0">IF(A8="","",VLOOKUP(A8,LISTA_OFERENTES,2,FALSE))</f>
        <v>OBYPLAN LTDA</v>
      </c>
      <c r="D8" s="268">
        <v>8110137418</v>
      </c>
      <c r="E8" s="269" t="s">
        <v>437</v>
      </c>
      <c r="F8" s="270">
        <v>386739075</v>
      </c>
      <c r="G8" s="271">
        <v>0.21</v>
      </c>
      <c r="H8" s="271">
        <v>0.05</v>
      </c>
      <c r="I8" s="270">
        <v>490965256</v>
      </c>
    </row>
    <row r="9" spans="1:10" ht="14.25" customHeight="1" x14ac:dyDescent="0.2">
      <c r="A9" s="207">
        <f>IF('[4]1_ENTREGA'!A9="","",'[4]1_ENTREGA'!A9)</f>
        <v>2</v>
      </c>
      <c r="B9" s="267">
        <v>44583.691655092596</v>
      </c>
      <c r="C9" s="166" t="str">
        <f t="shared" si="0"/>
        <v>ECOCIVIL SAS ESTRUCTURAS Y OBRAS CIVILES SAS</v>
      </c>
      <c r="D9" s="268">
        <v>8300107287</v>
      </c>
      <c r="E9" s="269" t="s">
        <v>438</v>
      </c>
      <c r="F9" s="270">
        <v>388370030</v>
      </c>
      <c r="G9" s="272" t="s">
        <v>454</v>
      </c>
      <c r="H9" s="272" t="s">
        <v>459</v>
      </c>
      <c r="I9" s="270">
        <v>494115422</v>
      </c>
    </row>
    <row r="10" spans="1:10" x14ac:dyDescent="0.2">
      <c r="A10" s="207">
        <f>IF('[4]1_ENTREGA'!A10="","",'[4]1_ENTREGA'!A10)</f>
        <v>3</v>
      </c>
      <c r="B10" s="267">
        <v>44585.19630787037</v>
      </c>
      <c r="C10" s="166" t="str">
        <f t="shared" si="0"/>
        <v>HCG CONSTRUCCIONES LTDA</v>
      </c>
      <c r="D10" s="268">
        <v>8300813217</v>
      </c>
      <c r="E10" s="269" t="s">
        <v>439</v>
      </c>
      <c r="F10" s="270">
        <v>342539470</v>
      </c>
      <c r="G10" s="271">
        <v>0.23</v>
      </c>
      <c r="H10" s="272" t="s">
        <v>460</v>
      </c>
      <c r="I10" s="270">
        <v>435590317</v>
      </c>
    </row>
    <row r="11" spans="1:10" x14ac:dyDescent="0.2">
      <c r="A11" s="207">
        <f>IF('[4]1_ENTREGA'!A11="","",'[4]1_ENTREGA'!A11)</f>
        <v>4</v>
      </c>
      <c r="B11" s="267">
        <v>44585.355451388888</v>
      </c>
      <c r="C11" s="166" t="str">
        <f t="shared" si="0"/>
        <v>MCJC INGENIERIA S.A.S.</v>
      </c>
      <c r="D11" s="268">
        <v>830140155</v>
      </c>
      <c r="E11" s="269" t="s">
        <v>440</v>
      </c>
      <c r="F11" s="270">
        <v>385418349</v>
      </c>
      <c r="G11" s="271">
        <v>0.21</v>
      </c>
      <c r="H11" s="271">
        <v>0.05</v>
      </c>
      <c r="I11" s="270">
        <v>489288594</v>
      </c>
      <c r="J11" s="122"/>
    </row>
    <row r="12" spans="1:10" x14ac:dyDescent="0.2">
      <c r="A12" s="207">
        <f>IF('[4]1_ENTREGA'!A12="","",'[4]1_ENTREGA'!A12)</f>
        <v>5</v>
      </c>
      <c r="B12" s="267">
        <v>44585.360393518517</v>
      </c>
      <c r="C12" s="166" t="str">
        <f t="shared" si="0"/>
        <v>CONSTRUVALORES S.A.S</v>
      </c>
      <c r="D12" s="268">
        <v>9005182117</v>
      </c>
      <c r="E12" s="269" t="s">
        <v>441</v>
      </c>
      <c r="F12" s="270">
        <v>379731609</v>
      </c>
      <c r="G12" s="272" t="s">
        <v>455</v>
      </c>
      <c r="H12" s="271">
        <v>0.03</v>
      </c>
      <c r="I12" s="270">
        <v>482524956</v>
      </c>
      <c r="J12" s="122"/>
    </row>
    <row r="13" spans="1:10" x14ac:dyDescent="0.2">
      <c r="A13" s="207">
        <f>IF('[4]1_ENTREGA'!A13="","",'[4]1_ENTREGA'!A13)</f>
        <v>6</v>
      </c>
      <c r="B13" s="267">
        <v>44585.365555555552</v>
      </c>
      <c r="C13" s="166" t="str">
        <f t="shared" si="0"/>
        <v>ACERO MAS CONCRETO S.A.S</v>
      </c>
      <c r="D13" s="268">
        <v>900693827</v>
      </c>
      <c r="E13" s="269" t="s">
        <v>442</v>
      </c>
      <c r="F13" s="270">
        <v>379836035</v>
      </c>
      <c r="G13" s="271">
        <v>0.22</v>
      </c>
      <c r="H13" s="271">
        <v>0.04</v>
      </c>
      <c r="I13" s="270">
        <v>481480158</v>
      </c>
    </row>
    <row r="14" spans="1:10" x14ac:dyDescent="0.2">
      <c r="A14" s="207">
        <f>IF('[4]1_ENTREGA'!A14="","",'[4]1_ENTREGA'!A14)</f>
        <v>7</v>
      </c>
      <c r="B14" s="267">
        <v>44585.375636574077</v>
      </c>
      <c r="C14" s="166" t="str">
        <f t="shared" si="0"/>
        <v>LUIS CARLOS PARRA VELASQUEZ</v>
      </c>
      <c r="D14" s="268">
        <v>91278390</v>
      </c>
      <c r="E14" s="269" t="s">
        <v>443</v>
      </c>
      <c r="F14" s="270">
        <v>375960525</v>
      </c>
      <c r="G14" s="271">
        <v>7.0000000000000007E-2</v>
      </c>
      <c r="H14" s="271">
        <v>0.05</v>
      </c>
      <c r="I14" s="270">
        <v>424647413</v>
      </c>
    </row>
    <row r="15" spans="1:10" x14ac:dyDescent="0.2">
      <c r="A15" s="207">
        <f>IF('[4]1_ENTREGA'!A15="","",'[4]1_ENTREGA'!A15)</f>
        <v>8</v>
      </c>
      <c r="B15" s="267">
        <v>44585.409189814818</v>
      </c>
      <c r="C15" s="166" t="str">
        <f t="shared" si="0"/>
        <v>JOHN JAIRO VÁSQUEZ SUÁREZ</v>
      </c>
      <c r="D15" s="268">
        <v>8407211</v>
      </c>
      <c r="E15" s="269" t="s">
        <v>444</v>
      </c>
      <c r="F15" s="270">
        <v>385771200</v>
      </c>
      <c r="G15" s="271">
        <v>0.22</v>
      </c>
      <c r="H15" s="271">
        <v>0.05</v>
      </c>
      <c r="I15" s="270">
        <v>493594250</v>
      </c>
    </row>
    <row r="16" spans="1:10" x14ac:dyDescent="0.2">
      <c r="A16" s="207">
        <f>IF('[4]1_ENTREGA'!A16="","",'[4]1_ENTREGA'!A16)</f>
        <v>9</v>
      </c>
      <c r="B16" s="267">
        <v>44585.420335648145</v>
      </c>
      <c r="C16" s="166" t="str">
        <f t="shared" si="0"/>
        <v>URBANICO S.A.S.</v>
      </c>
      <c r="D16" s="268">
        <v>9000662266</v>
      </c>
      <c r="E16" s="269" t="s">
        <v>445</v>
      </c>
      <c r="F16" s="270">
        <v>363811240</v>
      </c>
      <c r="G16" s="271">
        <v>0.14000000000000001</v>
      </c>
      <c r="H16" s="271">
        <v>0.04</v>
      </c>
      <c r="I16" s="270">
        <v>432062230</v>
      </c>
    </row>
    <row r="17" spans="1:9" x14ac:dyDescent="0.2">
      <c r="A17" s="207">
        <f>IF('[4]1_ENTREGA'!A17="","",'[4]1_ENTREGA'!A17)</f>
        <v>10</v>
      </c>
      <c r="B17" s="267">
        <v>44585.422453703701</v>
      </c>
      <c r="C17" s="166" t="str">
        <f t="shared" si="0"/>
        <v>CONDEIN SAS</v>
      </c>
      <c r="D17" s="268">
        <v>9010080021</v>
      </c>
      <c r="E17" s="269" t="s">
        <v>446</v>
      </c>
      <c r="F17" s="270">
        <v>385320000</v>
      </c>
      <c r="G17" s="271">
        <v>0.18</v>
      </c>
      <c r="H17" s="271">
        <v>0.05</v>
      </c>
      <c r="I17" s="270">
        <v>477604140</v>
      </c>
    </row>
    <row r="18" spans="1:9" x14ac:dyDescent="0.2">
      <c r="A18" s="207">
        <f>IF('[4]1_ENTREGA'!A18="","",'[4]1_ENTREGA'!A18)</f>
        <v>11</v>
      </c>
      <c r="B18" s="267">
        <v>44585.433472222219</v>
      </c>
      <c r="C18" s="166" t="str">
        <f t="shared" si="0"/>
        <v>LINA MARCELA ALFONSO NARANJO</v>
      </c>
      <c r="D18" s="268">
        <v>41951903</v>
      </c>
      <c r="E18" s="269" t="s">
        <v>447</v>
      </c>
      <c r="F18" s="270">
        <v>388309250</v>
      </c>
      <c r="G18" s="271">
        <v>0.23</v>
      </c>
      <c r="H18" s="271">
        <v>0.03</v>
      </c>
      <c r="I18" s="270">
        <v>491483018</v>
      </c>
    </row>
    <row r="19" spans="1:9" x14ac:dyDescent="0.2">
      <c r="A19" s="207">
        <f>IF('[4]1_ENTREGA'!A19="","",'[4]1_ENTREGA'!A19)</f>
        <v>12</v>
      </c>
      <c r="B19" s="267">
        <v>44585.433472222219</v>
      </c>
      <c r="C19" s="166" t="str">
        <f t="shared" si="0"/>
        <v>ASIRCON CONTRATISTAS SAS</v>
      </c>
      <c r="D19" s="268">
        <v>806009604</v>
      </c>
      <c r="E19" s="269">
        <v>1033127</v>
      </c>
      <c r="F19" s="270">
        <v>390013064</v>
      </c>
      <c r="G19" s="271">
        <v>0.13</v>
      </c>
      <c r="H19" s="271">
        <v>0.05</v>
      </c>
      <c r="I19" s="270">
        <v>463920540</v>
      </c>
    </row>
    <row r="20" spans="1:9" x14ac:dyDescent="0.2">
      <c r="A20" s="207">
        <f>IF('[4]1_ENTREGA'!A20="","",'[4]1_ENTREGA'!A20)</f>
        <v>13</v>
      </c>
      <c r="B20" s="267">
        <v>44585.436782407407</v>
      </c>
      <c r="C20" s="166" t="str">
        <f t="shared" si="0"/>
        <v>LUIS FERNANDO OROZCO ZAMMATA</v>
      </c>
      <c r="D20" s="268">
        <v>73162838</v>
      </c>
      <c r="E20" s="269" t="s">
        <v>448</v>
      </c>
      <c r="F20" s="270">
        <v>389794918</v>
      </c>
      <c r="G20" s="271">
        <v>0.13</v>
      </c>
      <c r="H20" s="271">
        <v>0.04</v>
      </c>
      <c r="I20" s="270">
        <v>459022495</v>
      </c>
    </row>
    <row r="21" spans="1:9" x14ac:dyDescent="0.2">
      <c r="A21" s="207">
        <f>IF('[4]1_ENTREGA'!A21="","",'[4]1_ENTREGA'!A21)</f>
        <v>14</v>
      </c>
      <c r="B21" s="267">
        <v>44585.437905092593</v>
      </c>
      <c r="C21" s="166" t="str">
        <f t="shared" si="0"/>
        <v>JUAN CARLOS RESTREPO GUTIERREZ</v>
      </c>
      <c r="D21" s="268">
        <v>71605284</v>
      </c>
      <c r="E21" s="269" t="s">
        <v>449</v>
      </c>
      <c r="F21" s="270">
        <v>384648675</v>
      </c>
      <c r="G21" s="272" t="s">
        <v>454</v>
      </c>
      <c r="H21" s="271">
        <v>0.05</v>
      </c>
      <c r="I21" s="270">
        <v>493042672</v>
      </c>
    </row>
    <row r="22" spans="1:9" x14ac:dyDescent="0.2">
      <c r="A22" s="207">
        <f>IF('[4]1_ENTREGA'!A22="","",'[4]1_ENTREGA'!A22)</f>
        <v>15</v>
      </c>
      <c r="B22" s="267">
        <v>44585.440381944441</v>
      </c>
      <c r="C22" s="166" t="str">
        <f t="shared" si="0"/>
        <v xml:space="preserve">DANIEL NIEVES VERGARA </v>
      </c>
      <c r="D22" s="268">
        <v>10765872</v>
      </c>
      <c r="E22" s="269">
        <v>1033084</v>
      </c>
      <c r="F22" s="270">
        <v>390254890</v>
      </c>
      <c r="G22" s="271">
        <v>0.14000000000000001</v>
      </c>
      <c r="H22" s="271">
        <v>0.05</v>
      </c>
      <c r="I22" s="270">
        <v>468110741</v>
      </c>
    </row>
    <row r="23" spans="1:9" x14ac:dyDescent="0.2">
      <c r="A23" s="207">
        <f>IF('[4]1_ENTREGA'!A23="","",'[4]1_ENTREGA'!A23)</f>
        <v>16</v>
      </c>
      <c r="B23" s="267">
        <v>44585.441944444443</v>
      </c>
      <c r="C23" s="166" t="str">
        <f t="shared" si="0"/>
        <v>ÁLVARO ANDRÉS CUARTAS ROBAYO</v>
      </c>
      <c r="D23" s="268">
        <v>9737849</v>
      </c>
      <c r="E23" s="269">
        <v>4544101134304</v>
      </c>
      <c r="F23" s="270">
        <v>385486370</v>
      </c>
      <c r="G23" s="272" t="s">
        <v>456</v>
      </c>
      <c r="H23" s="271">
        <v>0.05</v>
      </c>
      <c r="I23" s="270">
        <v>488064293</v>
      </c>
    </row>
    <row r="24" spans="1:9" x14ac:dyDescent="0.2">
      <c r="A24" s="207">
        <f>IF('[4]1_ENTREGA'!A24="","",'[4]1_ENTREGA'!A24)</f>
        <v>17</v>
      </c>
      <c r="B24" s="267">
        <v>44585.445196759261</v>
      </c>
      <c r="C24" s="166" t="str">
        <f t="shared" si="0"/>
        <v xml:space="preserve">VIACOL INGENIEROS CONTRATISTAS </v>
      </c>
      <c r="D24" s="268">
        <v>9000348361</v>
      </c>
      <c r="E24" s="269" t="s">
        <v>450</v>
      </c>
      <c r="F24" s="270">
        <v>389821821</v>
      </c>
      <c r="G24" s="272" t="s">
        <v>457</v>
      </c>
      <c r="H24" s="271">
        <v>0.05</v>
      </c>
      <c r="I24" s="270">
        <v>483067201</v>
      </c>
    </row>
    <row r="25" spans="1:9" x14ac:dyDescent="0.2">
      <c r="A25" s="207">
        <v>18</v>
      </c>
      <c r="B25" s="267">
        <v>44585.446898148148</v>
      </c>
      <c r="C25" s="166" t="str">
        <f t="shared" si="0"/>
        <v xml:space="preserve">JULIO CESAR QUESADA ARREDONDO </v>
      </c>
      <c r="D25" s="268">
        <v>73236879</v>
      </c>
      <c r="E25" s="269" t="s">
        <v>451</v>
      </c>
      <c r="F25" s="270">
        <v>390072158</v>
      </c>
      <c r="G25" s="271">
        <v>0.12</v>
      </c>
      <c r="H25" s="271">
        <v>0.04</v>
      </c>
      <c r="I25" s="270">
        <v>455448252</v>
      </c>
    </row>
    <row r="26" spans="1:9" x14ac:dyDescent="0.2">
      <c r="A26" s="207">
        <v>19</v>
      </c>
      <c r="B26" s="267">
        <v>44585.447766203702</v>
      </c>
      <c r="C26" s="166" t="str">
        <f t="shared" si="0"/>
        <v>WILLIAMS.CO SAS</v>
      </c>
      <c r="D26" s="268">
        <v>9001018344</v>
      </c>
      <c r="E26" s="269" t="s">
        <v>452</v>
      </c>
      <c r="F26" s="270">
        <v>355553100</v>
      </c>
      <c r="G26" s="272" t="s">
        <v>458</v>
      </c>
      <c r="H26" s="271">
        <v>0.1</v>
      </c>
      <c r="I26" s="270">
        <v>452974649</v>
      </c>
    </row>
    <row r="27" spans="1:9" x14ac:dyDescent="0.2">
      <c r="A27" s="207">
        <v>20</v>
      </c>
      <c r="B27" s="267">
        <v>44585.45071759259</v>
      </c>
      <c r="C27" s="166" t="str">
        <f t="shared" si="0"/>
        <v>LUIS ENRIQUE OYOLA QUINTERO</v>
      </c>
      <c r="D27" s="268">
        <v>73077245</v>
      </c>
      <c r="E27" s="269" t="s">
        <v>453</v>
      </c>
      <c r="F27" s="270">
        <v>390074740</v>
      </c>
      <c r="G27" s="271">
        <v>0.12</v>
      </c>
      <c r="H27" s="271">
        <v>0.03</v>
      </c>
      <c r="I27" s="270">
        <v>450809377</v>
      </c>
    </row>
    <row r="28" spans="1:9" x14ac:dyDescent="0.2">
      <c r="A28" s="207">
        <v>21</v>
      </c>
      <c r="B28" s="267">
        <v>44585.453576388885</v>
      </c>
      <c r="C28" s="166" t="str">
        <f t="shared" si="0"/>
        <v>JUAN CARLOS SIERRA BOTERO</v>
      </c>
      <c r="D28" s="268">
        <v>70562215</v>
      </c>
      <c r="E28" s="269">
        <v>2495885</v>
      </c>
      <c r="F28" s="270">
        <v>394763124</v>
      </c>
      <c r="G28" s="271">
        <v>0.2</v>
      </c>
      <c r="H28" s="271">
        <v>0.02</v>
      </c>
      <c r="I28" s="270">
        <v>483111111</v>
      </c>
    </row>
    <row r="29" spans="1:9" ht="15" thickBot="1" x14ac:dyDescent="0.25">
      <c r="A29" s="8"/>
      <c r="B29" s="8"/>
      <c r="C29" s="8"/>
      <c r="D29" s="8"/>
      <c r="E29" s="8"/>
      <c r="F29" s="8"/>
      <c r="G29" s="8"/>
      <c r="H29" s="8"/>
      <c r="I29" s="8"/>
    </row>
    <row r="30" spans="1:9" ht="56.25" customHeight="1" thickBot="1" x14ac:dyDescent="0.25">
      <c r="A30" s="338" t="s">
        <v>395</v>
      </c>
      <c r="B30" s="339"/>
      <c r="C30" s="339"/>
      <c r="D30" s="340"/>
      <c r="E30" s="340"/>
      <c r="F30" s="340"/>
      <c r="G30" s="340"/>
      <c r="H30" s="340"/>
      <c r="I30" s="340"/>
    </row>
    <row r="32" spans="1:9" x14ac:dyDescent="0.2">
      <c r="B32" s="165"/>
    </row>
    <row r="33" spans="2:2" x14ac:dyDescent="0.2">
      <c r="B33" s="165"/>
    </row>
    <row r="34" spans="2:2" x14ac:dyDescent="0.2">
      <c r="B34" s="165"/>
    </row>
    <row r="35" spans="2:2" x14ac:dyDescent="0.2">
      <c r="B35" s="165"/>
    </row>
    <row r="36" spans="2:2" x14ac:dyDescent="0.2">
      <c r="B36" s="165"/>
    </row>
    <row r="37" spans="2:2" x14ac:dyDescent="0.2">
      <c r="B37" s="165"/>
    </row>
    <row r="38" spans="2:2" x14ac:dyDescent="0.2">
      <c r="B38" s="165"/>
    </row>
  </sheetData>
  <sheetProtection algorithmName="SHA-512" hashValue="CcvJ0LznGFLEjh1nRhZeWsjASLyUfGP77agLIV2gqz7Guomy5odYXH7Ao7pR7pWjJLchVB4i2rY/cCskINziJg==" saltValue="4zy+1rW3zIIlKJxt+t/SKg==" spinCount="100000" sheet="1" objects="1" scenarios="1"/>
  <mergeCells count="8">
    <mergeCell ref="A30:I30"/>
    <mergeCell ref="A1:A3"/>
    <mergeCell ref="B1:I1"/>
    <mergeCell ref="B2:I2"/>
    <mergeCell ref="B3:I3"/>
    <mergeCell ref="A4:I4"/>
    <mergeCell ref="A5:C5"/>
    <mergeCell ref="A6:C6"/>
  </mergeCells>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40"/>
  <sheetViews>
    <sheetView zoomScale="70" zoomScaleNormal="70" workbookViewId="0">
      <pane xSplit="2" ySplit="5" topLeftCell="C15" activePane="bottomRight" state="frozen"/>
      <selection pane="topRight" activeCell="C1" sqref="C1"/>
      <selection pane="bottomLeft" activeCell="A6" sqref="A6"/>
      <selection pane="bottomRight" activeCell="D25" sqref="D25:X37"/>
    </sheetView>
  </sheetViews>
  <sheetFormatPr baseColWidth="10" defaultColWidth="11.42578125" defaultRowHeight="15" x14ac:dyDescent="0.25"/>
  <cols>
    <col min="1" max="1" width="25.85546875" style="152" bestFit="1" customWidth="1"/>
    <col min="2" max="3" width="87.85546875" style="152" customWidth="1"/>
    <col min="4" max="24" width="66.42578125" style="152" customWidth="1"/>
    <col min="25" max="16384" width="11.42578125" style="126"/>
  </cols>
  <sheetData>
    <row r="1" spans="1:24" ht="41.25" customHeight="1" x14ac:dyDescent="0.25">
      <c r="A1" s="124"/>
      <c r="B1" s="125" t="s">
        <v>11</v>
      </c>
      <c r="C1" s="125"/>
      <c r="D1" s="125"/>
      <c r="E1" s="125"/>
      <c r="F1" s="125"/>
      <c r="G1" s="125"/>
      <c r="H1" s="125"/>
      <c r="I1" s="125"/>
      <c r="J1" s="125"/>
      <c r="K1" s="125"/>
      <c r="L1" s="125"/>
      <c r="M1" s="125"/>
      <c r="N1" s="125"/>
      <c r="O1" s="125"/>
      <c r="P1" s="125"/>
      <c r="Q1" s="125"/>
      <c r="R1" s="125"/>
      <c r="S1" s="125"/>
      <c r="T1" s="125"/>
      <c r="U1" s="125"/>
      <c r="V1" s="125"/>
      <c r="W1" s="125"/>
      <c r="X1" s="125"/>
    </row>
    <row r="2" spans="1:24" ht="15.75" x14ac:dyDescent="0.25">
      <c r="A2" s="127"/>
      <c r="B2" s="128"/>
      <c r="C2" s="128"/>
      <c r="D2" s="128"/>
      <c r="E2" s="128"/>
      <c r="F2" s="128"/>
      <c r="G2" s="128"/>
      <c r="H2" s="128"/>
      <c r="I2" s="128"/>
      <c r="J2" s="128"/>
      <c r="K2" s="128"/>
      <c r="L2" s="128"/>
      <c r="M2" s="128"/>
      <c r="N2" s="128"/>
      <c r="O2" s="128"/>
      <c r="P2" s="128"/>
      <c r="Q2" s="128"/>
      <c r="R2" s="128"/>
      <c r="S2" s="128"/>
      <c r="T2" s="128"/>
      <c r="U2" s="128"/>
      <c r="V2" s="128"/>
      <c r="W2" s="128"/>
      <c r="X2" s="128"/>
    </row>
    <row r="3" spans="1:24" ht="15.75" x14ac:dyDescent="0.25">
      <c r="A3" s="129"/>
      <c r="B3" s="130" t="s">
        <v>2</v>
      </c>
      <c r="C3" s="130"/>
      <c r="D3" s="131">
        <v>1</v>
      </c>
      <c r="E3" s="131">
        <v>2</v>
      </c>
      <c r="F3" s="131">
        <v>3</v>
      </c>
      <c r="G3" s="131">
        <v>4</v>
      </c>
      <c r="H3" s="131">
        <v>5</v>
      </c>
      <c r="I3" s="131">
        <v>6</v>
      </c>
      <c r="J3" s="131">
        <v>7</v>
      </c>
      <c r="K3" s="131">
        <v>8</v>
      </c>
      <c r="L3" s="131">
        <v>9</v>
      </c>
      <c r="M3" s="131">
        <v>10</v>
      </c>
      <c r="N3" s="131">
        <v>11</v>
      </c>
      <c r="O3" s="131">
        <v>12</v>
      </c>
      <c r="P3" s="131">
        <v>13</v>
      </c>
      <c r="Q3" s="131">
        <v>14</v>
      </c>
      <c r="R3" s="131">
        <v>15</v>
      </c>
      <c r="S3" s="131">
        <v>16</v>
      </c>
      <c r="T3" s="131">
        <v>17</v>
      </c>
      <c r="U3" s="131">
        <v>18</v>
      </c>
      <c r="V3" s="131">
        <v>19</v>
      </c>
      <c r="W3" s="131">
        <v>20</v>
      </c>
      <c r="X3" s="131">
        <v>21</v>
      </c>
    </row>
    <row r="4" spans="1:24" ht="15.75" x14ac:dyDescent="0.25">
      <c r="A4" s="129"/>
      <c r="B4" s="130" t="s">
        <v>8</v>
      </c>
      <c r="C4" s="130"/>
      <c r="D4" s="131" t="str">
        <f t="shared" ref="D4:E4" si="0">+VLOOKUP(D3,LISTA_OFERENTES,2,FALSE)</f>
        <v>OBYPLAN LTDA</v>
      </c>
      <c r="E4" s="131" t="str">
        <f t="shared" si="0"/>
        <v>ECOCIVIL SAS ESTRUCTURAS Y OBRAS CIVILES SAS</v>
      </c>
      <c r="F4" s="131" t="str">
        <f t="shared" ref="F4:O4" si="1">+VLOOKUP(F3,LISTA_OFERENTES,2,FALSE)</f>
        <v>HCG CONSTRUCCIONES LTDA</v>
      </c>
      <c r="G4" s="131" t="str">
        <f t="shared" si="1"/>
        <v>MCJC INGENIERIA S.A.S.</v>
      </c>
      <c r="H4" s="131" t="str">
        <f t="shared" si="1"/>
        <v>CONSTRUVALORES S.A.S</v>
      </c>
      <c r="I4" s="131" t="str">
        <f t="shared" si="1"/>
        <v>ACERO MAS CONCRETO S.A.S</v>
      </c>
      <c r="J4" s="131" t="str">
        <f t="shared" si="1"/>
        <v>LUIS CARLOS PARRA VELASQUEZ</v>
      </c>
      <c r="K4" s="131" t="str">
        <f t="shared" si="1"/>
        <v>JOHN JAIRO VÁSQUEZ SUÁREZ</v>
      </c>
      <c r="L4" s="131" t="str">
        <f t="shared" si="1"/>
        <v>URBANICO S.A.S.</v>
      </c>
      <c r="M4" s="131" t="str">
        <f t="shared" si="1"/>
        <v>CONDEIN SAS</v>
      </c>
      <c r="N4" s="131" t="str">
        <f t="shared" si="1"/>
        <v>LINA MARCELA ALFONSO NARANJO</v>
      </c>
      <c r="O4" s="131" t="str">
        <f t="shared" si="1"/>
        <v>ASIRCON CONTRATISTAS SAS</v>
      </c>
      <c r="P4" s="131" t="str">
        <f t="shared" ref="P4:Q4" si="2">+VLOOKUP(P3,LISTA_OFERENTES,2,FALSE)</f>
        <v>LUIS FERNANDO OROZCO ZAMMATA</v>
      </c>
      <c r="Q4" s="131" t="str">
        <f t="shared" si="2"/>
        <v>JUAN CARLOS RESTREPO GUTIERREZ</v>
      </c>
      <c r="R4" s="131" t="str">
        <f t="shared" ref="R4:X4" si="3">+VLOOKUP(R3,LISTA_OFERENTES,2,FALSE)</f>
        <v xml:space="preserve">DANIEL NIEVES VERGARA </v>
      </c>
      <c r="S4" s="131" t="str">
        <f t="shared" si="3"/>
        <v>ÁLVARO ANDRÉS CUARTAS ROBAYO</v>
      </c>
      <c r="T4" s="131" t="str">
        <f t="shared" si="3"/>
        <v xml:space="preserve">VIACOL INGENIEROS CONTRATISTAS </v>
      </c>
      <c r="U4" s="131" t="str">
        <f t="shared" si="3"/>
        <v xml:space="preserve">JULIO CESAR QUESADA ARREDONDO </v>
      </c>
      <c r="V4" s="131" t="str">
        <f t="shared" si="3"/>
        <v>WILLIAMS.CO SAS</v>
      </c>
      <c r="W4" s="131" t="str">
        <f t="shared" si="3"/>
        <v>LUIS ENRIQUE OYOLA QUINTERO</v>
      </c>
      <c r="X4" s="131" t="str">
        <f t="shared" si="3"/>
        <v>JUAN CARLOS SIERRA BOTERO</v>
      </c>
    </row>
    <row r="5" spans="1:24" ht="20.25" customHeight="1" x14ac:dyDescent="0.25">
      <c r="A5" s="129"/>
      <c r="B5" s="130" t="s">
        <v>12</v>
      </c>
      <c r="C5" s="130"/>
      <c r="D5" s="131">
        <f>VLOOKUP(D3,'2_APERTURA DE SOBRES'!$A$7:$I$158,4,)</f>
        <v>8110137418</v>
      </c>
      <c r="E5" s="131">
        <f>VLOOKUP(E3,'2_APERTURA DE SOBRES'!$A$7:$I$158,4,)</f>
        <v>8300107287</v>
      </c>
      <c r="F5" s="131">
        <f>VLOOKUP(F3,'2_APERTURA DE SOBRES'!$A$7:$I$158,4,)</f>
        <v>8300813217</v>
      </c>
      <c r="G5" s="131">
        <f>VLOOKUP(G3,'2_APERTURA DE SOBRES'!$A$7:$I$158,4,)</f>
        <v>830140155</v>
      </c>
      <c r="H5" s="131">
        <f>VLOOKUP(H3,'2_APERTURA DE SOBRES'!$A$7:$I$158,4,)</f>
        <v>9005182117</v>
      </c>
      <c r="I5" s="131">
        <f>VLOOKUP(I3,'2_APERTURA DE SOBRES'!$A$7:$I$158,4,)</f>
        <v>900693827</v>
      </c>
      <c r="J5" s="131">
        <f>VLOOKUP(J3,'2_APERTURA DE SOBRES'!$A$7:$I$158,4,)</f>
        <v>91278390</v>
      </c>
      <c r="K5" s="131">
        <f>VLOOKUP(K3,'2_APERTURA DE SOBRES'!$A$7:$I$158,4,)</f>
        <v>8407211</v>
      </c>
      <c r="L5" s="131">
        <f>VLOOKUP(L3,'2_APERTURA DE SOBRES'!$A$7:$I$158,4,)</f>
        <v>9000662266</v>
      </c>
      <c r="M5" s="131">
        <f>VLOOKUP(M3,'2_APERTURA DE SOBRES'!$A$7:$I$158,4,)</f>
        <v>9010080021</v>
      </c>
      <c r="N5" s="131">
        <f>VLOOKUP(N3,'2_APERTURA DE SOBRES'!$A$7:$I$158,4,)</f>
        <v>41951903</v>
      </c>
      <c r="O5" s="131">
        <f>VLOOKUP(O3,'2_APERTURA DE SOBRES'!$A$7:$I$158,4,)</f>
        <v>806009604</v>
      </c>
      <c r="P5" s="131">
        <f>VLOOKUP(P3,'2_APERTURA DE SOBRES'!$A$7:$I$158,4,)</f>
        <v>73162838</v>
      </c>
      <c r="Q5" s="131">
        <f>VLOOKUP(Q3,'2_APERTURA DE SOBRES'!$A$7:$I$158,4,)</f>
        <v>71605284</v>
      </c>
      <c r="R5" s="131">
        <f>VLOOKUP(R3,'2_APERTURA DE SOBRES'!$A$7:$I$158,4,)</f>
        <v>10765872</v>
      </c>
      <c r="S5" s="131">
        <f>VLOOKUP(S3,'2_APERTURA DE SOBRES'!$A$7:$I$158,4,)</f>
        <v>9737849</v>
      </c>
      <c r="T5" s="131">
        <f>VLOOKUP(T3,'2_APERTURA DE SOBRES'!$A$7:$I$158,4,)</f>
        <v>9000348361</v>
      </c>
      <c r="U5" s="131">
        <f>VLOOKUP(U3,'2_APERTURA DE SOBRES'!$A$7:$I$158,4,)</f>
        <v>73236879</v>
      </c>
      <c r="V5" s="131">
        <f>VLOOKUP(V3,'2_APERTURA DE SOBRES'!$A$7:$I$158,4,)</f>
        <v>9001018344</v>
      </c>
      <c r="W5" s="131">
        <f>VLOOKUP(W3,'2_APERTURA DE SOBRES'!$A$7:$I$158,4,)</f>
        <v>73077245</v>
      </c>
      <c r="X5" s="131">
        <f>VLOOKUP(X3,'2_APERTURA DE SOBRES'!$A$7:$I$158,4,)</f>
        <v>70562215</v>
      </c>
    </row>
    <row r="6" spans="1:24" ht="47.25" customHeight="1" x14ac:dyDescent="0.25">
      <c r="A6" s="132"/>
      <c r="B6" s="133" t="s">
        <v>13</v>
      </c>
      <c r="C6" s="218" t="s">
        <v>396</v>
      </c>
      <c r="D6" s="134"/>
      <c r="E6" s="134"/>
      <c r="F6" s="134"/>
      <c r="G6" s="134"/>
      <c r="H6" s="134"/>
      <c r="I6" s="134"/>
      <c r="J6" s="134"/>
      <c r="K6" s="134"/>
      <c r="L6" s="134"/>
      <c r="M6" s="134"/>
      <c r="N6" s="134"/>
      <c r="O6" s="134"/>
      <c r="P6" s="134"/>
      <c r="Q6" s="134"/>
      <c r="R6" s="134"/>
      <c r="S6" s="134"/>
      <c r="T6" s="134"/>
      <c r="U6" s="134"/>
      <c r="V6" s="134"/>
      <c r="W6" s="134"/>
      <c r="X6" s="134"/>
    </row>
    <row r="7" spans="1:24" ht="33" customHeight="1" x14ac:dyDescent="0.25">
      <c r="A7" s="135" t="s">
        <v>14</v>
      </c>
      <c r="B7" s="136" t="s">
        <v>15</v>
      </c>
      <c r="C7" s="136"/>
      <c r="D7" s="137"/>
      <c r="E7" s="137"/>
      <c r="F7" s="137"/>
      <c r="G7" s="137"/>
      <c r="H7" s="137"/>
      <c r="I7" s="137"/>
      <c r="J7" s="137"/>
      <c r="K7" s="137"/>
      <c r="L7" s="137"/>
      <c r="M7" s="137"/>
      <c r="N7" s="137"/>
      <c r="O7" s="137"/>
      <c r="P7" s="137"/>
      <c r="Q7" s="137"/>
      <c r="R7" s="137"/>
      <c r="S7" s="137"/>
      <c r="T7" s="137"/>
      <c r="U7" s="137"/>
      <c r="V7" s="137"/>
      <c r="W7" s="137"/>
      <c r="X7" s="137"/>
    </row>
    <row r="8" spans="1:24" ht="229.5" customHeight="1" x14ac:dyDescent="0.25">
      <c r="A8" s="138">
        <v>1</v>
      </c>
      <c r="B8" s="139" t="s">
        <v>397</v>
      </c>
      <c r="C8" s="139" t="s">
        <v>398</v>
      </c>
      <c r="D8" s="213" t="s">
        <v>978</v>
      </c>
      <c r="E8" s="213" t="s">
        <v>978</v>
      </c>
      <c r="F8" s="213" t="s">
        <v>978</v>
      </c>
      <c r="G8" s="213" t="s">
        <v>978</v>
      </c>
      <c r="H8" s="213" t="s">
        <v>978</v>
      </c>
      <c r="I8" s="213" t="s">
        <v>978</v>
      </c>
      <c r="J8" s="261" t="s">
        <v>851</v>
      </c>
      <c r="K8" s="261" t="s">
        <v>851</v>
      </c>
      <c r="L8" s="213" t="s">
        <v>978</v>
      </c>
      <c r="M8" s="213" t="s">
        <v>978</v>
      </c>
      <c r="N8" s="261" t="s">
        <v>851</v>
      </c>
      <c r="O8" s="213" t="s">
        <v>978</v>
      </c>
      <c r="P8" s="261" t="s">
        <v>851</v>
      </c>
      <c r="Q8" s="261" t="s">
        <v>851</v>
      </c>
      <c r="R8" s="261" t="s">
        <v>851</v>
      </c>
      <c r="S8" s="261" t="s">
        <v>851</v>
      </c>
      <c r="T8" s="213" t="s">
        <v>978</v>
      </c>
      <c r="U8" s="261" t="s">
        <v>851</v>
      </c>
      <c r="V8" s="213" t="s">
        <v>978</v>
      </c>
      <c r="W8" s="261" t="s">
        <v>851</v>
      </c>
      <c r="X8" s="261" t="s">
        <v>851</v>
      </c>
    </row>
    <row r="9" spans="1:24" ht="60" x14ac:dyDescent="0.25">
      <c r="A9" s="138">
        <v>2</v>
      </c>
      <c r="B9" s="139" t="s">
        <v>399</v>
      </c>
      <c r="C9" s="139" t="s">
        <v>400</v>
      </c>
      <c r="D9" s="213" t="s">
        <v>978</v>
      </c>
      <c r="E9" s="213" t="s">
        <v>978</v>
      </c>
      <c r="F9" s="213" t="s">
        <v>978</v>
      </c>
      <c r="G9" s="213" t="s">
        <v>978</v>
      </c>
      <c r="H9" s="213" t="s">
        <v>978</v>
      </c>
      <c r="I9" s="213" t="s">
        <v>978</v>
      </c>
      <c r="J9" s="261" t="s">
        <v>851</v>
      </c>
      <c r="K9" s="261" t="s">
        <v>851</v>
      </c>
      <c r="L9" s="213" t="s">
        <v>978</v>
      </c>
      <c r="M9" s="213" t="s">
        <v>978</v>
      </c>
      <c r="N9" s="261" t="s">
        <v>851</v>
      </c>
      <c r="O9" s="213" t="s">
        <v>978</v>
      </c>
      <c r="P9" s="261" t="s">
        <v>851</v>
      </c>
      <c r="Q9" s="261" t="s">
        <v>851</v>
      </c>
      <c r="R9" s="261" t="s">
        <v>851</v>
      </c>
      <c r="S9" s="261" t="s">
        <v>851</v>
      </c>
      <c r="T9" s="213" t="s">
        <v>978</v>
      </c>
      <c r="U9" s="261" t="s">
        <v>851</v>
      </c>
      <c r="V9" s="213" t="s">
        <v>978</v>
      </c>
      <c r="W9" s="261" t="s">
        <v>851</v>
      </c>
      <c r="X9" s="261" t="s">
        <v>851</v>
      </c>
    </row>
    <row r="10" spans="1:24" ht="66" customHeight="1" x14ac:dyDescent="0.25">
      <c r="A10" s="138">
        <v>3</v>
      </c>
      <c r="B10" s="139" t="s">
        <v>401</v>
      </c>
      <c r="C10" s="139" t="s">
        <v>402</v>
      </c>
      <c r="D10" s="213" t="s">
        <v>978</v>
      </c>
      <c r="E10" s="213" t="s">
        <v>978</v>
      </c>
      <c r="F10" s="213" t="s">
        <v>978</v>
      </c>
      <c r="G10" s="213" t="s">
        <v>978</v>
      </c>
      <c r="H10" s="213" t="s">
        <v>978</v>
      </c>
      <c r="I10" s="213" t="s">
        <v>978</v>
      </c>
      <c r="J10" s="261" t="s">
        <v>851</v>
      </c>
      <c r="K10" s="261" t="s">
        <v>851</v>
      </c>
      <c r="L10" s="213" t="s">
        <v>978</v>
      </c>
      <c r="M10" s="213" t="s">
        <v>978</v>
      </c>
      <c r="N10" s="261" t="s">
        <v>851</v>
      </c>
      <c r="O10" s="213" t="s">
        <v>978</v>
      </c>
      <c r="P10" s="261" t="s">
        <v>851</v>
      </c>
      <c r="Q10" s="261" t="s">
        <v>851</v>
      </c>
      <c r="R10" s="261" t="s">
        <v>851</v>
      </c>
      <c r="S10" s="261" t="s">
        <v>851</v>
      </c>
      <c r="T10" s="213" t="s">
        <v>978</v>
      </c>
      <c r="U10" s="261" t="s">
        <v>851</v>
      </c>
      <c r="V10" s="213" t="s">
        <v>978</v>
      </c>
      <c r="W10" s="261" t="s">
        <v>851</v>
      </c>
      <c r="X10" s="261" t="s">
        <v>851</v>
      </c>
    </row>
    <row r="11" spans="1:24" ht="50.25" customHeight="1" x14ac:dyDescent="0.25">
      <c r="A11" s="138">
        <v>4</v>
      </c>
      <c r="B11" s="139" t="s">
        <v>403</v>
      </c>
      <c r="C11" s="139" t="s">
        <v>404</v>
      </c>
      <c r="D11" s="213" t="s">
        <v>978</v>
      </c>
      <c r="E11" s="213" t="s">
        <v>978</v>
      </c>
      <c r="F11" s="213" t="s">
        <v>978</v>
      </c>
      <c r="G11" s="213" t="s">
        <v>978</v>
      </c>
      <c r="H11" s="213" t="s">
        <v>978</v>
      </c>
      <c r="I11" s="213" t="s">
        <v>978</v>
      </c>
      <c r="J11" s="261" t="s">
        <v>851</v>
      </c>
      <c r="K11" s="261" t="s">
        <v>851</v>
      </c>
      <c r="L11" s="213" t="s">
        <v>978</v>
      </c>
      <c r="M11" s="213" t="s">
        <v>978</v>
      </c>
      <c r="N11" s="261" t="s">
        <v>851</v>
      </c>
      <c r="O11" s="213" t="s">
        <v>978</v>
      </c>
      <c r="P11" s="261" t="s">
        <v>851</v>
      </c>
      <c r="Q11" s="261" t="s">
        <v>851</v>
      </c>
      <c r="R11" s="261" t="s">
        <v>851</v>
      </c>
      <c r="S11" s="261" t="s">
        <v>851</v>
      </c>
      <c r="T11" s="213" t="s">
        <v>978</v>
      </c>
      <c r="U11" s="261" t="s">
        <v>851</v>
      </c>
      <c r="V11" s="213" t="s">
        <v>978</v>
      </c>
      <c r="W11" s="261" t="s">
        <v>851</v>
      </c>
      <c r="X11" s="261" t="s">
        <v>851</v>
      </c>
    </row>
    <row r="12" spans="1:24" ht="56.25" customHeight="1" x14ac:dyDescent="0.25">
      <c r="A12" s="138">
        <v>5</v>
      </c>
      <c r="B12" s="139" t="s">
        <v>143</v>
      </c>
      <c r="C12" s="139" t="s">
        <v>405</v>
      </c>
      <c r="D12" s="213" t="s">
        <v>978</v>
      </c>
      <c r="E12" s="213" t="s">
        <v>978</v>
      </c>
      <c r="F12" s="213" t="s">
        <v>978</v>
      </c>
      <c r="G12" s="213" t="s">
        <v>978</v>
      </c>
      <c r="H12" s="213" t="s">
        <v>978</v>
      </c>
      <c r="I12" s="213" t="s">
        <v>978</v>
      </c>
      <c r="J12" s="261" t="s">
        <v>851</v>
      </c>
      <c r="K12" s="261" t="s">
        <v>851</v>
      </c>
      <c r="L12" s="213" t="s">
        <v>978</v>
      </c>
      <c r="M12" s="213" t="s">
        <v>978</v>
      </c>
      <c r="N12" s="261" t="s">
        <v>851</v>
      </c>
      <c r="O12" s="213" t="s">
        <v>978</v>
      </c>
      <c r="P12" s="261" t="s">
        <v>851</v>
      </c>
      <c r="Q12" s="261" t="s">
        <v>851</v>
      </c>
      <c r="R12" s="261" t="s">
        <v>851</v>
      </c>
      <c r="S12" s="261" t="s">
        <v>851</v>
      </c>
      <c r="T12" s="213" t="s">
        <v>978</v>
      </c>
      <c r="U12" s="261" t="s">
        <v>851</v>
      </c>
      <c r="V12" s="213" t="s">
        <v>978</v>
      </c>
      <c r="W12" s="261" t="s">
        <v>851</v>
      </c>
      <c r="X12" s="261" t="s">
        <v>851</v>
      </c>
    </row>
    <row r="13" spans="1:24" ht="57.75" customHeight="1" x14ac:dyDescent="0.25">
      <c r="A13" s="138">
        <v>6</v>
      </c>
      <c r="B13" s="139" t="s">
        <v>144</v>
      </c>
      <c r="C13" s="139" t="s">
        <v>406</v>
      </c>
      <c r="D13" s="213" t="s">
        <v>978</v>
      </c>
      <c r="E13" s="213" t="s">
        <v>978</v>
      </c>
      <c r="F13" s="213" t="s">
        <v>978</v>
      </c>
      <c r="G13" s="213" t="s">
        <v>978</v>
      </c>
      <c r="H13" s="213" t="s">
        <v>978</v>
      </c>
      <c r="I13" s="213" t="s">
        <v>978</v>
      </c>
      <c r="J13" s="261" t="s">
        <v>851</v>
      </c>
      <c r="K13" s="261" t="s">
        <v>851</v>
      </c>
      <c r="L13" s="213" t="s">
        <v>978</v>
      </c>
      <c r="M13" s="213" t="s">
        <v>978</v>
      </c>
      <c r="N13" s="261" t="s">
        <v>851</v>
      </c>
      <c r="O13" s="213" t="s">
        <v>978</v>
      </c>
      <c r="P13" s="261" t="s">
        <v>851</v>
      </c>
      <c r="Q13" s="261" t="s">
        <v>851</v>
      </c>
      <c r="R13" s="261" t="s">
        <v>851</v>
      </c>
      <c r="S13" s="261" t="s">
        <v>851</v>
      </c>
      <c r="T13" s="213" t="s">
        <v>978</v>
      </c>
      <c r="U13" s="261" t="s">
        <v>851</v>
      </c>
      <c r="V13" s="213" t="s">
        <v>978</v>
      </c>
      <c r="W13" s="261" t="s">
        <v>851</v>
      </c>
      <c r="X13" s="261" t="s">
        <v>851</v>
      </c>
    </row>
    <row r="14" spans="1:24" ht="42.75" customHeight="1" x14ac:dyDescent="0.25">
      <c r="A14" s="138">
        <v>7</v>
      </c>
      <c r="B14" s="139" t="s">
        <v>145</v>
      </c>
      <c r="C14" s="139" t="s">
        <v>407</v>
      </c>
      <c r="D14" s="213" t="s">
        <v>978</v>
      </c>
      <c r="E14" s="213" t="s">
        <v>978</v>
      </c>
      <c r="F14" s="213" t="s">
        <v>978</v>
      </c>
      <c r="G14" s="213" t="s">
        <v>978</v>
      </c>
      <c r="H14" s="213" t="s">
        <v>978</v>
      </c>
      <c r="I14" s="213" t="s">
        <v>978</v>
      </c>
      <c r="J14" s="261" t="s">
        <v>851</v>
      </c>
      <c r="K14" s="261" t="s">
        <v>851</v>
      </c>
      <c r="L14" s="213" t="s">
        <v>978</v>
      </c>
      <c r="M14" s="213" t="s">
        <v>978</v>
      </c>
      <c r="N14" s="261" t="s">
        <v>851</v>
      </c>
      <c r="O14" s="213" t="s">
        <v>978</v>
      </c>
      <c r="P14" s="261" t="s">
        <v>851</v>
      </c>
      <c r="Q14" s="261" t="s">
        <v>851</v>
      </c>
      <c r="R14" s="261" t="s">
        <v>851</v>
      </c>
      <c r="S14" s="261" t="s">
        <v>851</v>
      </c>
      <c r="T14" s="213" t="s">
        <v>978</v>
      </c>
      <c r="U14" s="261" t="s">
        <v>851</v>
      </c>
      <c r="V14" s="213" t="s">
        <v>978</v>
      </c>
      <c r="W14" s="261" t="s">
        <v>851</v>
      </c>
      <c r="X14" s="261" t="s">
        <v>851</v>
      </c>
    </row>
    <row r="15" spans="1:24" ht="15.75" x14ac:dyDescent="0.25">
      <c r="A15" s="138">
        <v>8</v>
      </c>
      <c r="B15" s="139" t="s">
        <v>408</v>
      </c>
      <c r="C15" s="139" t="s">
        <v>409</v>
      </c>
      <c r="D15" s="213" t="s">
        <v>978</v>
      </c>
      <c r="E15" s="213" t="s">
        <v>978</v>
      </c>
      <c r="F15" s="213" t="s">
        <v>978</v>
      </c>
      <c r="G15" s="213" t="s">
        <v>978</v>
      </c>
      <c r="H15" s="213" t="s">
        <v>978</v>
      </c>
      <c r="I15" s="213" t="s">
        <v>978</v>
      </c>
      <c r="J15" s="261" t="s">
        <v>851</v>
      </c>
      <c r="K15" s="261" t="s">
        <v>851</v>
      </c>
      <c r="L15" s="213" t="s">
        <v>978</v>
      </c>
      <c r="M15" s="213" t="s">
        <v>978</v>
      </c>
      <c r="N15" s="261" t="s">
        <v>851</v>
      </c>
      <c r="O15" s="213" t="s">
        <v>978</v>
      </c>
      <c r="P15" s="261" t="s">
        <v>851</v>
      </c>
      <c r="Q15" s="261" t="s">
        <v>851</v>
      </c>
      <c r="R15" s="261" t="s">
        <v>851</v>
      </c>
      <c r="S15" s="261" t="s">
        <v>851</v>
      </c>
      <c r="T15" s="213" t="s">
        <v>978</v>
      </c>
      <c r="U15" s="261" t="s">
        <v>851</v>
      </c>
      <c r="V15" s="213" t="s">
        <v>978</v>
      </c>
      <c r="W15" s="261" t="s">
        <v>851</v>
      </c>
      <c r="X15" s="261" t="s">
        <v>851</v>
      </c>
    </row>
    <row r="16" spans="1:24" ht="81" customHeight="1" x14ac:dyDescent="0.25">
      <c r="A16" s="138">
        <v>9</v>
      </c>
      <c r="B16" s="139" t="s">
        <v>410</v>
      </c>
      <c r="C16" s="139" t="s">
        <v>411</v>
      </c>
      <c r="D16" s="213" t="s">
        <v>978</v>
      </c>
      <c r="E16" s="213" t="s">
        <v>978</v>
      </c>
      <c r="F16" s="213" t="s">
        <v>978</v>
      </c>
      <c r="G16" s="213" t="s">
        <v>978</v>
      </c>
      <c r="H16" s="213" t="s">
        <v>978</v>
      </c>
      <c r="I16" s="213" t="s">
        <v>978</v>
      </c>
      <c r="J16" s="261" t="s">
        <v>851</v>
      </c>
      <c r="K16" s="261" t="s">
        <v>851</v>
      </c>
      <c r="L16" s="213" t="s">
        <v>978</v>
      </c>
      <c r="M16" s="213" t="s">
        <v>978</v>
      </c>
      <c r="N16" s="261" t="s">
        <v>851</v>
      </c>
      <c r="O16" s="213" t="s">
        <v>978</v>
      </c>
      <c r="P16" s="261" t="s">
        <v>851</v>
      </c>
      <c r="Q16" s="261" t="s">
        <v>851</v>
      </c>
      <c r="R16" s="261" t="s">
        <v>851</v>
      </c>
      <c r="S16" s="261" t="s">
        <v>851</v>
      </c>
      <c r="T16" s="213" t="s">
        <v>978</v>
      </c>
      <c r="U16" s="261" t="s">
        <v>851</v>
      </c>
      <c r="V16" s="213" t="s">
        <v>978</v>
      </c>
      <c r="W16" s="261" t="s">
        <v>851</v>
      </c>
      <c r="X16" s="261" t="s">
        <v>851</v>
      </c>
    </row>
    <row r="17" spans="1:24" ht="60" x14ac:dyDescent="0.25">
      <c r="A17" s="357">
        <v>10</v>
      </c>
      <c r="B17" s="139" t="s">
        <v>137</v>
      </c>
      <c r="C17" s="139" t="s">
        <v>412</v>
      </c>
      <c r="D17" s="213" t="s">
        <v>978</v>
      </c>
      <c r="E17" s="213" t="s">
        <v>978</v>
      </c>
      <c r="F17" s="213" t="s">
        <v>978</v>
      </c>
      <c r="G17" s="213" t="s">
        <v>978</v>
      </c>
      <c r="H17" s="213" t="s">
        <v>978</v>
      </c>
      <c r="I17" s="213" t="s">
        <v>978</v>
      </c>
      <c r="J17" s="261" t="s">
        <v>851</v>
      </c>
      <c r="K17" s="261" t="s">
        <v>851</v>
      </c>
      <c r="L17" s="213" t="s">
        <v>978</v>
      </c>
      <c r="M17" s="213" t="s">
        <v>978</v>
      </c>
      <c r="N17" s="261" t="s">
        <v>851</v>
      </c>
      <c r="O17" s="213" t="s">
        <v>978</v>
      </c>
      <c r="P17" s="261" t="s">
        <v>851</v>
      </c>
      <c r="Q17" s="261" t="s">
        <v>851</v>
      </c>
      <c r="R17" s="261" t="s">
        <v>851</v>
      </c>
      <c r="S17" s="261" t="s">
        <v>851</v>
      </c>
      <c r="T17" s="213" t="s">
        <v>978</v>
      </c>
      <c r="U17" s="261" t="s">
        <v>851</v>
      </c>
      <c r="V17" s="213" t="s">
        <v>978</v>
      </c>
      <c r="W17" s="261" t="s">
        <v>851</v>
      </c>
      <c r="X17" s="261" t="s">
        <v>851</v>
      </c>
    </row>
    <row r="18" spans="1:24" x14ac:dyDescent="0.25">
      <c r="A18" s="358"/>
      <c r="B18" s="139" t="s">
        <v>16</v>
      </c>
      <c r="C18" s="139"/>
      <c r="D18" s="213" t="s">
        <v>978</v>
      </c>
      <c r="E18" s="213" t="s">
        <v>978</v>
      </c>
      <c r="F18" s="213" t="s">
        <v>978</v>
      </c>
      <c r="G18" s="213" t="s">
        <v>978</v>
      </c>
      <c r="H18" s="213" t="s">
        <v>978</v>
      </c>
      <c r="I18" s="213" t="s">
        <v>978</v>
      </c>
      <c r="J18" s="209" t="s">
        <v>979</v>
      </c>
      <c r="K18" s="209" t="s">
        <v>980</v>
      </c>
      <c r="L18" s="213" t="s">
        <v>978</v>
      </c>
      <c r="M18" s="213" t="s">
        <v>978</v>
      </c>
      <c r="N18" s="209" t="s">
        <v>981</v>
      </c>
      <c r="O18" s="213" t="s">
        <v>978</v>
      </c>
      <c r="P18" s="209" t="s">
        <v>981</v>
      </c>
      <c r="Q18" s="209" t="s">
        <v>981</v>
      </c>
      <c r="R18" s="209" t="s">
        <v>979</v>
      </c>
      <c r="S18" s="209" t="s">
        <v>981</v>
      </c>
      <c r="T18" s="213" t="s">
        <v>978</v>
      </c>
      <c r="U18" s="209" t="s">
        <v>982</v>
      </c>
      <c r="V18" s="213" t="s">
        <v>978</v>
      </c>
      <c r="W18" s="209" t="s">
        <v>981</v>
      </c>
      <c r="X18" s="209" t="s">
        <v>983</v>
      </c>
    </row>
    <row r="19" spans="1:24" x14ac:dyDescent="0.25">
      <c r="A19" s="358"/>
      <c r="B19" s="139" t="s">
        <v>17</v>
      </c>
      <c r="C19" s="139"/>
      <c r="D19" s="213" t="s">
        <v>978</v>
      </c>
      <c r="E19" s="213" t="s">
        <v>978</v>
      </c>
      <c r="F19" s="213" t="s">
        <v>978</v>
      </c>
      <c r="G19" s="213" t="s">
        <v>978</v>
      </c>
      <c r="H19" s="213" t="s">
        <v>978</v>
      </c>
      <c r="I19" s="213" t="s">
        <v>978</v>
      </c>
      <c r="J19" s="209" t="s">
        <v>984</v>
      </c>
      <c r="K19" s="209" t="s">
        <v>444</v>
      </c>
      <c r="L19" s="213" t="s">
        <v>978</v>
      </c>
      <c r="M19" s="213" t="s">
        <v>978</v>
      </c>
      <c r="N19" s="209" t="s">
        <v>447</v>
      </c>
      <c r="O19" s="213" t="s">
        <v>978</v>
      </c>
      <c r="P19" s="209" t="s">
        <v>448</v>
      </c>
      <c r="Q19" s="209" t="s">
        <v>449</v>
      </c>
      <c r="R19" s="209" t="s">
        <v>985</v>
      </c>
      <c r="S19" s="209" t="s">
        <v>986</v>
      </c>
      <c r="T19" s="213" t="s">
        <v>978</v>
      </c>
      <c r="U19" s="209" t="s">
        <v>451</v>
      </c>
      <c r="V19" s="213" t="s">
        <v>978</v>
      </c>
      <c r="W19" s="209" t="s">
        <v>453</v>
      </c>
      <c r="X19" s="209">
        <v>3004985</v>
      </c>
    </row>
    <row r="20" spans="1:24" x14ac:dyDescent="0.25">
      <c r="A20" s="358"/>
      <c r="B20" s="139" t="s">
        <v>18</v>
      </c>
      <c r="C20" s="139"/>
      <c r="D20" s="213" t="s">
        <v>978</v>
      </c>
      <c r="E20" s="213" t="s">
        <v>978</v>
      </c>
      <c r="F20" s="213" t="s">
        <v>978</v>
      </c>
      <c r="G20" s="213" t="s">
        <v>978</v>
      </c>
      <c r="H20" s="213" t="s">
        <v>978</v>
      </c>
      <c r="I20" s="213" t="s">
        <v>978</v>
      </c>
      <c r="J20" s="215">
        <v>50625492.5</v>
      </c>
      <c r="K20" s="215">
        <v>50625493</v>
      </c>
      <c r="L20" s="213" t="s">
        <v>978</v>
      </c>
      <c r="M20" s="213" t="s">
        <v>978</v>
      </c>
      <c r="N20" s="215">
        <v>50625492.5</v>
      </c>
      <c r="O20" s="213" t="s">
        <v>978</v>
      </c>
      <c r="P20" s="215">
        <v>50625492.5</v>
      </c>
      <c r="Q20" s="215">
        <v>50625492.5</v>
      </c>
      <c r="R20" s="215">
        <v>50625492.5</v>
      </c>
      <c r="S20" s="215">
        <v>50625492.5</v>
      </c>
      <c r="T20" s="213" t="s">
        <v>978</v>
      </c>
      <c r="U20" s="215">
        <v>50625492.5</v>
      </c>
      <c r="V20" s="213" t="s">
        <v>978</v>
      </c>
      <c r="W20" s="215">
        <v>50625492.5</v>
      </c>
      <c r="X20" s="262">
        <v>50625493</v>
      </c>
    </row>
    <row r="21" spans="1:24" x14ac:dyDescent="0.25">
      <c r="A21" s="359"/>
      <c r="B21" s="139" t="s">
        <v>19</v>
      </c>
      <c r="C21" s="139"/>
      <c r="D21" s="213" t="s">
        <v>978</v>
      </c>
      <c r="E21" s="213" t="s">
        <v>978</v>
      </c>
      <c r="F21" s="213" t="s">
        <v>978</v>
      </c>
      <c r="G21" s="213" t="s">
        <v>978</v>
      </c>
      <c r="H21" s="213" t="s">
        <v>978</v>
      </c>
      <c r="I21" s="213" t="s">
        <v>978</v>
      </c>
      <c r="J21" s="209" t="s">
        <v>987</v>
      </c>
      <c r="K21" s="209" t="s">
        <v>988</v>
      </c>
      <c r="L21" s="213" t="s">
        <v>978</v>
      </c>
      <c r="M21" s="213" t="s">
        <v>978</v>
      </c>
      <c r="N21" s="209" t="s">
        <v>989</v>
      </c>
      <c r="O21" s="213" t="s">
        <v>978</v>
      </c>
      <c r="P21" s="209" t="s">
        <v>988</v>
      </c>
      <c r="Q21" s="209" t="s">
        <v>989</v>
      </c>
      <c r="R21" s="209" t="s">
        <v>988</v>
      </c>
      <c r="S21" s="209" t="s">
        <v>988</v>
      </c>
      <c r="T21" s="213" t="s">
        <v>978</v>
      </c>
      <c r="U21" s="209" t="s">
        <v>988</v>
      </c>
      <c r="V21" s="213" t="s">
        <v>978</v>
      </c>
      <c r="W21" s="209" t="s">
        <v>988</v>
      </c>
      <c r="X21" s="209" t="s">
        <v>990</v>
      </c>
    </row>
    <row r="22" spans="1:24" ht="15.75" x14ac:dyDescent="0.25">
      <c r="A22" s="141"/>
      <c r="B22" s="142" t="s">
        <v>20</v>
      </c>
      <c r="C22" s="142"/>
      <c r="D22" s="208"/>
      <c r="E22" s="208"/>
      <c r="F22" s="209"/>
      <c r="G22" s="209"/>
      <c r="H22" s="209"/>
      <c r="I22" s="209"/>
      <c r="J22" s="208" t="s">
        <v>851</v>
      </c>
      <c r="K22" s="208" t="s">
        <v>851</v>
      </c>
      <c r="L22" s="209"/>
      <c r="M22" s="208"/>
      <c r="N22" s="208" t="s">
        <v>851</v>
      </c>
      <c r="O22" s="209"/>
      <c r="P22" s="208" t="s">
        <v>851</v>
      </c>
      <c r="Q22" s="208" t="s">
        <v>851</v>
      </c>
      <c r="R22" s="208" t="s">
        <v>851</v>
      </c>
      <c r="S22" s="208" t="s">
        <v>851</v>
      </c>
      <c r="T22" s="209"/>
      <c r="U22" s="208" t="s">
        <v>851</v>
      </c>
      <c r="V22" s="209"/>
      <c r="W22" s="208" t="s">
        <v>851</v>
      </c>
      <c r="X22" s="208" t="s">
        <v>851</v>
      </c>
    </row>
    <row r="23" spans="1:24" s="144" customFormat="1" ht="15.75" x14ac:dyDescent="0.25">
      <c r="A23" s="140"/>
      <c r="B23" s="143"/>
      <c r="C23" s="143"/>
      <c r="D23" s="211"/>
      <c r="E23" s="212"/>
      <c r="F23" s="212"/>
      <c r="G23" s="212"/>
      <c r="H23" s="212"/>
      <c r="I23" s="212"/>
      <c r="J23" s="212"/>
      <c r="K23" s="212"/>
      <c r="L23" s="212"/>
      <c r="M23" s="212"/>
      <c r="N23" s="212"/>
      <c r="O23" s="212"/>
      <c r="P23" s="212"/>
      <c r="Q23" s="212"/>
      <c r="R23" s="212"/>
      <c r="S23" s="212"/>
      <c r="T23" s="212"/>
      <c r="U23" s="212"/>
      <c r="V23" s="212"/>
      <c r="W23" s="212"/>
      <c r="X23" s="212"/>
    </row>
    <row r="24" spans="1:24" ht="24.75" customHeight="1" x14ac:dyDescent="0.25">
      <c r="A24" s="145" t="s">
        <v>14</v>
      </c>
      <c r="B24" s="146" t="s">
        <v>21</v>
      </c>
      <c r="C24" s="146"/>
      <c r="D24" s="147"/>
      <c r="E24" s="147"/>
      <c r="F24" s="147"/>
      <c r="G24" s="147"/>
      <c r="H24" s="147"/>
      <c r="I24" s="147"/>
      <c r="J24" s="147"/>
      <c r="K24" s="147"/>
      <c r="L24" s="147"/>
      <c r="M24" s="147"/>
      <c r="N24" s="147"/>
      <c r="O24" s="147"/>
      <c r="P24" s="147"/>
      <c r="Q24" s="147"/>
      <c r="R24" s="147"/>
      <c r="S24" s="147"/>
      <c r="T24" s="147"/>
      <c r="U24" s="147"/>
      <c r="V24" s="147"/>
      <c r="W24" s="147"/>
      <c r="X24" s="147"/>
    </row>
    <row r="25" spans="1:24" ht="300" x14ac:dyDescent="0.25">
      <c r="A25" s="148">
        <v>1</v>
      </c>
      <c r="B25" s="167" t="s">
        <v>413</v>
      </c>
      <c r="C25" s="167" t="s">
        <v>414</v>
      </c>
      <c r="D25" s="261" t="s">
        <v>851</v>
      </c>
      <c r="E25" s="263" t="s">
        <v>852</v>
      </c>
      <c r="F25" s="261" t="s">
        <v>851</v>
      </c>
      <c r="G25" s="261" t="s">
        <v>851</v>
      </c>
      <c r="H25" s="261" t="s">
        <v>851</v>
      </c>
      <c r="I25" s="261" t="s">
        <v>851</v>
      </c>
      <c r="J25" s="213" t="s">
        <v>978</v>
      </c>
      <c r="K25" s="213" t="s">
        <v>978</v>
      </c>
      <c r="L25" s="261" t="s">
        <v>851</v>
      </c>
      <c r="M25" s="261" t="s">
        <v>851</v>
      </c>
      <c r="N25" s="213" t="s">
        <v>978</v>
      </c>
      <c r="O25" s="261" t="s">
        <v>851</v>
      </c>
      <c r="P25" s="213" t="s">
        <v>978</v>
      </c>
      <c r="Q25" s="213" t="s">
        <v>978</v>
      </c>
      <c r="R25" s="213" t="s">
        <v>978</v>
      </c>
      <c r="S25" s="213" t="s">
        <v>978</v>
      </c>
      <c r="T25" s="261" t="s">
        <v>851</v>
      </c>
      <c r="U25" s="213" t="s">
        <v>978</v>
      </c>
      <c r="V25" s="261" t="s">
        <v>851</v>
      </c>
      <c r="W25" s="213" t="s">
        <v>978</v>
      </c>
      <c r="X25" s="213" t="s">
        <v>978</v>
      </c>
    </row>
    <row r="26" spans="1:24" ht="150.75" customHeight="1" x14ac:dyDescent="0.25">
      <c r="A26" s="148">
        <v>2</v>
      </c>
      <c r="B26" s="167" t="s">
        <v>415</v>
      </c>
      <c r="C26" s="167" t="s">
        <v>416</v>
      </c>
      <c r="D26" s="261" t="s">
        <v>851</v>
      </c>
      <c r="E26" s="261" t="s">
        <v>851</v>
      </c>
      <c r="F26" s="261" t="s">
        <v>851</v>
      </c>
      <c r="G26" s="261" t="s">
        <v>851</v>
      </c>
      <c r="H26" s="261" t="s">
        <v>851</v>
      </c>
      <c r="I26" s="261" t="s">
        <v>851</v>
      </c>
      <c r="J26" s="213" t="s">
        <v>978</v>
      </c>
      <c r="K26" s="213" t="s">
        <v>978</v>
      </c>
      <c r="L26" s="261" t="s">
        <v>851</v>
      </c>
      <c r="M26" s="261" t="s">
        <v>851</v>
      </c>
      <c r="N26" s="213" t="s">
        <v>978</v>
      </c>
      <c r="O26" s="261" t="s">
        <v>851</v>
      </c>
      <c r="P26" s="213" t="s">
        <v>978</v>
      </c>
      <c r="Q26" s="213" t="s">
        <v>978</v>
      </c>
      <c r="R26" s="213" t="s">
        <v>978</v>
      </c>
      <c r="S26" s="213" t="s">
        <v>978</v>
      </c>
      <c r="T26" s="261" t="s">
        <v>851</v>
      </c>
      <c r="U26" s="213" t="s">
        <v>978</v>
      </c>
      <c r="V26" s="261" t="s">
        <v>851</v>
      </c>
      <c r="W26" s="213" t="s">
        <v>978</v>
      </c>
      <c r="X26" s="213" t="s">
        <v>978</v>
      </c>
    </row>
    <row r="27" spans="1:24" ht="60" x14ac:dyDescent="0.25">
      <c r="A27" s="148">
        <v>3</v>
      </c>
      <c r="B27" s="149" t="s">
        <v>417</v>
      </c>
      <c r="C27" s="149" t="s">
        <v>418</v>
      </c>
      <c r="D27" s="261" t="s">
        <v>851</v>
      </c>
      <c r="E27" s="261" t="s">
        <v>851</v>
      </c>
      <c r="F27" s="261" t="s">
        <v>851</v>
      </c>
      <c r="G27" s="261" t="s">
        <v>851</v>
      </c>
      <c r="H27" s="261" t="s">
        <v>851</v>
      </c>
      <c r="I27" s="261" t="s">
        <v>851</v>
      </c>
      <c r="J27" s="213" t="s">
        <v>978</v>
      </c>
      <c r="K27" s="213" t="s">
        <v>978</v>
      </c>
      <c r="L27" s="261" t="s">
        <v>851</v>
      </c>
      <c r="M27" s="261" t="s">
        <v>851</v>
      </c>
      <c r="N27" s="213" t="s">
        <v>978</v>
      </c>
      <c r="O27" s="261" t="s">
        <v>851</v>
      </c>
      <c r="P27" s="213" t="s">
        <v>978</v>
      </c>
      <c r="Q27" s="213" t="s">
        <v>978</v>
      </c>
      <c r="R27" s="213" t="s">
        <v>978</v>
      </c>
      <c r="S27" s="213" t="s">
        <v>978</v>
      </c>
      <c r="T27" s="261" t="s">
        <v>851</v>
      </c>
      <c r="U27" s="213" t="s">
        <v>978</v>
      </c>
      <c r="V27" s="261" t="s">
        <v>851</v>
      </c>
      <c r="W27" s="213" t="s">
        <v>978</v>
      </c>
      <c r="X27" s="213" t="s">
        <v>978</v>
      </c>
    </row>
    <row r="28" spans="1:24" ht="40.5" customHeight="1" x14ac:dyDescent="0.25">
      <c r="A28" s="148">
        <v>4</v>
      </c>
      <c r="B28" s="149" t="s">
        <v>147</v>
      </c>
      <c r="C28" s="149" t="s">
        <v>404</v>
      </c>
      <c r="D28" s="261" t="s">
        <v>851</v>
      </c>
      <c r="E28" s="261" t="s">
        <v>851</v>
      </c>
      <c r="F28" s="261" t="s">
        <v>851</v>
      </c>
      <c r="G28" s="261" t="s">
        <v>851</v>
      </c>
      <c r="H28" s="261" t="s">
        <v>851</v>
      </c>
      <c r="I28" s="261" t="s">
        <v>851</v>
      </c>
      <c r="J28" s="213" t="s">
        <v>978</v>
      </c>
      <c r="K28" s="213" t="s">
        <v>978</v>
      </c>
      <c r="L28" s="261" t="s">
        <v>851</v>
      </c>
      <c r="M28" s="261" t="s">
        <v>851</v>
      </c>
      <c r="N28" s="213" t="s">
        <v>978</v>
      </c>
      <c r="O28" s="261" t="s">
        <v>851</v>
      </c>
      <c r="P28" s="213" t="s">
        <v>978</v>
      </c>
      <c r="Q28" s="213" t="s">
        <v>978</v>
      </c>
      <c r="R28" s="213" t="s">
        <v>978</v>
      </c>
      <c r="S28" s="213" t="s">
        <v>978</v>
      </c>
      <c r="T28" s="261" t="s">
        <v>851</v>
      </c>
      <c r="U28" s="213" t="s">
        <v>978</v>
      </c>
      <c r="V28" s="261" t="s">
        <v>851</v>
      </c>
      <c r="W28" s="213" t="s">
        <v>978</v>
      </c>
      <c r="X28" s="213" t="s">
        <v>978</v>
      </c>
    </row>
    <row r="29" spans="1:24" ht="45" x14ac:dyDescent="0.25">
      <c r="A29" s="148">
        <v>5</v>
      </c>
      <c r="B29" s="149" t="s">
        <v>145</v>
      </c>
      <c r="C29" s="149" t="s">
        <v>407</v>
      </c>
      <c r="D29" s="261" t="s">
        <v>851</v>
      </c>
      <c r="E29" s="261" t="s">
        <v>851</v>
      </c>
      <c r="F29" s="261" t="s">
        <v>851</v>
      </c>
      <c r="G29" s="261" t="s">
        <v>851</v>
      </c>
      <c r="H29" s="261" t="s">
        <v>851</v>
      </c>
      <c r="I29" s="261" t="s">
        <v>851</v>
      </c>
      <c r="J29" s="213" t="s">
        <v>978</v>
      </c>
      <c r="K29" s="213" t="s">
        <v>978</v>
      </c>
      <c r="L29" s="261" t="s">
        <v>851</v>
      </c>
      <c r="M29" s="261" t="s">
        <v>851</v>
      </c>
      <c r="N29" s="213" t="s">
        <v>978</v>
      </c>
      <c r="O29" s="261" t="s">
        <v>851</v>
      </c>
      <c r="P29" s="213" t="s">
        <v>978</v>
      </c>
      <c r="Q29" s="213" t="s">
        <v>978</v>
      </c>
      <c r="R29" s="213" t="s">
        <v>978</v>
      </c>
      <c r="S29" s="213" t="s">
        <v>978</v>
      </c>
      <c r="T29" s="261" t="s">
        <v>851</v>
      </c>
      <c r="U29" s="213" t="s">
        <v>978</v>
      </c>
      <c r="V29" s="261" t="s">
        <v>851</v>
      </c>
      <c r="W29" s="213" t="s">
        <v>978</v>
      </c>
      <c r="X29" s="213" t="s">
        <v>978</v>
      </c>
    </row>
    <row r="30" spans="1:24" ht="15.75" x14ac:dyDescent="0.25">
      <c r="A30" s="148">
        <v>6</v>
      </c>
      <c r="B30" s="149" t="s">
        <v>146</v>
      </c>
      <c r="C30" s="149" t="s">
        <v>409</v>
      </c>
      <c r="D30" s="261" t="s">
        <v>851</v>
      </c>
      <c r="E30" s="261" t="s">
        <v>851</v>
      </c>
      <c r="F30" s="261" t="s">
        <v>851</v>
      </c>
      <c r="G30" s="261" t="s">
        <v>851</v>
      </c>
      <c r="H30" s="261" t="s">
        <v>851</v>
      </c>
      <c r="I30" s="261" t="s">
        <v>851</v>
      </c>
      <c r="J30" s="213" t="s">
        <v>978</v>
      </c>
      <c r="K30" s="213" t="s">
        <v>978</v>
      </c>
      <c r="L30" s="261" t="s">
        <v>851</v>
      </c>
      <c r="M30" s="261" t="s">
        <v>851</v>
      </c>
      <c r="N30" s="213" t="s">
        <v>978</v>
      </c>
      <c r="O30" s="261" t="s">
        <v>851</v>
      </c>
      <c r="P30" s="213" t="s">
        <v>978</v>
      </c>
      <c r="Q30" s="213" t="s">
        <v>978</v>
      </c>
      <c r="R30" s="213" t="s">
        <v>978</v>
      </c>
      <c r="S30" s="213" t="s">
        <v>978</v>
      </c>
      <c r="T30" s="261" t="s">
        <v>851</v>
      </c>
      <c r="U30" s="213" t="s">
        <v>978</v>
      </c>
      <c r="V30" s="261" t="s">
        <v>851</v>
      </c>
      <c r="W30" s="213" t="s">
        <v>978</v>
      </c>
      <c r="X30" s="213" t="s">
        <v>978</v>
      </c>
    </row>
    <row r="31" spans="1:24" ht="74.25" customHeight="1" x14ac:dyDescent="0.25">
      <c r="A31" s="148">
        <v>7</v>
      </c>
      <c r="B31" s="149" t="s">
        <v>410</v>
      </c>
      <c r="C31" s="149" t="s">
        <v>411</v>
      </c>
      <c r="D31" s="261" t="s">
        <v>851</v>
      </c>
      <c r="E31" s="261" t="s">
        <v>851</v>
      </c>
      <c r="F31" s="261" t="s">
        <v>851</v>
      </c>
      <c r="G31" s="261" t="s">
        <v>851</v>
      </c>
      <c r="H31" s="261" t="s">
        <v>851</v>
      </c>
      <c r="I31" s="261" t="s">
        <v>851</v>
      </c>
      <c r="J31" s="213" t="s">
        <v>978</v>
      </c>
      <c r="K31" s="213" t="s">
        <v>978</v>
      </c>
      <c r="L31" s="261" t="s">
        <v>851</v>
      </c>
      <c r="M31" s="261" t="s">
        <v>851</v>
      </c>
      <c r="N31" s="213" t="s">
        <v>978</v>
      </c>
      <c r="O31" s="261" t="s">
        <v>851</v>
      </c>
      <c r="P31" s="213" t="s">
        <v>978</v>
      </c>
      <c r="Q31" s="213" t="s">
        <v>978</v>
      </c>
      <c r="R31" s="213" t="s">
        <v>978</v>
      </c>
      <c r="S31" s="213" t="s">
        <v>978</v>
      </c>
      <c r="T31" s="261" t="s">
        <v>851</v>
      </c>
      <c r="U31" s="213" t="s">
        <v>978</v>
      </c>
      <c r="V31" s="261" t="s">
        <v>851</v>
      </c>
      <c r="W31" s="213" t="s">
        <v>978</v>
      </c>
      <c r="X31" s="213" t="s">
        <v>978</v>
      </c>
    </row>
    <row r="32" spans="1:24" ht="60" x14ac:dyDescent="0.25">
      <c r="A32" s="354">
        <v>8</v>
      </c>
      <c r="B32" s="149" t="s">
        <v>137</v>
      </c>
      <c r="C32" s="149" t="s">
        <v>419</v>
      </c>
      <c r="D32" s="261" t="s">
        <v>851</v>
      </c>
      <c r="E32" s="261" t="s">
        <v>851</v>
      </c>
      <c r="F32" s="261" t="s">
        <v>851</v>
      </c>
      <c r="G32" s="261" t="s">
        <v>851</v>
      </c>
      <c r="H32" s="261" t="s">
        <v>851</v>
      </c>
      <c r="I32" s="261" t="s">
        <v>851</v>
      </c>
      <c r="J32" s="213" t="s">
        <v>978</v>
      </c>
      <c r="K32" s="213" t="s">
        <v>978</v>
      </c>
      <c r="L32" s="261" t="s">
        <v>851</v>
      </c>
      <c r="M32" s="261" t="s">
        <v>851</v>
      </c>
      <c r="N32" s="213" t="s">
        <v>978</v>
      </c>
      <c r="O32" s="261" t="s">
        <v>851</v>
      </c>
      <c r="P32" s="213" t="s">
        <v>978</v>
      </c>
      <c r="Q32" s="213" t="s">
        <v>978</v>
      </c>
      <c r="R32" s="213" t="s">
        <v>978</v>
      </c>
      <c r="S32" s="213" t="s">
        <v>978</v>
      </c>
      <c r="T32" s="261" t="s">
        <v>851</v>
      </c>
      <c r="U32" s="213" t="s">
        <v>978</v>
      </c>
      <c r="V32" s="261" t="s">
        <v>851</v>
      </c>
      <c r="W32" s="213" t="s">
        <v>978</v>
      </c>
      <c r="X32" s="213" t="s">
        <v>978</v>
      </c>
    </row>
    <row r="33" spans="1:24" x14ac:dyDescent="0.25">
      <c r="A33" s="355"/>
      <c r="B33" s="149" t="s">
        <v>16</v>
      </c>
      <c r="C33" s="149"/>
      <c r="D33" s="209" t="s">
        <v>979</v>
      </c>
      <c r="E33" s="209" t="s">
        <v>981</v>
      </c>
      <c r="F33" s="214" t="s">
        <v>981</v>
      </c>
      <c r="G33" s="214" t="s">
        <v>981</v>
      </c>
      <c r="H33" s="214" t="s">
        <v>981</v>
      </c>
      <c r="I33" s="214" t="s">
        <v>981</v>
      </c>
      <c r="J33" s="213" t="s">
        <v>978</v>
      </c>
      <c r="K33" s="213" t="s">
        <v>978</v>
      </c>
      <c r="L33" s="214" t="s">
        <v>981</v>
      </c>
      <c r="M33" s="213" t="s">
        <v>981</v>
      </c>
      <c r="N33" s="213" t="s">
        <v>978</v>
      </c>
      <c r="O33" s="214" t="s">
        <v>979</v>
      </c>
      <c r="P33" s="213" t="s">
        <v>978</v>
      </c>
      <c r="Q33" s="213" t="s">
        <v>978</v>
      </c>
      <c r="R33" s="213" t="s">
        <v>978</v>
      </c>
      <c r="S33" s="213" t="s">
        <v>978</v>
      </c>
      <c r="T33" s="214" t="s">
        <v>979</v>
      </c>
      <c r="U33" s="213" t="s">
        <v>978</v>
      </c>
      <c r="V33" s="214" t="s">
        <v>981</v>
      </c>
      <c r="W33" s="213" t="s">
        <v>978</v>
      </c>
      <c r="X33" s="213" t="s">
        <v>978</v>
      </c>
    </row>
    <row r="34" spans="1:24" x14ac:dyDescent="0.25">
      <c r="A34" s="355"/>
      <c r="B34" s="149" t="s">
        <v>22</v>
      </c>
      <c r="C34" s="149"/>
      <c r="D34" s="209" t="s">
        <v>437</v>
      </c>
      <c r="E34" s="209" t="s">
        <v>438</v>
      </c>
      <c r="F34" s="214" t="s">
        <v>439</v>
      </c>
      <c r="G34" s="214" t="s">
        <v>440</v>
      </c>
      <c r="H34" s="214" t="s">
        <v>441</v>
      </c>
      <c r="I34" s="214" t="s">
        <v>991</v>
      </c>
      <c r="J34" s="213" t="s">
        <v>978</v>
      </c>
      <c r="K34" s="213" t="s">
        <v>978</v>
      </c>
      <c r="L34" s="214" t="s">
        <v>445</v>
      </c>
      <c r="M34" s="213" t="s">
        <v>446</v>
      </c>
      <c r="N34" s="213" t="s">
        <v>978</v>
      </c>
      <c r="O34" s="214" t="s">
        <v>992</v>
      </c>
      <c r="P34" s="213" t="s">
        <v>978</v>
      </c>
      <c r="Q34" s="213" t="s">
        <v>978</v>
      </c>
      <c r="R34" s="213" t="s">
        <v>978</v>
      </c>
      <c r="S34" s="213" t="s">
        <v>978</v>
      </c>
      <c r="T34" s="214" t="s">
        <v>450</v>
      </c>
      <c r="U34" s="213" t="s">
        <v>978</v>
      </c>
      <c r="V34" s="214" t="s">
        <v>452</v>
      </c>
      <c r="W34" s="213" t="s">
        <v>978</v>
      </c>
      <c r="X34" s="213" t="s">
        <v>978</v>
      </c>
    </row>
    <row r="35" spans="1:24" x14ac:dyDescent="0.25">
      <c r="A35" s="355"/>
      <c r="B35" s="149" t="s">
        <v>23</v>
      </c>
      <c r="C35" s="149"/>
      <c r="D35" s="264">
        <v>50625492.5</v>
      </c>
      <c r="E35" s="210">
        <v>50625492.5</v>
      </c>
      <c r="F35" s="215">
        <v>50625492.5</v>
      </c>
      <c r="G35" s="215">
        <v>50625492.5</v>
      </c>
      <c r="H35" s="215">
        <v>50625493</v>
      </c>
      <c r="I35" s="215">
        <v>50625492.5</v>
      </c>
      <c r="J35" s="213" t="s">
        <v>978</v>
      </c>
      <c r="K35" s="213" t="s">
        <v>978</v>
      </c>
      <c r="L35" s="215">
        <v>50625492.5</v>
      </c>
      <c r="M35" s="215">
        <v>50625492.5</v>
      </c>
      <c r="N35" s="213" t="s">
        <v>978</v>
      </c>
      <c r="O35" s="215">
        <v>50625492.5</v>
      </c>
      <c r="P35" s="213" t="s">
        <v>978</v>
      </c>
      <c r="Q35" s="213" t="s">
        <v>978</v>
      </c>
      <c r="R35" s="213" t="s">
        <v>978</v>
      </c>
      <c r="S35" s="213" t="s">
        <v>978</v>
      </c>
      <c r="T35" s="215">
        <v>50625492.5</v>
      </c>
      <c r="U35" s="213" t="s">
        <v>978</v>
      </c>
      <c r="V35" s="215">
        <v>50625492.5</v>
      </c>
      <c r="W35" s="213" t="s">
        <v>978</v>
      </c>
      <c r="X35" s="213" t="s">
        <v>978</v>
      </c>
    </row>
    <row r="36" spans="1:24" x14ac:dyDescent="0.25">
      <c r="A36" s="356"/>
      <c r="B36" s="149" t="s">
        <v>24</v>
      </c>
      <c r="C36" s="149"/>
      <c r="D36" s="209" t="s">
        <v>993</v>
      </c>
      <c r="E36" s="209" t="s">
        <v>988</v>
      </c>
      <c r="F36" s="214" t="s">
        <v>988</v>
      </c>
      <c r="G36" s="214" t="s">
        <v>994</v>
      </c>
      <c r="H36" s="214" t="s">
        <v>995</v>
      </c>
      <c r="I36" s="214" t="s">
        <v>987</v>
      </c>
      <c r="J36" s="213" t="s">
        <v>978</v>
      </c>
      <c r="K36" s="213" t="s">
        <v>978</v>
      </c>
      <c r="L36" s="214" t="s">
        <v>988</v>
      </c>
      <c r="M36" s="213" t="s">
        <v>996</v>
      </c>
      <c r="N36" s="213" t="s">
        <v>978</v>
      </c>
      <c r="O36" s="214" t="s">
        <v>988</v>
      </c>
      <c r="P36" s="213" t="s">
        <v>978</v>
      </c>
      <c r="Q36" s="213" t="s">
        <v>978</v>
      </c>
      <c r="R36" s="213" t="s">
        <v>978</v>
      </c>
      <c r="S36" s="213" t="s">
        <v>978</v>
      </c>
      <c r="T36" s="214" t="s">
        <v>997</v>
      </c>
      <c r="U36" s="213" t="s">
        <v>978</v>
      </c>
      <c r="V36" s="214" t="s">
        <v>998</v>
      </c>
      <c r="W36" s="213" t="s">
        <v>978</v>
      </c>
      <c r="X36" s="213" t="s">
        <v>978</v>
      </c>
    </row>
    <row r="37" spans="1:24" s="151" customFormat="1" ht="15.75" x14ac:dyDescent="0.25">
      <c r="A37" s="145"/>
      <c r="B37" s="150" t="s">
        <v>25</v>
      </c>
      <c r="C37" s="150"/>
      <c r="D37" s="208" t="s">
        <v>851</v>
      </c>
      <c r="E37" s="208" t="s">
        <v>852</v>
      </c>
      <c r="F37" s="208" t="s">
        <v>851</v>
      </c>
      <c r="G37" s="208" t="s">
        <v>851</v>
      </c>
      <c r="H37" s="208" t="s">
        <v>851</v>
      </c>
      <c r="I37" s="208" t="s">
        <v>851</v>
      </c>
      <c r="J37" s="208"/>
      <c r="K37" s="208"/>
      <c r="L37" s="208" t="s">
        <v>851</v>
      </c>
      <c r="M37" s="208" t="s">
        <v>851</v>
      </c>
      <c r="N37" s="208"/>
      <c r="O37" s="208" t="s">
        <v>851</v>
      </c>
      <c r="P37" s="208"/>
      <c r="Q37" s="208"/>
      <c r="R37" s="208"/>
      <c r="S37" s="208"/>
      <c r="T37" s="208" t="s">
        <v>851</v>
      </c>
      <c r="U37" s="208"/>
      <c r="V37" s="208" t="s">
        <v>851</v>
      </c>
      <c r="W37" s="208"/>
      <c r="X37" s="208"/>
    </row>
    <row r="39" spans="1:24" x14ac:dyDescent="0.25">
      <c r="D39" s="153"/>
    </row>
    <row r="40" spans="1:24" x14ac:dyDescent="0.25">
      <c r="D40" s="153"/>
    </row>
  </sheetData>
  <sheetProtection algorithmName="SHA-512" hashValue="zIgbDP+UmGRkdWNx5AP/CAgX5OXlFsFjaLmKHktiddwMuvnEMb8gw6vvPEWxk81pMkv9sWePgvgmPNB3CRdIZQ==" saltValue="V/Y5g6r+Vle6FJRtEMJjfA==" spinCount="100000" sheet="1" objects="1" scenarios="1"/>
  <mergeCells count="2">
    <mergeCell ref="A32:A36"/>
    <mergeCell ref="A17:A21"/>
  </mergeCells>
  <conditionalFormatting sqref="D22:E22">
    <cfRule type="cellIs" dxfId="9626" priority="85" operator="equal">
      <formula>"NO CUMPLE"</formula>
    </cfRule>
    <cfRule type="cellIs" dxfId="9625" priority="86" operator="equal">
      <formula>"CUMPLE"</formula>
    </cfRule>
  </conditionalFormatting>
  <conditionalFormatting sqref="D8:I21">
    <cfRule type="cellIs" dxfId="9624" priority="83" operator="equal">
      <formula>"NO CUMPLE"</formula>
    </cfRule>
    <cfRule type="cellIs" dxfId="9623" priority="84" operator="equal">
      <formula>"CUMPLE"</formula>
    </cfRule>
  </conditionalFormatting>
  <conditionalFormatting sqref="M22">
    <cfRule type="cellIs" dxfId="9622" priority="81" operator="equal">
      <formula>"NO CUMPLE"</formula>
    </cfRule>
    <cfRule type="cellIs" dxfId="9621" priority="82" operator="equal">
      <formula>"CUMPLE"</formula>
    </cfRule>
  </conditionalFormatting>
  <conditionalFormatting sqref="L13:M21">
    <cfRule type="cellIs" dxfId="9620" priority="79" operator="equal">
      <formula>"NO CUMPLE"</formula>
    </cfRule>
    <cfRule type="cellIs" dxfId="9619" priority="80" operator="equal">
      <formula>"CUMPLE"</formula>
    </cfRule>
  </conditionalFormatting>
  <conditionalFormatting sqref="O8:O21">
    <cfRule type="cellIs" dxfId="9618" priority="77" operator="equal">
      <formula>"NO CUMPLE"</formula>
    </cfRule>
    <cfRule type="cellIs" dxfId="9617" priority="78" operator="equal">
      <formula>"CUMPLE"</formula>
    </cfRule>
  </conditionalFormatting>
  <conditionalFormatting sqref="T8:T21">
    <cfRule type="cellIs" dxfId="9616" priority="75" operator="equal">
      <formula>"NO CUMPLE"</formula>
    </cfRule>
    <cfRule type="cellIs" dxfId="9615" priority="76" operator="equal">
      <formula>"CUMPLE"</formula>
    </cfRule>
  </conditionalFormatting>
  <conditionalFormatting sqref="V8:V20">
    <cfRule type="cellIs" dxfId="9614" priority="73" operator="equal">
      <formula>"NO CUMPLE"</formula>
    </cfRule>
    <cfRule type="cellIs" dxfId="9613" priority="74" operator="equal">
      <formula>"CUMPLE"</formula>
    </cfRule>
  </conditionalFormatting>
  <conditionalFormatting sqref="V21">
    <cfRule type="cellIs" dxfId="9612" priority="71" operator="equal">
      <formula>"NO CUMPLE"</formula>
    </cfRule>
    <cfRule type="cellIs" dxfId="9611" priority="72" operator="equal">
      <formula>"CUMPLE"</formula>
    </cfRule>
  </conditionalFormatting>
  <conditionalFormatting sqref="L8:M12">
    <cfRule type="cellIs" dxfId="9610" priority="69" operator="equal">
      <formula>"NO CUMPLE"</formula>
    </cfRule>
    <cfRule type="cellIs" dxfId="9609" priority="70" operator="equal">
      <formula>"CUMPLE"</formula>
    </cfRule>
  </conditionalFormatting>
  <conditionalFormatting sqref="P22">
    <cfRule type="cellIs" dxfId="9608" priority="67" operator="equal">
      <formula>"NO CUMPLE"</formula>
    </cfRule>
    <cfRule type="cellIs" dxfId="9607" priority="68" operator="equal">
      <formula>"CUMPLE"</formula>
    </cfRule>
  </conditionalFormatting>
  <conditionalFormatting sqref="Q22">
    <cfRule type="cellIs" dxfId="9606" priority="65" operator="equal">
      <formula>"NO CUMPLE"</formula>
    </cfRule>
    <cfRule type="cellIs" dxfId="9605" priority="66" operator="equal">
      <formula>"CUMPLE"</formula>
    </cfRule>
  </conditionalFormatting>
  <conditionalFormatting sqref="R22">
    <cfRule type="cellIs" dxfId="9604" priority="63" operator="equal">
      <formula>"NO CUMPLE"</formula>
    </cfRule>
    <cfRule type="cellIs" dxfId="9603" priority="64" operator="equal">
      <formula>"CUMPLE"</formula>
    </cfRule>
  </conditionalFormatting>
  <conditionalFormatting sqref="S22">
    <cfRule type="cellIs" dxfId="9602" priority="61" operator="equal">
      <formula>"NO CUMPLE"</formula>
    </cfRule>
    <cfRule type="cellIs" dxfId="9601" priority="62" operator="equal">
      <formula>"CUMPLE"</formula>
    </cfRule>
  </conditionalFormatting>
  <conditionalFormatting sqref="U22">
    <cfRule type="cellIs" dxfId="9600" priority="59" operator="equal">
      <formula>"NO CUMPLE"</formula>
    </cfRule>
    <cfRule type="cellIs" dxfId="9599" priority="60" operator="equal">
      <formula>"CUMPLE"</formula>
    </cfRule>
  </conditionalFormatting>
  <conditionalFormatting sqref="W22">
    <cfRule type="cellIs" dxfId="9598" priority="57" operator="equal">
      <formula>"NO CUMPLE"</formula>
    </cfRule>
    <cfRule type="cellIs" dxfId="9597" priority="58" operator="equal">
      <formula>"CUMPLE"</formula>
    </cfRule>
  </conditionalFormatting>
  <conditionalFormatting sqref="X22">
    <cfRule type="cellIs" dxfId="9596" priority="55" operator="equal">
      <formula>"NO CUMPLE"</formula>
    </cfRule>
    <cfRule type="cellIs" dxfId="9595" priority="56" operator="equal">
      <formula>"CUMPLE"</formula>
    </cfRule>
  </conditionalFormatting>
  <conditionalFormatting sqref="K22">
    <cfRule type="cellIs" dxfId="9594" priority="53" operator="equal">
      <formula>"NO CUMPLE"</formula>
    </cfRule>
    <cfRule type="cellIs" dxfId="9593" priority="54" operator="equal">
      <formula>"CUMPLE"</formula>
    </cfRule>
  </conditionalFormatting>
  <conditionalFormatting sqref="N22">
    <cfRule type="cellIs" dxfId="9592" priority="51" operator="equal">
      <formula>"NO CUMPLE"</formula>
    </cfRule>
    <cfRule type="cellIs" dxfId="9591" priority="52" operator="equal">
      <formula>"CUMPLE"</formula>
    </cfRule>
  </conditionalFormatting>
  <conditionalFormatting sqref="J22">
    <cfRule type="cellIs" dxfId="9590" priority="49" operator="equal">
      <formula>"NO CUMPLE"</formula>
    </cfRule>
    <cfRule type="cellIs" dxfId="9589" priority="50" operator="equal">
      <formula>"CUMPLE"</formula>
    </cfRule>
  </conditionalFormatting>
  <conditionalFormatting sqref="F37:G37">
    <cfRule type="cellIs" dxfId="9588" priority="47" operator="equal">
      <formula>"NO CUMPLE"</formula>
    </cfRule>
    <cfRule type="cellIs" dxfId="9587" priority="48" operator="equal">
      <formula>"CUMPLE"</formula>
    </cfRule>
  </conditionalFormatting>
  <conditionalFormatting sqref="H37">
    <cfRule type="cellIs" dxfId="9586" priority="45" operator="equal">
      <formula>"NO CUMPLE"</formula>
    </cfRule>
    <cfRule type="cellIs" dxfId="9585" priority="46" operator="equal">
      <formula>"CUMPLE"</formula>
    </cfRule>
  </conditionalFormatting>
  <conditionalFormatting sqref="J37">
    <cfRule type="cellIs" dxfId="9584" priority="43" operator="equal">
      <formula>"NO CUMPLE"</formula>
    </cfRule>
    <cfRule type="cellIs" dxfId="9583" priority="44" operator="equal">
      <formula>"CUMPLE"</formula>
    </cfRule>
  </conditionalFormatting>
  <conditionalFormatting sqref="K37">
    <cfRule type="cellIs" dxfId="9582" priority="41" operator="equal">
      <formula>"NO CUMPLE"</formula>
    </cfRule>
    <cfRule type="cellIs" dxfId="9581" priority="42" operator="equal">
      <formula>"CUMPLE"</formula>
    </cfRule>
  </conditionalFormatting>
  <conditionalFormatting sqref="L37:M37">
    <cfRule type="cellIs" dxfId="9580" priority="39" operator="equal">
      <formula>"NO CUMPLE"</formula>
    </cfRule>
    <cfRule type="cellIs" dxfId="9579" priority="40" operator="equal">
      <formula>"CUMPLE"</formula>
    </cfRule>
  </conditionalFormatting>
  <conditionalFormatting sqref="M36 M33:M34">
    <cfRule type="cellIs" dxfId="9578" priority="37" operator="equal">
      <formula>"NO CUMPLE"</formula>
    </cfRule>
    <cfRule type="cellIs" dxfId="9577" priority="38" operator="equal">
      <formula>"CUMPLE"</formula>
    </cfRule>
  </conditionalFormatting>
  <conditionalFormatting sqref="N37">
    <cfRule type="cellIs" dxfId="9576" priority="35" operator="equal">
      <formula>"NO CUMPLE"</formula>
    </cfRule>
    <cfRule type="cellIs" dxfId="9575" priority="36" operator="equal">
      <formula>"CUMPLE"</formula>
    </cfRule>
  </conditionalFormatting>
  <conditionalFormatting sqref="P37">
    <cfRule type="cellIs" dxfId="9574" priority="33" operator="equal">
      <formula>"NO CUMPLE"</formula>
    </cfRule>
    <cfRule type="cellIs" dxfId="9573" priority="34" operator="equal">
      <formula>"CUMPLE"</formula>
    </cfRule>
  </conditionalFormatting>
  <conditionalFormatting sqref="Q37">
    <cfRule type="cellIs" dxfId="9572" priority="31" operator="equal">
      <formula>"NO CUMPLE"</formula>
    </cfRule>
    <cfRule type="cellIs" dxfId="9571" priority="32" operator="equal">
      <formula>"CUMPLE"</formula>
    </cfRule>
  </conditionalFormatting>
  <conditionalFormatting sqref="R37:S37 U37 W37:X37">
    <cfRule type="cellIs" dxfId="9570" priority="29" operator="equal">
      <formula>"NO CUMPLE"</formula>
    </cfRule>
    <cfRule type="cellIs" dxfId="9569" priority="30" operator="equal">
      <formula>"CUMPLE"</formula>
    </cfRule>
  </conditionalFormatting>
  <conditionalFormatting sqref="J25:K36">
    <cfRule type="cellIs" dxfId="9568" priority="27" operator="equal">
      <formula>"NO CUMPLE"</formula>
    </cfRule>
    <cfRule type="cellIs" dxfId="9567" priority="28" operator="equal">
      <formula>"CUMPLE"</formula>
    </cfRule>
  </conditionalFormatting>
  <conditionalFormatting sqref="N25:N36">
    <cfRule type="cellIs" dxfId="9566" priority="25" operator="equal">
      <formula>"NO CUMPLE"</formula>
    </cfRule>
    <cfRule type="cellIs" dxfId="9565" priority="26" operator="equal">
      <formula>"CUMPLE"</formula>
    </cfRule>
  </conditionalFormatting>
  <conditionalFormatting sqref="P25:P36">
    <cfRule type="cellIs" dxfId="9564" priority="23" operator="equal">
      <formula>"NO CUMPLE"</formula>
    </cfRule>
    <cfRule type="cellIs" dxfId="9563" priority="24" operator="equal">
      <formula>"CUMPLE"</formula>
    </cfRule>
  </conditionalFormatting>
  <conditionalFormatting sqref="Q25:Q36">
    <cfRule type="cellIs" dxfId="9562" priority="21" operator="equal">
      <formula>"NO CUMPLE"</formula>
    </cfRule>
    <cfRule type="cellIs" dxfId="9561" priority="22" operator="equal">
      <formula>"CUMPLE"</formula>
    </cfRule>
  </conditionalFormatting>
  <conditionalFormatting sqref="R25:R36">
    <cfRule type="cellIs" dxfId="9560" priority="19" operator="equal">
      <formula>"NO CUMPLE"</formula>
    </cfRule>
    <cfRule type="cellIs" dxfId="9559" priority="20" operator="equal">
      <formula>"CUMPLE"</formula>
    </cfRule>
  </conditionalFormatting>
  <conditionalFormatting sqref="S25:S36">
    <cfRule type="cellIs" dxfId="9558" priority="17" operator="equal">
      <formula>"NO CUMPLE"</formula>
    </cfRule>
    <cfRule type="cellIs" dxfId="9557" priority="18" operator="equal">
      <formula>"CUMPLE"</formula>
    </cfRule>
  </conditionalFormatting>
  <conditionalFormatting sqref="U25:U36">
    <cfRule type="cellIs" dxfId="9556" priority="15" operator="equal">
      <formula>"NO CUMPLE"</formula>
    </cfRule>
    <cfRule type="cellIs" dxfId="9555" priority="16" operator="equal">
      <formula>"CUMPLE"</formula>
    </cfRule>
  </conditionalFormatting>
  <conditionalFormatting sqref="W25:X36">
    <cfRule type="cellIs" dxfId="9554" priority="13" operator="equal">
      <formula>"NO CUMPLE"</formula>
    </cfRule>
    <cfRule type="cellIs" dxfId="9553" priority="14" operator="equal">
      <formula>"CUMPLE"</formula>
    </cfRule>
  </conditionalFormatting>
  <conditionalFormatting sqref="D37">
    <cfRule type="cellIs" dxfId="9552" priority="11" operator="equal">
      <formula>"NO CUMPLE"</formula>
    </cfRule>
    <cfRule type="cellIs" dxfId="9551" priority="12" operator="equal">
      <formula>"CUMPLE"</formula>
    </cfRule>
  </conditionalFormatting>
  <conditionalFormatting sqref="I37">
    <cfRule type="cellIs" dxfId="9550" priority="9" operator="equal">
      <formula>"NO CUMPLE"</formula>
    </cfRule>
    <cfRule type="cellIs" dxfId="9549" priority="10" operator="equal">
      <formula>"CUMPLE"</formula>
    </cfRule>
  </conditionalFormatting>
  <conditionalFormatting sqref="O37">
    <cfRule type="cellIs" dxfId="9548" priority="7" operator="equal">
      <formula>"NO CUMPLE"</formula>
    </cfRule>
    <cfRule type="cellIs" dxfId="9547" priority="8" operator="equal">
      <formula>"CUMPLE"</formula>
    </cfRule>
  </conditionalFormatting>
  <conditionalFormatting sqref="T37">
    <cfRule type="cellIs" dxfId="9546" priority="5" operator="equal">
      <formula>"NO CUMPLE"</formula>
    </cfRule>
    <cfRule type="cellIs" dxfId="9545" priority="6" operator="equal">
      <formula>"CUMPLE"</formula>
    </cfRule>
  </conditionalFormatting>
  <conditionalFormatting sqref="V37">
    <cfRule type="cellIs" dxfId="9544" priority="3" operator="equal">
      <formula>"NO CUMPLE"</formula>
    </cfRule>
    <cfRule type="cellIs" dxfId="9543" priority="4" operator="equal">
      <formula>"CUMPLE"</formula>
    </cfRule>
  </conditionalFormatting>
  <conditionalFormatting sqref="E37">
    <cfRule type="cellIs" dxfId="9542" priority="1" operator="equal">
      <formula>"NO CUMPLE"</formula>
    </cfRule>
    <cfRule type="cellIs" dxfId="9541" priority="2" operator="equal">
      <formula>"CUMPLE"</formula>
    </cfRule>
  </conditionalFormatting>
  <dataValidations count="1">
    <dataValidation allowBlank="1" showDropDown="1" showInputMessage="1" showErrorMessage="1" sqref="P22:S22 J22:K22 W22:X22 M22:N22 V8:V21 L8:M21 D22:E22 U22 D8:I21 O8:O21 T8:T21 D37:L37 M33:M34 U25:U36 W25:X36 N25:N36 J25:K36 M36:M37 P25:S36 N37:X37" xr:uid="{00000000-0002-0000-0200-000000000000}"/>
  </dataValidations>
  <hyperlinks>
    <hyperlink ref="C11" r:id="rId1" display="http://www.contraloriagen.gov.co/web/guest/certificado-antecedentes-fiscales" xr:uid="{00000000-0004-0000-0200-000000000000}"/>
  </hyperlinks>
  <pageMargins left="0.7" right="0.7" top="0.75" bottom="0.75" header="0.3" footer="0.3"/>
  <pageSetup paperSize="9" orientation="portrait" horizontalDpi="300" verticalDpi="30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574"/>
  <sheetViews>
    <sheetView topLeftCell="A89" zoomScale="55" zoomScaleNormal="55" workbookViewId="0">
      <selection activeCell="S91" sqref="S91"/>
    </sheetView>
  </sheetViews>
  <sheetFormatPr baseColWidth="10" defaultColWidth="11.42578125" defaultRowHeight="15" x14ac:dyDescent="0.25"/>
  <cols>
    <col min="1" max="1" width="6" style="9" customWidth="1"/>
    <col min="2" max="2" width="6.85546875" style="9" bestFit="1" customWidth="1"/>
    <col min="3" max="3" width="27.85546875" style="10" customWidth="1"/>
    <col min="4" max="4" width="17" style="10" customWidth="1"/>
    <col min="5" max="5" width="23.140625" style="21" customWidth="1"/>
    <col min="6" max="6" width="29.42578125" style="22" customWidth="1"/>
    <col min="7" max="7" width="17.42578125" style="22" customWidth="1"/>
    <col min="8" max="9" width="16.7109375" style="10" customWidth="1"/>
    <col min="10" max="10" width="18.42578125" style="10" bestFit="1" customWidth="1"/>
    <col min="11" max="11" width="12.140625" style="10" customWidth="1"/>
    <col min="12" max="12" width="18.42578125" style="10" customWidth="1"/>
    <col min="13" max="13" width="12" style="10" customWidth="1"/>
    <col min="14" max="14" width="24.7109375" style="10" customWidth="1"/>
    <col min="15" max="15" width="25.42578125" style="10" customWidth="1"/>
    <col min="16" max="16" width="39.42578125" style="10" customWidth="1"/>
    <col min="17" max="17" width="32.28515625" style="10" customWidth="1"/>
    <col min="18" max="18" width="24.42578125" style="10" customWidth="1"/>
    <col min="19" max="19" width="22.140625" style="10" customWidth="1"/>
    <col min="20" max="20" width="54.7109375" style="10" customWidth="1"/>
    <col min="21" max="21" width="25.7109375" style="10" customWidth="1"/>
    <col min="22" max="22" width="33.42578125" style="10" customWidth="1"/>
    <col min="23" max="23" width="11.42578125" style="10"/>
    <col min="24" max="24" width="11.42578125" style="26" customWidth="1"/>
    <col min="25" max="25" width="39.42578125" style="26" customWidth="1"/>
    <col min="26" max="26" width="22.85546875" style="26" customWidth="1"/>
    <col min="27" max="27" width="32.42578125" style="26" customWidth="1"/>
    <col min="28" max="30" width="11.42578125" style="10" customWidth="1"/>
    <col min="31" max="31" width="35.140625" style="10" customWidth="1"/>
    <col min="32" max="32" width="23.42578125" style="10" customWidth="1"/>
    <col min="33" max="37" width="11.42578125" style="10" customWidth="1"/>
    <col min="38" max="16384" width="11.42578125" style="10"/>
  </cols>
  <sheetData>
    <row r="1" spans="1:36" ht="39.950000000000003" customHeight="1" x14ac:dyDescent="0.25">
      <c r="B1" s="437" t="s">
        <v>26</v>
      </c>
      <c r="C1" s="438"/>
      <c r="D1" s="438"/>
      <c r="E1" s="438"/>
      <c r="F1" s="438"/>
      <c r="G1" s="438"/>
      <c r="H1" s="438"/>
      <c r="I1" s="438"/>
      <c r="J1" s="438"/>
      <c r="K1" s="438"/>
      <c r="L1" s="438"/>
      <c r="M1" s="438"/>
      <c r="N1" s="438"/>
      <c r="O1" s="438"/>
      <c r="P1" s="438"/>
      <c r="Q1" s="438"/>
      <c r="R1" s="438"/>
      <c r="S1" s="439"/>
      <c r="X1" s="10"/>
      <c r="Y1" s="10"/>
      <c r="Z1" s="10"/>
      <c r="AA1" s="10"/>
    </row>
    <row r="2" spans="1:36" s="13" customFormat="1" ht="12.75" customHeight="1" x14ac:dyDescent="0.25">
      <c r="A2" s="11"/>
      <c r="B2" s="11"/>
      <c r="C2" s="12"/>
      <c r="D2" s="12"/>
      <c r="E2" s="12"/>
      <c r="F2" s="12"/>
      <c r="G2" s="12"/>
      <c r="H2" s="12"/>
      <c r="I2" s="10"/>
      <c r="J2" s="10"/>
      <c r="K2" s="10"/>
      <c r="L2" s="10"/>
      <c r="M2" s="10"/>
    </row>
    <row r="3" spans="1:36" s="13" customFormat="1" ht="279" customHeight="1" x14ac:dyDescent="0.25">
      <c r="B3" s="440" t="s">
        <v>461</v>
      </c>
      <c r="C3" s="441"/>
      <c r="D3" s="441"/>
      <c r="E3" s="441"/>
      <c r="F3" s="441"/>
      <c r="G3" s="441"/>
      <c r="H3" s="441"/>
      <c r="I3" s="441"/>
      <c r="J3" s="441"/>
      <c r="K3" s="441"/>
      <c r="L3" s="441"/>
      <c r="M3" s="441"/>
      <c r="N3" s="441"/>
      <c r="O3" s="441"/>
      <c r="P3" s="441"/>
      <c r="Q3" s="441"/>
      <c r="R3" s="441"/>
      <c r="S3" s="442"/>
    </row>
    <row r="4" spans="1:36" s="13" customFormat="1" ht="12.75" customHeight="1" x14ac:dyDescent="0.25">
      <c r="F4" s="443"/>
      <c r="G4" s="443"/>
      <c r="H4" s="443"/>
      <c r="I4" s="443"/>
      <c r="J4" s="443"/>
      <c r="K4" s="443"/>
      <c r="L4" s="443"/>
      <c r="M4" s="443"/>
      <c r="N4" s="443"/>
      <c r="O4" s="10"/>
      <c r="P4" s="10"/>
    </row>
    <row r="5" spans="1:36" s="13" customFormat="1" ht="30.75" customHeight="1" x14ac:dyDescent="0.25">
      <c r="F5" s="444" t="s">
        <v>138</v>
      </c>
      <c r="G5" s="445"/>
      <c r="H5" s="14" t="s">
        <v>27</v>
      </c>
      <c r="L5" s="446" t="s">
        <v>28</v>
      </c>
      <c r="M5" s="446"/>
      <c r="N5" s="447" t="s">
        <v>29</v>
      </c>
      <c r="O5" s="447"/>
      <c r="P5" s="256" t="s">
        <v>30</v>
      </c>
      <c r="V5" s="10"/>
    </row>
    <row r="6" spans="1:36" s="13" customFormat="1" ht="18" x14ac:dyDescent="0.25">
      <c r="F6" s="448">
        <v>908526</v>
      </c>
      <c r="G6" s="449"/>
      <c r="H6" s="154">
        <v>3</v>
      </c>
      <c r="L6" s="446"/>
      <c r="M6" s="446"/>
      <c r="N6" s="450">
        <v>506254925</v>
      </c>
      <c r="O6" s="450"/>
      <c r="P6" s="15">
        <f>+ROUND(N6/$F$6,0)</f>
        <v>557</v>
      </c>
    </row>
    <row r="7" spans="1:36" s="13" customFormat="1" ht="12.75" customHeight="1" x14ac:dyDescent="0.25">
      <c r="A7" s="16"/>
      <c r="B7" s="16"/>
      <c r="C7" s="17"/>
      <c r="D7" s="18"/>
      <c r="E7" s="19"/>
      <c r="F7" s="10"/>
      <c r="G7" s="10"/>
      <c r="H7" s="10"/>
      <c r="I7" s="20"/>
      <c r="J7" s="10"/>
      <c r="K7" s="10"/>
      <c r="L7" s="10"/>
      <c r="M7" s="10"/>
    </row>
    <row r="8" spans="1:36" ht="15.75" x14ac:dyDescent="0.25">
      <c r="V8" s="13"/>
      <c r="X8" s="10"/>
      <c r="Y8" s="10"/>
      <c r="Z8" s="10"/>
      <c r="AA8" s="10"/>
    </row>
    <row r="9" spans="1:36" x14ac:dyDescent="0.25">
      <c r="X9" s="10"/>
      <c r="Y9" s="10"/>
      <c r="Z9" s="10"/>
      <c r="AA9" s="10"/>
    </row>
    <row r="10" spans="1:36" ht="74.25" customHeight="1" x14ac:dyDescent="0.25">
      <c r="B10" s="23">
        <v>1</v>
      </c>
      <c r="C10" s="419" t="s">
        <v>31</v>
      </c>
      <c r="D10" s="420"/>
      <c r="E10" s="421"/>
      <c r="F10" s="422" t="str">
        <f>IFERROR(VLOOKUP(B10,LISTA_OFERENTES,2,FALSE)," ")</f>
        <v>OBYPLAN LTDA</v>
      </c>
      <c r="G10" s="423"/>
      <c r="H10" s="423"/>
      <c r="I10" s="423"/>
      <c r="J10" s="423"/>
      <c r="K10" s="423"/>
      <c r="L10" s="423"/>
      <c r="M10" s="423"/>
      <c r="N10" s="423"/>
      <c r="O10" s="424"/>
      <c r="P10" s="425" t="s">
        <v>32</v>
      </c>
      <c r="Q10" s="426"/>
      <c r="R10" s="427"/>
      <c r="S10" s="601">
        <v>5</v>
      </c>
      <c r="T10" s="25"/>
      <c r="V10" s="13"/>
    </row>
    <row r="11" spans="1:36" s="27" customFormat="1" ht="33.75" customHeight="1" x14ac:dyDescent="0.25">
      <c r="B11" s="428" t="s">
        <v>33</v>
      </c>
      <c r="C11" s="408" t="s">
        <v>34</v>
      </c>
      <c r="D11" s="408" t="s">
        <v>35</v>
      </c>
      <c r="E11" s="408" t="s">
        <v>36</v>
      </c>
      <c r="F11" s="408" t="s">
        <v>37</v>
      </c>
      <c r="G11" s="408" t="s">
        <v>38</v>
      </c>
      <c r="H11" s="408" t="s">
        <v>39</v>
      </c>
      <c r="I11" s="408" t="s">
        <v>40</v>
      </c>
      <c r="J11" s="430" t="s">
        <v>41</v>
      </c>
      <c r="K11" s="431"/>
      <c r="L11" s="431"/>
      <c r="M11" s="432"/>
      <c r="N11" s="408" t="s">
        <v>42</v>
      </c>
      <c r="O11" s="408" t="s">
        <v>43</v>
      </c>
      <c r="P11" s="430" t="s">
        <v>44</v>
      </c>
      <c r="Q11" s="432"/>
      <c r="R11" s="408" t="s">
        <v>45</v>
      </c>
      <c r="S11" s="408" t="s">
        <v>46</v>
      </c>
      <c r="T11" s="408" t="s">
        <v>462</v>
      </c>
      <c r="U11" s="408" t="s">
        <v>139</v>
      </c>
      <c r="V11" s="13"/>
      <c r="W11" s="28"/>
      <c r="X11" s="451" t="s">
        <v>47</v>
      </c>
      <c r="Y11" s="452"/>
      <c r="Z11" s="453"/>
      <c r="AA11" s="29" t="s">
        <v>48</v>
      </c>
    </row>
    <row r="12" spans="1:36" s="27" customFormat="1" ht="63" customHeight="1" x14ac:dyDescent="0.25">
      <c r="B12" s="429"/>
      <c r="C12" s="409"/>
      <c r="D12" s="409"/>
      <c r="E12" s="409"/>
      <c r="F12" s="409"/>
      <c r="G12" s="409"/>
      <c r="H12" s="409"/>
      <c r="I12" s="409"/>
      <c r="J12" s="410" t="s">
        <v>49</v>
      </c>
      <c r="K12" s="411"/>
      <c r="L12" s="411"/>
      <c r="M12" s="412"/>
      <c r="N12" s="409"/>
      <c r="O12" s="409"/>
      <c r="P12" s="30" t="s">
        <v>10</v>
      </c>
      <c r="Q12" s="30" t="s">
        <v>50</v>
      </c>
      <c r="R12" s="409"/>
      <c r="S12" s="409"/>
      <c r="T12" s="409"/>
      <c r="U12" s="409"/>
      <c r="V12" s="13"/>
      <c r="W12" s="28"/>
      <c r="X12" s="31">
        <v>1</v>
      </c>
      <c r="Y12" s="32" t="str">
        <f t="shared" ref="Y12:Y32" si="0">IFERROR(VLOOKUP(X12,LISTA_OFERENTES,2,FALSE)," ")</f>
        <v>OBYPLAN LTDA</v>
      </c>
      <c r="Z12" s="32" t="str">
        <f t="shared" ref="Z12:Z32" ca="1" si="1">VLOOKUP(Y12,BANDERA,2,FALSE)</f>
        <v>CUMPLE</v>
      </c>
      <c r="AA12" s="33" t="str">
        <f ca="1">IF(Z12="cumple","H","NH")</f>
        <v>H</v>
      </c>
      <c r="AE12" s="32" t="str">
        <f>Y12</f>
        <v>OBYPLAN LTDA</v>
      </c>
      <c r="AF12" s="34" t="str">
        <f ca="1">INDIRECT("T"&amp;AI12)</f>
        <v>CUMPLE</v>
      </c>
      <c r="AH12" s="33" t="s">
        <v>51</v>
      </c>
      <c r="AI12" s="35">
        <v>33</v>
      </c>
      <c r="AJ12" s="36"/>
    </row>
    <row r="13" spans="1:36" s="38" customFormat="1" ht="24.95" customHeight="1" x14ac:dyDescent="0.25">
      <c r="A13" s="37"/>
      <c r="B13" s="371">
        <v>1</v>
      </c>
      <c r="C13" s="399">
        <v>44</v>
      </c>
      <c r="D13" s="399">
        <v>43</v>
      </c>
      <c r="E13" s="399"/>
      <c r="F13" s="399" t="s">
        <v>848</v>
      </c>
      <c r="G13" s="402">
        <v>261.26</v>
      </c>
      <c r="H13" s="380" t="s">
        <v>465</v>
      </c>
      <c r="I13" s="405">
        <v>1</v>
      </c>
      <c r="J13" s="155" t="s">
        <v>851</v>
      </c>
      <c r="K13" s="35">
        <v>721015</v>
      </c>
      <c r="L13" s="155"/>
      <c r="M13" s="35"/>
      <c r="N13" s="386" t="s">
        <v>850</v>
      </c>
      <c r="O13" s="386" t="s">
        <v>853</v>
      </c>
      <c r="P13" s="389"/>
      <c r="Q13" s="392" t="s">
        <v>854</v>
      </c>
      <c r="R13" s="392" t="s">
        <v>856</v>
      </c>
      <c r="S13" s="395">
        <f>IF(COUNTIF(J13:K16,"CUMPLE")&gt;=1,(G13*I13),0)* (IF(N13="PRESENTÓ CERTIFICADO",1,0))* (IF(O13="ACORDE A ITEM 5.2.2 (T.R.)",1,0) )* ( IF(OR(Q13="SIN OBSERVACIÓN", Q13="REQUERIMIENTOS SUBSANADOS"),1,0)) *(IF(OR(R13="NINGUNO", R13="CUMPLEN CON LO SOLICITADO"),1,0))</f>
        <v>261.26</v>
      </c>
      <c r="T13" s="413" t="s">
        <v>857</v>
      </c>
      <c r="U13" s="398">
        <f t="shared" ref="U13" si="2">IF(COUNTIF(J13:K16,"CUMPLE")&gt;=1,1,0)</f>
        <v>1</v>
      </c>
      <c r="V13" s="10"/>
      <c r="X13" s="31">
        <v>2</v>
      </c>
      <c r="Y13" s="32" t="str">
        <f t="shared" si="0"/>
        <v>ECOCIVIL SAS ESTRUCTURAS Y OBRAS CIVILES SAS</v>
      </c>
      <c r="Z13" s="32" t="str">
        <f t="shared" ca="1" si="1"/>
        <v>CUMPLE</v>
      </c>
      <c r="AA13" s="33" t="str">
        <f t="shared" ref="AA13:AA32" ca="1" si="3">IF(Z13="cumple","H","NH")</f>
        <v>H</v>
      </c>
      <c r="AE13" s="32" t="str">
        <f t="shared" ref="AE13:AE32" si="4">Y13</f>
        <v>ECOCIVIL SAS ESTRUCTURAS Y OBRAS CIVILES SAS</v>
      </c>
      <c r="AF13" s="34" t="str">
        <f t="shared" ref="AF13:AF32" ca="1" si="5">INDIRECT("T"&amp;AI13)</f>
        <v>CUMPLE</v>
      </c>
      <c r="AG13" s="39"/>
      <c r="AH13" s="33" t="s">
        <v>51</v>
      </c>
      <c r="AI13" s="35">
        <f>AI12+AJ$13</f>
        <v>60</v>
      </c>
      <c r="AJ13" s="434">
        <v>27</v>
      </c>
    </row>
    <row r="14" spans="1:36" s="38" customFormat="1" ht="24.95" customHeight="1" x14ac:dyDescent="0.25">
      <c r="A14" s="37"/>
      <c r="B14" s="372"/>
      <c r="C14" s="400"/>
      <c r="D14" s="400"/>
      <c r="E14" s="400"/>
      <c r="F14" s="400"/>
      <c r="G14" s="403"/>
      <c r="H14" s="381"/>
      <c r="I14" s="406"/>
      <c r="J14" s="155" t="s">
        <v>851</v>
      </c>
      <c r="K14" s="35">
        <v>721214</v>
      </c>
      <c r="L14" s="155"/>
      <c r="M14" s="35"/>
      <c r="N14" s="387"/>
      <c r="O14" s="387"/>
      <c r="P14" s="390"/>
      <c r="Q14" s="393"/>
      <c r="R14" s="393"/>
      <c r="S14" s="396"/>
      <c r="T14" s="414"/>
      <c r="U14" s="398"/>
      <c r="V14" s="13"/>
      <c r="X14" s="31">
        <v>3</v>
      </c>
      <c r="Y14" s="32" t="str">
        <f t="shared" si="0"/>
        <v>HCG CONSTRUCCIONES LTDA</v>
      </c>
      <c r="Z14" s="32" t="str">
        <f t="shared" ca="1" si="1"/>
        <v>CUMPLE</v>
      </c>
      <c r="AA14" s="33" t="str">
        <f t="shared" ca="1" si="3"/>
        <v>H</v>
      </c>
      <c r="AE14" s="32" t="str">
        <f t="shared" si="4"/>
        <v>HCG CONSTRUCCIONES LTDA</v>
      </c>
      <c r="AF14" s="34" t="str">
        <f t="shared" ca="1" si="5"/>
        <v>CUMPLE</v>
      </c>
      <c r="AG14" s="39"/>
      <c r="AH14" s="33" t="s">
        <v>51</v>
      </c>
      <c r="AI14" s="35">
        <f t="shared" ref="AI14:AI33" si="6">AI13+AJ$13</f>
        <v>87</v>
      </c>
      <c r="AJ14" s="435"/>
    </row>
    <row r="15" spans="1:36" s="38" customFormat="1" ht="24.95" customHeight="1" x14ac:dyDescent="0.25">
      <c r="A15" s="37"/>
      <c r="B15" s="372"/>
      <c r="C15" s="400"/>
      <c r="D15" s="400"/>
      <c r="E15" s="400"/>
      <c r="F15" s="400"/>
      <c r="G15" s="403"/>
      <c r="H15" s="381"/>
      <c r="I15" s="406"/>
      <c r="J15" s="155" t="s">
        <v>852</v>
      </c>
      <c r="K15" s="35">
        <v>721033</v>
      </c>
      <c r="L15" s="155"/>
      <c r="M15" s="35"/>
      <c r="N15" s="387"/>
      <c r="O15" s="387"/>
      <c r="P15" s="390"/>
      <c r="Q15" s="393"/>
      <c r="R15" s="393"/>
      <c r="S15" s="396"/>
      <c r="T15" s="414"/>
      <c r="U15" s="398"/>
      <c r="V15" s="13"/>
      <c r="X15" s="31">
        <v>4</v>
      </c>
      <c r="Y15" s="32" t="str">
        <f t="shared" si="0"/>
        <v>MCJC INGENIERIA S.A.S.</v>
      </c>
      <c r="Z15" s="32" t="str">
        <f t="shared" ca="1" si="1"/>
        <v>CUMPLE</v>
      </c>
      <c r="AA15" s="33" t="str">
        <f t="shared" ca="1" si="3"/>
        <v>H</v>
      </c>
      <c r="AE15" s="32" t="str">
        <f t="shared" si="4"/>
        <v>MCJC INGENIERIA S.A.S.</v>
      </c>
      <c r="AF15" s="34" t="str">
        <f t="shared" ca="1" si="5"/>
        <v>CUMPLE</v>
      </c>
      <c r="AG15" s="39"/>
      <c r="AH15" s="33" t="s">
        <v>51</v>
      </c>
      <c r="AI15" s="35">
        <f t="shared" si="6"/>
        <v>114</v>
      </c>
      <c r="AJ15" s="435"/>
    </row>
    <row r="16" spans="1:36" s="38" customFormat="1" ht="24.95" customHeight="1" x14ac:dyDescent="0.25">
      <c r="A16" s="37"/>
      <c r="B16" s="373"/>
      <c r="C16" s="401"/>
      <c r="D16" s="401"/>
      <c r="E16" s="401"/>
      <c r="F16" s="401"/>
      <c r="G16" s="404"/>
      <c r="H16" s="382"/>
      <c r="I16" s="407"/>
      <c r="J16" s="155"/>
      <c r="K16" s="35"/>
      <c r="L16" s="155"/>
      <c r="M16" s="35"/>
      <c r="N16" s="388"/>
      <c r="O16" s="388"/>
      <c r="P16" s="391"/>
      <c r="Q16" s="394"/>
      <c r="R16" s="394"/>
      <c r="S16" s="397"/>
      <c r="T16" s="414"/>
      <c r="U16" s="398"/>
      <c r="V16" s="13"/>
      <c r="X16" s="31">
        <v>5</v>
      </c>
      <c r="Y16" s="32" t="str">
        <f t="shared" si="0"/>
        <v>CONSTRUVALORES S.A.S</v>
      </c>
      <c r="Z16" s="32" t="str">
        <f t="shared" ca="1" si="1"/>
        <v>CUMPLE</v>
      </c>
      <c r="AA16" s="33" t="str">
        <f t="shared" ca="1" si="3"/>
        <v>H</v>
      </c>
      <c r="AE16" s="32" t="str">
        <f t="shared" si="4"/>
        <v>CONSTRUVALORES S.A.S</v>
      </c>
      <c r="AF16" s="34" t="str">
        <f t="shared" ca="1" si="5"/>
        <v>CUMPLE</v>
      </c>
      <c r="AG16" s="39"/>
      <c r="AH16" s="33" t="s">
        <v>51</v>
      </c>
      <c r="AI16" s="35">
        <f t="shared" si="6"/>
        <v>141</v>
      </c>
      <c r="AJ16" s="435"/>
    </row>
    <row r="17" spans="1:36" s="38" customFormat="1" ht="24.95" customHeight="1" x14ac:dyDescent="0.25">
      <c r="A17" s="37"/>
      <c r="B17" s="371">
        <v>2</v>
      </c>
      <c r="C17" s="374">
        <v>46</v>
      </c>
      <c r="D17" s="374">
        <v>44</v>
      </c>
      <c r="E17" s="374"/>
      <c r="F17" s="399" t="s">
        <v>848</v>
      </c>
      <c r="G17" s="377">
        <v>318.52999999999997</v>
      </c>
      <c r="H17" s="380" t="s">
        <v>465</v>
      </c>
      <c r="I17" s="405">
        <v>1</v>
      </c>
      <c r="J17" s="155" t="s">
        <v>851</v>
      </c>
      <c r="K17" s="35">
        <f>+$K$13</f>
        <v>721015</v>
      </c>
      <c r="L17" s="155"/>
      <c r="M17" s="35"/>
      <c r="N17" s="386" t="s">
        <v>850</v>
      </c>
      <c r="O17" s="386" t="s">
        <v>853</v>
      </c>
      <c r="P17" s="389"/>
      <c r="Q17" s="392" t="s">
        <v>854</v>
      </c>
      <c r="R17" s="392" t="s">
        <v>856</v>
      </c>
      <c r="S17" s="395">
        <f>IF(COUNTIF(J17:K20,"CUMPLE")&gt;=1,(G17*I17),0)* (IF(N17="PRESENTÓ CERTIFICADO",1,0))* (IF(O17="ACORDE A ITEM 5.2.2 (T.R.)",1,0) )* ( IF(OR(Q17="SIN OBSERVACIÓN", Q17="REQUERIMIENTOS SUBSANADOS"),1,0)) *(IF(OR(R17="NINGUNO", R17="CUMPLEN CON LO SOLICITADO"),1,0))</f>
        <v>318.52999999999997</v>
      </c>
      <c r="T17" s="414"/>
      <c r="U17" s="398">
        <f t="shared" ref="U17" si="7">IF(COUNTIF(J17:K20,"CUMPLE")&gt;=1,1,0)</f>
        <v>1</v>
      </c>
      <c r="V17" s="10"/>
      <c r="X17" s="31">
        <v>6</v>
      </c>
      <c r="Y17" s="32" t="str">
        <f t="shared" si="0"/>
        <v>ACERO MAS CONCRETO S.A.S</v>
      </c>
      <c r="Z17" s="32" t="str">
        <f t="shared" ca="1" si="1"/>
        <v>CUMPLE</v>
      </c>
      <c r="AA17" s="33" t="str">
        <f t="shared" ca="1" si="3"/>
        <v>H</v>
      </c>
      <c r="AE17" s="32" t="str">
        <f t="shared" si="4"/>
        <v>ACERO MAS CONCRETO S.A.S</v>
      </c>
      <c r="AF17" s="34" t="str">
        <f t="shared" ca="1" si="5"/>
        <v>CUMPLE</v>
      </c>
      <c r="AG17" s="39"/>
      <c r="AH17" s="33" t="s">
        <v>51</v>
      </c>
      <c r="AI17" s="35">
        <f t="shared" si="6"/>
        <v>168</v>
      </c>
      <c r="AJ17" s="435"/>
    </row>
    <row r="18" spans="1:36" s="38" customFormat="1" ht="24.95" customHeight="1" x14ac:dyDescent="0.25">
      <c r="A18" s="37"/>
      <c r="B18" s="372"/>
      <c r="C18" s="375"/>
      <c r="D18" s="375"/>
      <c r="E18" s="375"/>
      <c r="F18" s="400"/>
      <c r="G18" s="378"/>
      <c r="H18" s="381"/>
      <c r="I18" s="406"/>
      <c r="J18" s="155" t="s">
        <v>851</v>
      </c>
      <c r="K18" s="35">
        <f>+$K$14</f>
        <v>721214</v>
      </c>
      <c r="L18" s="155"/>
      <c r="M18" s="35"/>
      <c r="N18" s="387"/>
      <c r="O18" s="387"/>
      <c r="P18" s="390"/>
      <c r="Q18" s="393"/>
      <c r="R18" s="393"/>
      <c r="S18" s="396"/>
      <c r="T18" s="414"/>
      <c r="U18" s="398"/>
      <c r="V18" s="13"/>
      <c r="X18" s="31">
        <v>7</v>
      </c>
      <c r="Y18" s="32" t="str">
        <f t="shared" si="0"/>
        <v>LUIS CARLOS PARRA VELASQUEZ</v>
      </c>
      <c r="Z18" s="32" t="str">
        <f t="shared" ca="1" si="1"/>
        <v>CUMPLE</v>
      </c>
      <c r="AA18" s="33" t="str">
        <f t="shared" ca="1" si="3"/>
        <v>H</v>
      </c>
      <c r="AE18" s="32" t="str">
        <f t="shared" si="4"/>
        <v>LUIS CARLOS PARRA VELASQUEZ</v>
      </c>
      <c r="AF18" s="34" t="str">
        <f t="shared" ca="1" si="5"/>
        <v>CUMPLE</v>
      </c>
      <c r="AG18" s="39"/>
      <c r="AH18" s="33" t="s">
        <v>51</v>
      </c>
      <c r="AI18" s="35">
        <f t="shared" si="6"/>
        <v>195</v>
      </c>
      <c r="AJ18" s="435"/>
    </row>
    <row r="19" spans="1:36" s="38" customFormat="1" ht="24.95" customHeight="1" x14ac:dyDescent="0.25">
      <c r="A19" s="37"/>
      <c r="B19" s="372"/>
      <c r="C19" s="375"/>
      <c r="D19" s="375"/>
      <c r="E19" s="375"/>
      <c r="F19" s="400"/>
      <c r="G19" s="378"/>
      <c r="H19" s="381"/>
      <c r="I19" s="406"/>
      <c r="J19" s="155" t="s">
        <v>852</v>
      </c>
      <c r="K19" s="35">
        <f>+$K$15</f>
        <v>721033</v>
      </c>
      <c r="L19" s="155"/>
      <c r="M19" s="35"/>
      <c r="N19" s="387"/>
      <c r="O19" s="387"/>
      <c r="P19" s="390"/>
      <c r="Q19" s="393"/>
      <c r="R19" s="393"/>
      <c r="S19" s="396"/>
      <c r="T19" s="414"/>
      <c r="U19" s="398"/>
      <c r="V19" s="13"/>
      <c r="X19" s="31">
        <v>8</v>
      </c>
      <c r="Y19" s="32" t="str">
        <f t="shared" si="0"/>
        <v>JOHN JAIRO VÁSQUEZ SUÁREZ</v>
      </c>
      <c r="Z19" s="32" t="str">
        <f t="shared" ca="1" si="1"/>
        <v>CUMPLE</v>
      </c>
      <c r="AA19" s="33" t="str">
        <f t="shared" ca="1" si="3"/>
        <v>H</v>
      </c>
      <c r="AE19" s="32" t="str">
        <f t="shared" si="4"/>
        <v>JOHN JAIRO VÁSQUEZ SUÁREZ</v>
      </c>
      <c r="AF19" s="34" t="str">
        <f t="shared" ca="1" si="5"/>
        <v>CUMPLE</v>
      </c>
      <c r="AG19" s="39"/>
      <c r="AH19" s="33" t="s">
        <v>51</v>
      </c>
      <c r="AI19" s="35">
        <f t="shared" si="6"/>
        <v>222</v>
      </c>
      <c r="AJ19" s="435"/>
    </row>
    <row r="20" spans="1:36" s="38" customFormat="1" ht="24.95" customHeight="1" x14ac:dyDescent="0.25">
      <c r="A20" s="37"/>
      <c r="B20" s="373"/>
      <c r="C20" s="376"/>
      <c r="D20" s="376"/>
      <c r="E20" s="376"/>
      <c r="F20" s="401"/>
      <c r="G20" s="379"/>
      <c r="H20" s="382"/>
      <c r="I20" s="407"/>
      <c r="J20" s="155"/>
      <c r="K20" s="35"/>
      <c r="L20" s="155"/>
      <c r="M20" s="35"/>
      <c r="N20" s="388"/>
      <c r="O20" s="388"/>
      <c r="P20" s="391"/>
      <c r="Q20" s="394"/>
      <c r="R20" s="394"/>
      <c r="S20" s="397"/>
      <c r="T20" s="414"/>
      <c r="U20" s="398"/>
      <c r="V20" s="13"/>
      <c r="X20" s="31">
        <v>9</v>
      </c>
      <c r="Y20" s="32" t="str">
        <f t="shared" si="0"/>
        <v>URBANICO S.A.S.</v>
      </c>
      <c r="Z20" s="32" t="str">
        <f t="shared" ca="1" si="1"/>
        <v>CUMPLE</v>
      </c>
      <c r="AA20" s="33" t="str">
        <f t="shared" ca="1" si="3"/>
        <v>H</v>
      </c>
      <c r="AE20" s="32" t="str">
        <f t="shared" si="4"/>
        <v>URBANICO S.A.S.</v>
      </c>
      <c r="AF20" s="34" t="str">
        <f t="shared" ca="1" si="5"/>
        <v>CUMPLE</v>
      </c>
      <c r="AG20" s="40"/>
      <c r="AH20" s="33" t="s">
        <v>51</v>
      </c>
      <c r="AI20" s="35">
        <f t="shared" si="6"/>
        <v>249</v>
      </c>
      <c r="AJ20" s="435"/>
    </row>
    <row r="21" spans="1:36" s="38" customFormat="1" ht="24.95" customHeight="1" x14ac:dyDescent="0.25">
      <c r="A21" s="37"/>
      <c r="B21" s="371">
        <v>3</v>
      </c>
      <c r="C21" s="399">
        <v>49</v>
      </c>
      <c r="D21" s="399">
        <v>47</v>
      </c>
      <c r="E21" s="399"/>
      <c r="F21" s="399" t="s">
        <v>848</v>
      </c>
      <c r="G21" s="402">
        <v>2268.13</v>
      </c>
      <c r="H21" s="380" t="s">
        <v>465</v>
      </c>
      <c r="I21" s="405">
        <v>1</v>
      </c>
      <c r="J21" s="155" t="s">
        <v>851</v>
      </c>
      <c r="K21" s="35">
        <f>+$K$13</f>
        <v>721015</v>
      </c>
      <c r="L21" s="155"/>
      <c r="M21" s="35"/>
      <c r="N21" s="386" t="s">
        <v>850</v>
      </c>
      <c r="O21" s="386" t="s">
        <v>853</v>
      </c>
      <c r="P21" s="389"/>
      <c r="Q21" s="392" t="s">
        <v>854</v>
      </c>
      <c r="R21" s="392" t="s">
        <v>856</v>
      </c>
      <c r="S21" s="395">
        <f>IF(COUNTIF(J21:K24,"CUMPLE")&gt;=1,(G21*I21),0)* (IF(N21="PRESENTÓ CERTIFICADO",1,0))* (IF(O21="ACORDE A ITEM 5.2.2 (T.R.)",1,0) )* ( IF(OR(Q21="SIN OBSERVACIÓN", Q21="REQUERIMIENTOS SUBSANADOS"),1,0)) *(IF(OR(R21="NINGUNO", R21="CUMPLEN CON LO SOLICITADO"),1,0))</f>
        <v>2268.13</v>
      </c>
      <c r="T21" s="414"/>
      <c r="U21" s="398">
        <f t="shared" ref="U21" si="8">IF(COUNTIF(J21:K24,"CUMPLE")&gt;=1,1,0)</f>
        <v>1</v>
      </c>
      <c r="V21" s="10"/>
      <c r="X21" s="31">
        <v>10</v>
      </c>
      <c r="Y21" s="32" t="str">
        <f t="shared" si="0"/>
        <v>CONDEIN SAS</v>
      </c>
      <c r="Z21" s="32" t="str">
        <f t="shared" ca="1" si="1"/>
        <v>CUMPLE</v>
      </c>
      <c r="AA21" s="33" t="str">
        <f t="shared" ca="1" si="3"/>
        <v>H</v>
      </c>
      <c r="AE21" s="32" t="str">
        <f t="shared" si="4"/>
        <v>CONDEIN SAS</v>
      </c>
      <c r="AF21" s="34" t="str">
        <f t="shared" ca="1" si="5"/>
        <v>CUMPLE</v>
      </c>
      <c r="AG21" s="40"/>
      <c r="AH21" s="33" t="s">
        <v>51</v>
      </c>
      <c r="AI21" s="35">
        <f t="shared" si="6"/>
        <v>276</v>
      </c>
      <c r="AJ21" s="435"/>
    </row>
    <row r="22" spans="1:36" s="38" customFormat="1" ht="24.95" customHeight="1" x14ac:dyDescent="0.25">
      <c r="A22" s="37"/>
      <c r="B22" s="372"/>
      <c r="C22" s="400"/>
      <c r="D22" s="400"/>
      <c r="E22" s="400"/>
      <c r="F22" s="400"/>
      <c r="G22" s="403"/>
      <c r="H22" s="381"/>
      <c r="I22" s="406"/>
      <c r="J22" s="155" t="s">
        <v>852</v>
      </c>
      <c r="K22" s="35">
        <f>+$K$14</f>
        <v>721214</v>
      </c>
      <c r="L22" s="155"/>
      <c r="M22" s="35"/>
      <c r="N22" s="387"/>
      <c r="O22" s="387"/>
      <c r="P22" s="390"/>
      <c r="Q22" s="393"/>
      <c r="R22" s="393"/>
      <c r="S22" s="396"/>
      <c r="T22" s="414"/>
      <c r="U22" s="398"/>
      <c r="V22" s="13"/>
      <c r="X22" s="31">
        <v>11</v>
      </c>
      <c r="Y22" s="32" t="str">
        <f t="shared" si="0"/>
        <v>LINA MARCELA ALFONSO NARANJO</v>
      </c>
      <c r="Z22" s="32" t="str">
        <f t="shared" ca="1" si="1"/>
        <v>CUMPLE</v>
      </c>
      <c r="AA22" s="33" t="str">
        <f t="shared" ca="1" si="3"/>
        <v>H</v>
      </c>
      <c r="AE22" s="32" t="str">
        <f t="shared" si="4"/>
        <v>LINA MARCELA ALFONSO NARANJO</v>
      </c>
      <c r="AF22" s="34" t="str">
        <f t="shared" ca="1" si="5"/>
        <v>CUMPLE</v>
      </c>
      <c r="AG22" s="40"/>
      <c r="AH22" s="33" t="s">
        <v>51</v>
      </c>
      <c r="AI22" s="35">
        <f t="shared" si="6"/>
        <v>303</v>
      </c>
      <c r="AJ22" s="435"/>
    </row>
    <row r="23" spans="1:36" s="38" customFormat="1" ht="24.95" customHeight="1" x14ac:dyDescent="0.25">
      <c r="A23" s="37"/>
      <c r="B23" s="372"/>
      <c r="C23" s="400"/>
      <c r="D23" s="400"/>
      <c r="E23" s="400"/>
      <c r="F23" s="400"/>
      <c r="G23" s="403"/>
      <c r="H23" s="381"/>
      <c r="I23" s="406"/>
      <c r="J23" s="155" t="s">
        <v>851</v>
      </c>
      <c r="K23" s="35">
        <f>+$K$15</f>
        <v>721033</v>
      </c>
      <c r="L23" s="155"/>
      <c r="M23" s="35"/>
      <c r="N23" s="387"/>
      <c r="O23" s="387"/>
      <c r="P23" s="390"/>
      <c r="Q23" s="393"/>
      <c r="R23" s="393"/>
      <c r="S23" s="396"/>
      <c r="T23" s="414"/>
      <c r="U23" s="398"/>
      <c r="V23" s="13"/>
      <c r="X23" s="31">
        <v>12</v>
      </c>
      <c r="Y23" s="32" t="str">
        <f t="shared" si="0"/>
        <v>ASIRCON CONTRATISTAS SAS</v>
      </c>
      <c r="Z23" s="32" t="str">
        <f t="shared" ca="1" si="1"/>
        <v>CUMPLE</v>
      </c>
      <c r="AA23" s="33" t="str">
        <f t="shared" ca="1" si="3"/>
        <v>H</v>
      </c>
      <c r="AE23" s="32" t="str">
        <f t="shared" si="4"/>
        <v>ASIRCON CONTRATISTAS SAS</v>
      </c>
      <c r="AF23" s="34" t="str">
        <f t="shared" ca="1" si="5"/>
        <v>CUMPLE</v>
      </c>
      <c r="AG23" s="40"/>
      <c r="AH23" s="33" t="s">
        <v>51</v>
      </c>
      <c r="AI23" s="35">
        <f t="shared" si="6"/>
        <v>330</v>
      </c>
      <c r="AJ23" s="435"/>
    </row>
    <row r="24" spans="1:36" s="38" customFormat="1" ht="24.95" customHeight="1" x14ac:dyDescent="0.25">
      <c r="A24" s="37"/>
      <c r="B24" s="373"/>
      <c r="C24" s="401"/>
      <c r="D24" s="401"/>
      <c r="E24" s="401"/>
      <c r="F24" s="401"/>
      <c r="G24" s="404"/>
      <c r="H24" s="382"/>
      <c r="I24" s="407"/>
      <c r="J24" s="155"/>
      <c r="K24" s="35"/>
      <c r="L24" s="155"/>
      <c r="M24" s="35"/>
      <c r="N24" s="388"/>
      <c r="O24" s="388"/>
      <c r="P24" s="391"/>
      <c r="Q24" s="394"/>
      <c r="R24" s="394"/>
      <c r="S24" s="397"/>
      <c r="T24" s="414"/>
      <c r="U24" s="398"/>
      <c r="V24" s="13"/>
      <c r="X24" s="31">
        <v>13</v>
      </c>
      <c r="Y24" s="32" t="str">
        <f t="shared" si="0"/>
        <v>LUIS FERNANDO OROZCO ZAMMATA</v>
      </c>
      <c r="Z24" s="32" t="str">
        <f t="shared" ca="1" si="1"/>
        <v>CUMPLE</v>
      </c>
      <c r="AA24" s="33" t="str">
        <f t="shared" ca="1" si="3"/>
        <v>H</v>
      </c>
      <c r="AE24" s="32" t="str">
        <f t="shared" si="4"/>
        <v>LUIS FERNANDO OROZCO ZAMMATA</v>
      </c>
      <c r="AF24" s="34" t="str">
        <f t="shared" ca="1" si="5"/>
        <v>CUMPLE</v>
      </c>
      <c r="AG24" s="40"/>
      <c r="AH24" s="33" t="s">
        <v>51</v>
      </c>
      <c r="AI24" s="35">
        <f t="shared" si="6"/>
        <v>357</v>
      </c>
      <c r="AJ24" s="435"/>
    </row>
    <row r="25" spans="1:36" s="38" customFormat="1" ht="24.95" customHeight="1" x14ac:dyDescent="0.25">
      <c r="A25" s="37"/>
      <c r="B25" s="371">
        <v>4</v>
      </c>
      <c r="C25" s="374">
        <v>52</v>
      </c>
      <c r="D25" s="374">
        <v>49</v>
      </c>
      <c r="E25" s="374"/>
      <c r="F25" s="374" t="s">
        <v>849</v>
      </c>
      <c r="G25" s="377">
        <v>974.03</v>
      </c>
      <c r="H25" s="380" t="s">
        <v>465</v>
      </c>
      <c r="I25" s="405">
        <v>1</v>
      </c>
      <c r="J25" s="155" t="s">
        <v>851</v>
      </c>
      <c r="K25" s="35">
        <f>+$K$13</f>
        <v>721015</v>
      </c>
      <c r="L25" s="155"/>
      <c r="M25" s="35"/>
      <c r="N25" s="386" t="s">
        <v>850</v>
      </c>
      <c r="O25" s="386" t="s">
        <v>853</v>
      </c>
      <c r="P25" s="389"/>
      <c r="Q25" s="392" t="s">
        <v>854</v>
      </c>
      <c r="R25" s="392" t="s">
        <v>856</v>
      </c>
      <c r="S25" s="395">
        <f>IF(COUNTIF(J25:K28,"CUMPLE")&gt;=1,(G25*I25),0)* (IF(N25="PRESENTÓ CERTIFICADO",1,0))* (IF(O25="ACORDE A ITEM 5.2.2 (T.R.)",1,0) )* ( IF(OR(Q25="SIN OBSERVACIÓN", Q25="REQUERIMIENTOS SUBSANADOS"),1,0)) *(IF(OR(R25="NINGUNO", R25="CUMPLEN CON LO SOLICITADO"),1,0))</f>
        <v>974.03</v>
      </c>
      <c r="T25" s="414"/>
      <c r="U25" s="398">
        <f t="shared" ref="U25" si="9">IF(COUNTIF(J25:K28,"CUMPLE")&gt;=1,1,0)</f>
        <v>1</v>
      </c>
      <c r="V25" s="10"/>
      <c r="X25" s="31">
        <f>+X24+1</f>
        <v>14</v>
      </c>
      <c r="Y25" s="32" t="str">
        <f t="shared" si="0"/>
        <v>JUAN CARLOS RESTREPO GUTIERREZ</v>
      </c>
      <c r="Z25" s="32" t="str">
        <f t="shared" ca="1" si="1"/>
        <v>CUMPLE</v>
      </c>
      <c r="AA25" s="33" t="str">
        <f t="shared" ca="1" si="3"/>
        <v>H</v>
      </c>
      <c r="AE25" s="32" t="str">
        <f t="shared" si="4"/>
        <v>JUAN CARLOS RESTREPO GUTIERREZ</v>
      </c>
      <c r="AF25" s="34" t="str">
        <f t="shared" ca="1" si="5"/>
        <v>CUMPLE</v>
      </c>
      <c r="AG25" s="40"/>
      <c r="AH25" s="33" t="s">
        <v>51</v>
      </c>
      <c r="AI25" s="35">
        <f t="shared" si="6"/>
        <v>384</v>
      </c>
      <c r="AJ25" s="435"/>
    </row>
    <row r="26" spans="1:36" s="38" customFormat="1" ht="24.95" customHeight="1" x14ac:dyDescent="0.25">
      <c r="A26" s="37"/>
      <c r="B26" s="372"/>
      <c r="C26" s="375"/>
      <c r="D26" s="375"/>
      <c r="E26" s="375"/>
      <c r="F26" s="375"/>
      <c r="G26" s="378"/>
      <c r="H26" s="381"/>
      <c r="I26" s="406"/>
      <c r="J26" s="155" t="s">
        <v>852</v>
      </c>
      <c r="K26" s="35">
        <f>+$K$14</f>
        <v>721214</v>
      </c>
      <c r="L26" s="155"/>
      <c r="M26" s="35"/>
      <c r="N26" s="387"/>
      <c r="O26" s="387"/>
      <c r="P26" s="390"/>
      <c r="Q26" s="393"/>
      <c r="R26" s="393"/>
      <c r="S26" s="396"/>
      <c r="T26" s="414"/>
      <c r="U26" s="398"/>
      <c r="V26" s="13"/>
      <c r="X26" s="31">
        <f t="shared" ref="X26:X32" si="10">+X25+1</f>
        <v>15</v>
      </c>
      <c r="Y26" s="32" t="str">
        <f t="shared" si="0"/>
        <v xml:space="preserve">DANIEL NIEVES VERGARA </v>
      </c>
      <c r="Z26" s="32" t="str">
        <f t="shared" ca="1" si="1"/>
        <v>CUMPLE</v>
      </c>
      <c r="AA26" s="33" t="str">
        <f t="shared" ca="1" si="3"/>
        <v>H</v>
      </c>
      <c r="AE26" s="32" t="str">
        <f t="shared" si="4"/>
        <v xml:space="preserve">DANIEL NIEVES VERGARA </v>
      </c>
      <c r="AF26" s="34" t="str">
        <f t="shared" ca="1" si="5"/>
        <v>CUMPLE</v>
      </c>
      <c r="AG26" s="40"/>
      <c r="AH26" s="33" t="s">
        <v>51</v>
      </c>
      <c r="AI26" s="35">
        <f t="shared" si="6"/>
        <v>411</v>
      </c>
      <c r="AJ26" s="435"/>
    </row>
    <row r="27" spans="1:36" s="38" customFormat="1" ht="24.95" customHeight="1" x14ac:dyDescent="0.25">
      <c r="A27" s="37"/>
      <c r="B27" s="372"/>
      <c r="C27" s="375"/>
      <c r="D27" s="375"/>
      <c r="E27" s="375"/>
      <c r="F27" s="375"/>
      <c r="G27" s="378"/>
      <c r="H27" s="381"/>
      <c r="I27" s="406"/>
      <c r="J27" s="155" t="s">
        <v>851</v>
      </c>
      <c r="K27" s="35">
        <f>+$K$15</f>
        <v>721033</v>
      </c>
      <c r="L27" s="155"/>
      <c r="M27" s="35"/>
      <c r="N27" s="387"/>
      <c r="O27" s="387"/>
      <c r="P27" s="390"/>
      <c r="Q27" s="393"/>
      <c r="R27" s="393"/>
      <c r="S27" s="396"/>
      <c r="T27" s="414"/>
      <c r="U27" s="398"/>
      <c r="V27" s="13"/>
      <c r="X27" s="31">
        <f t="shared" si="10"/>
        <v>16</v>
      </c>
      <c r="Y27" s="32" t="str">
        <f t="shared" si="0"/>
        <v>ÁLVARO ANDRÉS CUARTAS ROBAYO</v>
      </c>
      <c r="Z27" s="32" t="str">
        <f t="shared" ca="1" si="1"/>
        <v>CUMPLE</v>
      </c>
      <c r="AA27" s="33" t="str">
        <f t="shared" ca="1" si="3"/>
        <v>H</v>
      </c>
      <c r="AE27" s="32" t="str">
        <f t="shared" si="4"/>
        <v>ÁLVARO ANDRÉS CUARTAS ROBAYO</v>
      </c>
      <c r="AF27" s="34" t="str">
        <f t="shared" ca="1" si="5"/>
        <v>CUMPLE</v>
      </c>
      <c r="AG27" s="40"/>
      <c r="AH27" s="33" t="s">
        <v>51</v>
      </c>
      <c r="AI27" s="35">
        <f t="shared" si="6"/>
        <v>438</v>
      </c>
      <c r="AJ27" s="435"/>
    </row>
    <row r="28" spans="1:36" s="38" customFormat="1" ht="24.95" customHeight="1" x14ac:dyDescent="0.25">
      <c r="A28" s="37"/>
      <c r="B28" s="373"/>
      <c r="C28" s="376"/>
      <c r="D28" s="376"/>
      <c r="E28" s="376"/>
      <c r="F28" s="376"/>
      <c r="G28" s="379"/>
      <c r="H28" s="382"/>
      <c r="I28" s="407"/>
      <c r="J28" s="155"/>
      <c r="K28" s="35"/>
      <c r="L28" s="155"/>
      <c r="M28" s="35"/>
      <c r="N28" s="388"/>
      <c r="O28" s="388"/>
      <c r="P28" s="391"/>
      <c r="Q28" s="394"/>
      <c r="R28" s="394"/>
      <c r="S28" s="397"/>
      <c r="T28" s="414"/>
      <c r="U28" s="398"/>
      <c r="V28" s="13"/>
      <c r="X28" s="31">
        <f t="shared" si="10"/>
        <v>17</v>
      </c>
      <c r="Y28" s="32" t="str">
        <f t="shared" si="0"/>
        <v xml:space="preserve">VIACOL INGENIEROS CONTRATISTAS </v>
      </c>
      <c r="Z28" s="32" t="str">
        <f t="shared" ca="1" si="1"/>
        <v>CUMPLE</v>
      </c>
      <c r="AA28" s="33" t="str">
        <f t="shared" ca="1" si="3"/>
        <v>H</v>
      </c>
      <c r="AE28" s="32" t="str">
        <f t="shared" si="4"/>
        <v xml:space="preserve">VIACOL INGENIEROS CONTRATISTAS </v>
      </c>
      <c r="AF28" s="34" t="str">
        <f t="shared" ca="1" si="5"/>
        <v>CUMPLE</v>
      </c>
      <c r="AG28" s="40"/>
      <c r="AH28" s="33" t="s">
        <v>51</v>
      </c>
      <c r="AI28" s="35">
        <f t="shared" si="6"/>
        <v>465</v>
      </c>
      <c r="AJ28" s="435"/>
    </row>
    <row r="29" spans="1:36" s="38" customFormat="1" ht="24.95" customHeight="1" x14ac:dyDescent="0.25">
      <c r="A29" s="37"/>
      <c r="B29" s="371">
        <v>5</v>
      </c>
      <c r="C29" s="399">
        <v>53</v>
      </c>
      <c r="D29" s="399">
        <v>49</v>
      </c>
      <c r="E29" s="399"/>
      <c r="F29" s="374" t="s">
        <v>849</v>
      </c>
      <c r="G29" s="402">
        <v>722.59</v>
      </c>
      <c r="H29" s="380" t="s">
        <v>465</v>
      </c>
      <c r="I29" s="405">
        <v>1</v>
      </c>
      <c r="J29" s="155" t="s">
        <v>851</v>
      </c>
      <c r="K29" s="35">
        <f>+$K$13</f>
        <v>721015</v>
      </c>
      <c r="L29" s="155"/>
      <c r="M29" s="35"/>
      <c r="N29" s="386" t="s">
        <v>850</v>
      </c>
      <c r="O29" s="386" t="s">
        <v>853</v>
      </c>
      <c r="P29" s="389"/>
      <c r="Q29" s="392" t="s">
        <v>854</v>
      </c>
      <c r="R29" s="392" t="s">
        <v>856</v>
      </c>
      <c r="S29" s="395">
        <f>IF(COUNTIF(J29:K32,"CUMPLE")&gt;=1,(G29*I29),0)* (IF(N29="PRESENTÓ CERTIFICADO",1,0))* (IF(O29="ACORDE A ITEM 5.2.2 (T.R.)",1,0) )* ( IF(OR(Q29="SIN OBSERVACIÓN", Q29="REQUERIMIENTOS SUBSANADOS"),1,0)) *(IF(OR(R29="NINGUNO", R29="CUMPLEN CON LO SOLICITADO"),1,0))</f>
        <v>722.59</v>
      </c>
      <c r="T29" s="414"/>
      <c r="U29" s="398">
        <f>IF(COUNTIF(J29:K32,"CUMPLE")&gt;=1,1,0)</f>
        <v>1</v>
      </c>
      <c r="V29" s="10"/>
      <c r="X29" s="31">
        <f t="shared" si="10"/>
        <v>18</v>
      </c>
      <c r="Y29" s="32" t="str">
        <f t="shared" si="0"/>
        <v xml:space="preserve">JULIO CESAR QUESADA ARREDONDO </v>
      </c>
      <c r="Z29" s="32" t="str">
        <f t="shared" ca="1" si="1"/>
        <v>CUMPLE</v>
      </c>
      <c r="AA29" s="33" t="str">
        <f t="shared" ca="1" si="3"/>
        <v>H</v>
      </c>
      <c r="AE29" s="32" t="str">
        <f t="shared" si="4"/>
        <v xml:space="preserve">JULIO CESAR QUESADA ARREDONDO </v>
      </c>
      <c r="AF29" s="34" t="str">
        <f t="shared" ca="1" si="5"/>
        <v>CUMPLE</v>
      </c>
      <c r="AG29" s="40"/>
      <c r="AH29" s="33" t="s">
        <v>51</v>
      </c>
      <c r="AI29" s="35">
        <f t="shared" si="6"/>
        <v>492</v>
      </c>
      <c r="AJ29" s="435"/>
    </row>
    <row r="30" spans="1:36" s="38" customFormat="1" ht="24.95" customHeight="1" x14ac:dyDescent="0.25">
      <c r="A30" s="37"/>
      <c r="B30" s="372"/>
      <c r="C30" s="400"/>
      <c r="D30" s="400"/>
      <c r="E30" s="400"/>
      <c r="F30" s="375"/>
      <c r="G30" s="403"/>
      <c r="H30" s="381"/>
      <c r="I30" s="406"/>
      <c r="J30" s="155" t="s">
        <v>852</v>
      </c>
      <c r="K30" s="35">
        <f>+$K$14</f>
        <v>721214</v>
      </c>
      <c r="L30" s="155"/>
      <c r="M30" s="35"/>
      <c r="N30" s="387"/>
      <c r="O30" s="387"/>
      <c r="P30" s="390"/>
      <c r="Q30" s="393"/>
      <c r="R30" s="393"/>
      <c r="S30" s="396"/>
      <c r="T30" s="414"/>
      <c r="U30" s="398"/>
      <c r="V30" s="13"/>
      <c r="X30" s="31">
        <f t="shared" si="10"/>
        <v>19</v>
      </c>
      <c r="Y30" s="32" t="str">
        <f t="shared" si="0"/>
        <v>WILLIAMS.CO SAS</v>
      </c>
      <c r="Z30" s="32" t="str">
        <f t="shared" ca="1" si="1"/>
        <v>CUMPLE</v>
      </c>
      <c r="AA30" s="33" t="str">
        <f t="shared" ca="1" si="3"/>
        <v>H</v>
      </c>
      <c r="AE30" s="32" t="str">
        <f t="shared" si="4"/>
        <v>WILLIAMS.CO SAS</v>
      </c>
      <c r="AF30" s="34" t="str">
        <f t="shared" ca="1" si="5"/>
        <v>CUMPLE</v>
      </c>
      <c r="AG30" s="40"/>
      <c r="AH30" s="33" t="s">
        <v>51</v>
      </c>
      <c r="AI30" s="35">
        <f t="shared" si="6"/>
        <v>519</v>
      </c>
      <c r="AJ30" s="435"/>
    </row>
    <row r="31" spans="1:36" s="38" customFormat="1" ht="24.95" customHeight="1" x14ac:dyDescent="0.25">
      <c r="A31" s="37"/>
      <c r="B31" s="372"/>
      <c r="C31" s="400"/>
      <c r="D31" s="400"/>
      <c r="E31" s="400"/>
      <c r="F31" s="375"/>
      <c r="G31" s="403"/>
      <c r="H31" s="381"/>
      <c r="I31" s="406"/>
      <c r="J31" s="155" t="s">
        <v>851</v>
      </c>
      <c r="K31" s="35">
        <f>+$K$15</f>
        <v>721033</v>
      </c>
      <c r="L31" s="155"/>
      <c r="M31" s="35"/>
      <c r="N31" s="387"/>
      <c r="O31" s="387"/>
      <c r="P31" s="390"/>
      <c r="Q31" s="393"/>
      <c r="R31" s="393"/>
      <c r="S31" s="396"/>
      <c r="T31" s="414"/>
      <c r="U31" s="398"/>
      <c r="V31" s="13"/>
      <c r="X31" s="31">
        <f t="shared" si="10"/>
        <v>20</v>
      </c>
      <c r="Y31" s="32" t="str">
        <f t="shared" si="0"/>
        <v>LUIS ENRIQUE OYOLA QUINTERO</v>
      </c>
      <c r="Z31" s="32" t="str">
        <f t="shared" ca="1" si="1"/>
        <v>CUMPLE</v>
      </c>
      <c r="AA31" s="33" t="str">
        <f t="shared" ca="1" si="3"/>
        <v>H</v>
      </c>
      <c r="AE31" s="32" t="str">
        <f t="shared" si="4"/>
        <v>LUIS ENRIQUE OYOLA QUINTERO</v>
      </c>
      <c r="AF31" s="34" t="str">
        <f t="shared" ca="1" si="5"/>
        <v>CUMPLE</v>
      </c>
      <c r="AG31" s="40"/>
      <c r="AH31" s="33" t="s">
        <v>51</v>
      </c>
      <c r="AI31" s="35">
        <f t="shared" si="6"/>
        <v>546</v>
      </c>
      <c r="AJ31" s="435"/>
    </row>
    <row r="32" spans="1:36" s="38" customFormat="1" ht="24.95" customHeight="1" x14ac:dyDescent="0.25">
      <c r="A32" s="37"/>
      <c r="B32" s="373"/>
      <c r="C32" s="401"/>
      <c r="D32" s="401"/>
      <c r="E32" s="401"/>
      <c r="F32" s="376"/>
      <c r="G32" s="404"/>
      <c r="H32" s="382"/>
      <c r="I32" s="407"/>
      <c r="J32" s="155"/>
      <c r="K32" s="35"/>
      <c r="L32" s="155"/>
      <c r="M32" s="35"/>
      <c r="N32" s="388"/>
      <c r="O32" s="388"/>
      <c r="P32" s="391"/>
      <c r="Q32" s="394"/>
      <c r="R32" s="394"/>
      <c r="S32" s="397"/>
      <c r="T32" s="415"/>
      <c r="U32" s="398"/>
      <c r="V32" s="13"/>
      <c r="X32" s="31">
        <f t="shared" si="10"/>
        <v>21</v>
      </c>
      <c r="Y32" s="32" t="str">
        <f t="shared" si="0"/>
        <v>JUAN CARLOS SIERRA BOTERO</v>
      </c>
      <c r="Z32" s="32" t="str">
        <f t="shared" ca="1" si="1"/>
        <v>CUMPLE</v>
      </c>
      <c r="AA32" s="33" t="str">
        <f t="shared" ca="1" si="3"/>
        <v>H</v>
      </c>
      <c r="AE32" s="32" t="str">
        <f t="shared" si="4"/>
        <v>JUAN CARLOS SIERRA BOTERO</v>
      </c>
      <c r="AF32" s="34" t="str">
        <f t="shared" ca="1" si="5"/>
        <v>CUMPLE</v>
      </c>
      <c r="AH32" s="33" t="s">
        <v>51</v>
      </c>
      <c r="AI32" s="35">
        <f t="shared" si="6"/>
        <v>573</v>
      </c>
      <c r="AJ32" s="435"/>
    </row>
    <row r="33" spans="1:36" s="25" customFormat="1" ht="24.95" customHeight="1" x14ac:dyDescent="0.25">
      <c r="B33" s="360" t="str">
        <f>IF(S34=" "," ",IF(S34&gt;=$H$6,"CUMPLE CON LA EXPERIENCIA REQUERIDA","NO CUMPLE CON LA EXPERIENCIA REQUERIDA"))</f>
        <v>CUMPLE CON LA EXPERIENCIA REQUERIDA</v>
      </c>
      <c r="C33" s="361"/>
      <c r="D33" s="361"/>
      <c r="E33" s="361"/>
      <c r="F33" s="361"/>
      <c r="G33" s="361"/>
      <c r="H33" s="361"/>
      <c r="I33" s="361"/>
      <c r="J33" s="361"/>
      <c r="K33" s="361"/>
      <c r="L33" s="361"/>
      <c r="M33" s="361"/>
      <c r="N33" s="361"/>
      <c r="O33" s="362"/>
      <c r="P33" s="366" t="s">
        <v>52</v>
      </c>
      <c r="Q33" s="367"/>
      <c r="R33" s="368"/>
      <c r="S33" s="41">
        <f>IF(T13="SI",SUM(S13:S32),0)</f>
        <v>4544.54</v>
      </c>
      <c r="T33" s="369" t="str">
        <f>IF(S34=" "," ",IF(S34&gt;=$H$6,"CUMPLE","NO CUMPLE"))</f>
        <v>CUMPLE</v>
      </c>
      <c r="V33" s="10"/>
      <c r="X33" s="31"/>
      <c r="Y33" s="32"/>
      <c r="Z33" s="32"/>
      <c r="AA33" s="33"/>
      <c r="AB33" s="38"/>
      <c r="AC33" s="38"/>
      <c r="AD33" s="38"/>
      <c r="AE33" s="32"/>
      <c r="AF33" s="34"/>
      <c r="AG33" s="38"/>
      <c r="AH33" s="33" t="s">
        <v>51</v>
      </c>
      <c r="AI33" s="35">
        <f t="shared" si="6"/>
        <v>600</v>
      </c>
      <c r="AJ33" s="436"/>
    </row>
    <row r="34" spans="1:36" s="38" customFormat="1" ht="24.95" customHeight="1" x14ac:dyDescent="0.25">
      <c r="B34" s="363"/>
      <c r="C34" s="364"/>
      <c r="D34" s="364"/>
      <c r="E34" s="364"/>
      <c r="F34" s="364"/>
      <c r="G34" s="364"/>
      <c r="H34" s="364"/>
      <c r="I34" s="364"/>
      <c r="J34" s="364"/>
      <c r="K34" s="364"/>
      <c r="L34" s="364"/>
      <c r="M34" s="364"/>
      <c r="N34" s="364"/>
      <c r="O34" s="365"/>
      <c r="P34" s="366" t="s">
        <v>53</v>
      </c>
      <c r="Q34" s="367"/>
      <c r="R34" s="368"/>
      <c r="S34" s="41">
        <f>IFERROR((S33/$P$6)," ")</f>
        <v>8.1589587073608616</v>
      </c>
      <c r="T34" s="370"/>
      <c r="V34" s="13"/>
      <c r="X34" s="26"/>
      <c r="Y34" s="26"/>
      <c r="Z34" s="26"/>
      <c r="AA34" s="26"/>
      <c r="AE34" s="10"/>
      <c r="AF34" s="10"/>
      <c r="AG34" s="10"/>
      <c r="AH34" s="10"/>
      <c r="AI34" s="10"/>
      <c r="AJ34" s="10"/>
    </row>
    <row r="35" spans="1:36" s="38" customFormat="1" ht="30" customHeight="1" x14ac:dyDescent="0.25">
      <c r="X35" s="26"/>
      <c r="Y35" s="26"/>
      <c r="Z35" s="26"/>
      <c r="AA35" s="26"/>
      <c r="AE35" s="10"/>
      <c r="AF35" s="10"/>
      <c r="AG35" s="10"/>
      <c r="AH35" s="10"/>
      <c r="AI35" s="10"/>
      <c r="AJ35" s="10"/>
    </row>
    <row r="36" spans="1:36" ht="30" customHeight="1" x14ac:dyDescent="0.25">
      <c r="AB36" s="38"/>
      <c r="AC36" s="38"/>
      <c r="AD36" s="38"/>
    </row>
    <row r="37" spans="1:36" ht="56.25" customHeight="1" x14ac:dyDescent="0.25">
      <c r="B37" s="23">
        <v>2</v>
      </c>
      <c r="C37" s="419" t="s">
        <v>31</v>
      </c>
      <c r="D37" s="420"/>
      <c r="E37" s="421"/>
      <c r="F37" s="422" t="str">
        <f>IFERROR(VLOOKUP(B37,LISTA_OFERENTES,2,FALSE)," ")</f>
        <v>ECOCIVIL SAS ESTRUCTURAS Y OBRAS CIVILES SAS</v>
      </c>
      <c r="G37" s="423"/>
      <c r="H37" s="423"/>
      <c r="I37" s="423"/>
      <c r="J37" s="423"/>
      <c r="K37" s="423"/>
      <c r="L37" s="423"/>
      <c r="M37" s="423"/>
      <c r="N37" s="423"/>
      <c r="O37" s="424"/>
      <c r="P37" s="425" t="s">
        <v>32</v>
      </c>
      <c r="Q37" s="426"/>
      <c r="R37" s="427"/>
      <c r="S37" s="601">
        <v>3</v>
      </c>
      <c r="T37" s="25"/>
      <c r="V37" s="13"/>
      <c r="AB37" s="38"/>
      <c r="AC37" s="38"/>
      <c r="AD37" s="38"/>
    </row>
    <row r="38" spans="1:36" s="39" customFormat="1" ht="38.25" customHeight="1" x14ac:dyDescent="0.25">
      <c r="B38" s="428" t="s">
        <v>33</v>
      </c>
      <c r="C38" s="408" t="s">
        <v>34</v>
      </c>
      <c r="D38" s="408" t="s">
        <v>35</v>
      </c>
      <c r="E38" s="408" t="s">
        <v>36</v>
      </c>
      <c r="F38" s="408" t="s">
        <v>37</v>
      </c>
      <c r="G38" s="408" t="s">
        <v>38</v>
      </c>
      <c r="H38" s="408" t="s">
        <v>39</v>
      </c>
      <c r="I38" s="408" t="s">
        <v>40</v>
      </c>
      <c r="J38" s="430" t="s">
        <v>41</v>
      </c>
      <c r="K38" s="431"/>
      <c r="L38" s="431"/>
      <c r="M38" s="432"/>
      <c r="N38" s="408" t="s">
        <v>42</v>
      </c>
      <c r="O38" s="408" t="s">
        <v>43</v>
      </c>
      <c r="P38" s="430" t="s">
        <v>44</v>
      </c>
      <c r="Q38" s="432"/>
      <c r="R38" s="408" t="s">
        <v>45</v>
      </c>
      <c r="S38" s="408" t="s">
        <v>46</v>
      </c>
      <c r="T38" s="408" t="str">
        <f>+$T$11</f>
        <v>CUMPLE CON EL REQUERIMIENTO DE HABER  CLASIFICADO EN LOS CODIGOS 721015, 721214 Y 721033  DE LA UNSCPS</v>
      </c>
      <c r="U38" s="408" t="str">
        <f>+$U$11</f>
        <v xml:space="preserve">VERIFICACIÓN CONDICIÓN DE EXPERIENCIA  </v>
      </c>
      <c r="V38" s="38"/>
      <c r="W38" s="42"/>
      <c r="X38" s="26"/>
      <c r="Y38" s="26"/>
      <c r="Z38" s="26"/>
      <c r="AA38" s="26"/>
      <c r="AB38" s="38"/>
      <c r="AC38" s="38"/>
      <c r="AD38" s="38"/>
      <c r="AE38" s="10"/>
      <c r="AF38" s="10"/>
      <c r="AG38" s="10"/>
      <c r="AH38" s="10"/>
      <c r="AI38" s="10"/>
      <c r="AJ38" s="10"/>
    </row>
    <row r="39" spans="1:36" s="39" customFormat="1" ht="59.25" customHeight="1" x14ac:dyDescent="0.25">
      <c r="B39" s="429"/>
      <c r="C39" s="409"/>
      <c r="D39" s="409"/>
      <c r="E39" s="409"/>
      <c r="F39" s="409"/>
      <c r="G39" s="409"/>
      <c r="H39" s="409"/>
      <c r="I39" s="409"/>
      <c r="J39" s="410" t="s">
        <v>49</v>
      </c>
      <c r="K39" s="411"/>
      <c r="L39" s="411"/>
      <c r="M39" s="412"/>
      <c r="N39" s="409"/>
      <c r="O39" s="409"/>
      <c r="P39" s="30" t="s">
        <v>10</v>
      </c>
      <c r="Q39" s="30" t="s">
        <v>50</v>
      </c>
      <c r="R39" s="409"/>
      <c r="S39" s="409"/>
      <c r="T39" s="409"/>
      <c r="U39" s="409"/>
      <c r="V39" s="10"/>
      <c r="W39" s="42"/>
      <c r="X39" s="26"/>
      <c r="Y39" s="26"/>
      <c r="Z39" s="26"/>
      <c r="AA39" s="26"/>
      <c r="AB39" s="38"/>
      <c r="AC39" s="38"/>
      <c r="AD39" s="38"/>
      <c r="AE39" s="10"/>
      <c r="AF39" s="10"/>
      <c r="AG39" s="10"/>
      <c r="AH39" s="10"/>
      <c r="AI39" s="10"/>
      <c r="AJ39" s="10"/>
    </row>
    <row r="40" spans="1:36" s="38" customFormat="1" ht="30.75" customHeight="1" x14ac:dyDescent="0.25">
      <c r="A40" s="37"/>
      <c r="B40" s="371">
        <v>1</v>
      </c>
      <c r="C40" s="399">
        <v>15</v>
      </c>
      <c r="D40" s="399">
        <v>14</v>
      </c>
      <c r="E40" s="399" t="s">
        <v>858</v>
      </c>
      <c r="F40" s="399" t="s">
        <v>861</v>
      </c>
      <c r="G40" s="402">
        <v>7065.92</v>
      </c>
      <c r="H40" s="380" t="s">
        <v>863</v>
      </c>
      <c r="I40" s="405">
        <v>0.4</v>
      </c>
      <c r="J40" s="155" t="s">
        <v>851</v>
      </c>
      <c r="K40" s="35">
        <f>+$K$13</f>
        <v>721015</v>
      </c>
      <c r="L40" s="155"/>
      <c r="M40" s="35"/>
      <c r="N40" s="386" t="s">
        <v>850</v>
      </c>
      <c r="O40" s="386" t="s">
        <v>853</v>
      </c>
      <c r="P40" s="389"/>
      <c r="Q40" s="392" t="s">
        <v>854</v>
      </c>
      <c r="R40" s="392" t="s">
        <v>856</v>
      </c>
      <c r="S40" s="395">
        <f>IF(COUNTIF(J40:K43,"CUMPLE")&gt;=1,(G40*I40),0)* (IF(N40="PRESENTÓ CERTIFICADO",1,0))* (IF(O40="ACORDE A ITEM 5.2.2 (T.R.)",1,0) )* ( IF(OR(Q40="SIN OBSERVACIÓN", Q40="REQUERIMIENTOS SUBSANADOS"),1,0)) *(IF(OR(R40="NINGUNO", R40="CUMPLEN CON LO SOLICITADO"),1,0))</f>
        <v>2826.3680000000004</v>
      </c>
      <c r="T40" s="413" t="s">
        <v>864</v>
      </c>
      <c r="U40" s="398">
        <f>IF(COUNTIF(J40:K43,"CUMPLE")&gt;=1,1,0)</f>
        <v>1</v>
      </c>
      <c r="V40" s="13"/>
      <c r="X40" s="26"/>
      <c r="Y40" s="26"/>
      <c r="Z40" s="26"/>
      <c r="AA40" s="26"/>
      <c r="AE40" s="10"/>
      <c r="AF40" s="10"/>
      <c r="AG40" s="10"/>
      <c r="AH40" s="10"/>
      <c r="AI40" s="10"/>
      <c r="AJ40" s="10"/>
    </row>
    <row r="41" spans="1:36" s="38" customFormat="1" ht="30.75" customHeight="1" x14ac:dyDescent="0.25">
      <c r="A41" s="37"/>
      <c r="B41" s="372"/>
      <c r="C41" s="400"/>
      <c r="D41" s="400"/>
      <c r="E41" s="400"/>
      <c r="F41" s="400"/>
      <c r="G41" s="403"/>
      <c r="H41" s="381"/>
      <c r="I41" s="406"/>
      <c r="J41" s="155" t="s">
        <v>851</v>
      </c>
      <c r="K41" s="35">
        <f>+$K$14</f>
        <v>721214</v>
      </c>
      <c r="L41" s="155"/>
      <c r="M41" s="35"/>
      <c r="N41" s="387"/>
      <c r="O41" s="387"/>
      <c r="P41" s="390"/>
      <c r="Q41" s="393"/>
      <c r="R41" s="393"/>
      <c r="S41" s="396"/>
      <c r="T41" s="414"/>
      <c r="U41" s="398"/>
      <c r="X41" s="26"/>
      <c r="Y41" s="26"/>
      <c r="Z41" s="26"/>
      <c r="AA41" s="26"/>
      <c r="AE41" s="10"/>
      <c r="AF41" s="10"/>
      <c r="AG41" s="10"/>
      <c r="AH41" s="10"/>
      <c r="AI41" s="10"/>
      <c r="AJ41" s="10"/>
    </row>
    <row r="42" spans="1:36" s="38" customFormat="1" ht="30.75" customHeight="1" x14ac:dyDescent="0.25">
      <c r="A42" s="37"/>
      <c r="B42" s="372"/>
      <c r="C42" s="400"/>
      <c r="D42" s="400"/>
      <c r="E42" s="400"/>
      <c r="F42" s="400"/>
      <c r="G42" s="403"/>
      <c r="H42" s="381"/>
      <c r="I42" s="406"/>
      <c r="J42" s="155" t="s">
        <v>851</v>
      </c>
      <c r="K42" s="35">
        <f>+$K$15</f>
        <v>721033</v>
      </c>
      <c r="L42" s="155"/>
      <c r="M42" s="35"/>
      <c r="N42" s="387"/>
      <c r="O42" s="387"/>
      <c r="P42" s="390"/>
      <c r="Q42" s="393"/>
      <c r="R42" s="393"/>
      <c r="S42" s="396"/>
      <c r="T42" s="414"/>
      <c r="U42" s="398"/>
      <c r="V42" s="10"/>
      <c r="X42" s="26"/>
      <c r="Y42" s="26"/>
      <c r="Z42" s="26"/>
      <c r="AA42" s="26"/>
      <c r="AE42" s="10"/>
      <c r="AF42" s="10"/>
      <c r="AG42" s="10"/>
      <c r="AH42" s="10"/>
      <c r="AI42" s="10"/>
      <c r="AJ42" s="10"/>
    </row>
    <row r="43" spans="1:36" s="38" customFormat="1" ht="30.75" customHeight="1" x14ac:dyDescent="0.25">
      <c r="A43" s="37"/>
      <c r="B43" s="373"/>
      <c r="C43" s="401"/>
      <c r="D43" s="401"/>
      <c r="E43" s="401"/>
      <c r="F43" s="401"/>
      <c r="G43" s="404"/>
      <c r="H43" s="382"/>
      <c r="I43" s="407"/>
      <c r="J43" s="155"/>
      <c r="K43" s="35"/>
      <c r="L43" s="155"/>
      <c r="M43" s="35"/>
      <c r="N43" s="388"/>
      <c r="O43" s="388"/>
      <c r="P43" s="391"/>
      <c r="Q43" s="394"/>
      <c r="R43" s="394"/>
      <c r="S43" s="397"/>
      <c r="T43" s="414"/>
      <c r="U43" s="398"/>
      <c r="V43" s="13"/>
      <c r="X43" s="26"/>
      <c r="Y43" s="26"/>
      <c r="Z43" s="26"/>
      <c r="AA43" s="26"/>
      <c r="AE43" s="10"/>
      <c r="AF43" s="10"/>
      <c r="AG43" s="10"/>
      <c r="AH43" s="10"/>
      <c r="AI43" s="10"/>
      <c r="AJ43" s="10"/>
    </row>
    <row r="44" spans="1:36" s="38" customFormat="1" ht="25.5" customHeight="1" x14ac:dyDescent="0.25">
      <c r="A44" s="37"/>
      <c r="B44" s="371">
        <v>2</v>
      </c>
      <c r="C44" s="374">
        <v>19</v>
      </c>
      <c r="D44" s="374">
        <v>16</v>
      </c>
      <c r="E44" s="416" t="s">
        <v>859</v>
      </c>
      <c r="F44" s="399" t="s">
        <v>861</v>
      </c>
      <c r="G44" s="377">
        <v>5399.06</v>
      </c>
      <c r="H44" s="380" t="s">
        <v>863</v>
      </c>
      <c r="I44" s="405">
        <v>0.4</v>
      </c>
      <c r="J44" s="155" t="s">
        <v>851</v>
      </c>
      <c r="K44" s="35">
        <f>+$K$13</f>
        <v>721015</v>
      </c>
      <c r="L44" s="155"/>
      <c r="M44" s="35"/>
      <c r="N44" s="386" t="s">
        <v>850</v>
      </c>
      <c r="O44" s="386" t="s">
        <v>853</v>
      </c>
      <c r="P44" s="389"/>
      <c r="Q44" s="392" t="s">
        <v>854</v>
      </c>
      <c r="R44" s="392" t="s">
        <v>856</v>
      </c>
      <c r="S44" s="395">
        <f>IF(COUNTIF(J44:K47,"CUMPLE")&gt;=1,(G44*I44),0)* (IF(N44="PRESENTÓ CERTIFICADO",1,0))* (IF(O44="ACORDE A ITEM 5.2.2 (T.R.)",1,0) )* ( IF(OR(Q44="SIN OBSERVACIÓN", Q44="REQUERIMIENTOS SUBSANADOS"),1,0)) *(IF(OR(R44="NINGUNO", R44="CUMPLEN CON LO SOLICITADO"),1,0))</f>
        <v>2159.6240000000003</v>
      </c>
      <c r="T44" s="414"/>
      <c r="U44" s="398">
        <f t="shared" ref="U44" si="11">IF(COUNTIF(J44:K47,"CUMPLE")&gt;=1,1,0)</f>
        <v>1</v>
      </c>
      <c r="X44" s="26"/>
      <c r="Y44" s="26"/>
      <c r="Z44" s="26"/>
      <c r="AA44" s="26"/>
      <c r="AE44" s="10"/>
      <c r="AF44" s="10"/>
      <c r="AG44" s="10"/>
      <c r="AH44" s="10"/>
      <c r="AI44" s="10"/>
      <c r="AJ44" s="10"/>
    </row>
    <row r="45" spans="1:36" s="38" customFormat="1" ht="25.5" customHeight="1" x14ac:dyDescent="0.25">
      <c r="A45" s="37"/>
      <c r="B45" s="372"/>
      <c r="C45" s="375"/>
      <c r="D45" s="375"/>
      <c r="E45" s="417"/>
      <c r="F45" s="400"/>
      <c r="G45" s="378"/>
      <c r="H45" s="381"/>
      <c r="I45" s="406"/>
      <c r="J45" s="155" t="s">
        <v>851</v>
      </c>
      <c r="K45" s="35">
        <f>+$K$14</f>
        <v>721214</v>
      </c>
      <c r="L45" s="155"/>
      <c r="M45" s="35"/>
      <c r="N45" s="387"/>
      <c r="O45" s="387"/>
      <c r="P45" s="390"/>
      <c r="Q45" s="393"/>
      <c r="R45" s="393"/>
      <c r="S45" s="396"/>
      <c r="T45" s="414"/>
      <c r="U45" s="398"/>
      <c r="V45" s="10"/>
      <c r="X45" s="26"/>
      <c r="Y45" s="26"/>
      <c r="Z45" s="26"/>
      <c r="AA45" s="26"/>
      <c r="AE45" s="10"/>
      <c r="AF45" s="10"/>
      <c r="AG45" s="10"/>
      <c r="AH45" s="10"/>
      <c r="AI45" s="10"/>
      <c r="AJ45" s="10"/>
    </row>
    <row r="46" spans="1:36" s="38" customFormat="1" ht="25.5" customHeight="1" x14ac:dyDescent="0.25">
      <c r="A46" s="37"/>
      <c r="B46" s="372"/>
      <c r="C46" s="375"/>
      <c r="D46" s="375"/>
      <c r="E46" s="417"/>
      <c r="F46" s="400"/>
      <c r="G46" s="378"/>
      <c r="H46" s="381"/>
      <c r="I46" s="406"/>
      <c r="J46" s="155" t="s">
        <v>851</v>
      </c>
      <c r="K46" s="35">
        <f>+$K$15</f>
        <v>721033</v>
      </c>
      <c r="L46" s="155"/>
      <c r="M46" s="35"/>
      <c r="N46" s="387"/>
      <c r="O46" s="387"/>
      <c r="P46" s="390"/>
      <c r="Q46" s="393"/>
      <c r="R46" s="393"/>
      <c r="S46" s="396"/>
      <c r="T46" s="414"/>
      <c r="U46" s="398"/>
      <c r="V46" s="13"/>
      <c r="X46" s="26"/>
      <c r="Y46" s="26"/>
      <c r="Z46" s="26"/>
      <c r="AA46" s="26"/>
      <c r="AE46" s="10"/>
      <c r="AF46" s="10"/>
      <c r="AG46" s="10"/>
      <c r="AH46" s="10"/>
      <c r="AI46" s="10"/>
      <c r="AJ46" s="10"/>
    </row>
    <row r="47" spans="1:36" s="38" customFormat="1" ht="25.5" customHeight="1" x14ac:dyDescent="0.25">
      <c r="A47" s="37"/>
      <c r="B47" s="373"/>
      <c r="C47" s="376"/>
      <c r="D47" s="376"/>
      <c r="E47" s="418"/>
      <c r="F47" s="401"/>
      <c r="G47" s="379"/>
      <c r="H47" s="382"/>
      <c r="I47" s="407"/>
      <c r="J47" s="155"/>
      <c r="K47" s="35"/>
      <c r="L47" s="155"/>
      <c r="M47" s="35"/>
      <c r="N47" s="388"/>
      <c r="O47" s="388"/>
      <c r="P47" s="391"/>
      <c r="Q47" s="394"/>
      <c r="R47" s="394"/>
      <c r="S47" s="397"/>
      <c r="T47" s="414"/>
      <c r="U47" s="398"/>
      <c r="X47" s="26"/>
      <c r="Y47" s="26"/>
      <c r="Z47" s="26"/>
      <c r="AA47" s="26"/>
      <c r="AE47" s="10"/>
      <c r="AF47" s="10"/>
      <c r="AG47" s="10"/>
      <c r="AH47" s="10"/>
      <c r="AI47" s="10"/>
      <c r="AJ47" s="10"/>
    </row>
    <row r="48" spans="1:36" s="38" customFormat="1" ht="24.95" customHeight="1" x14ac:dyDescent="0.25">
      <c r="A48" s="37"/>
      <c r="B48" s="371">
        <v>3</v>
      </c>
      <c r="C48" s="399">
        <v>29</v>
      </c>
      <c r="D48" s="399">
        <v>20</v>
      </c>
      <c r="E48" s="399" t="s">
        <v>860</v>
      </c>
      <c r="F48" s="399" t="s">
        <v>862</v>
      </c>
      <c r="G48" s="402">
        <v>7558.46</v>
      </c>
      <c r="H48" s="380" t="s">
        <v>863</v>
      </c>
      <c r="I48" s="405">
        <v>0.4</v>
      </c>
      <c r="J48" s="155" t="s">
        <v>851</v>
      </c>
      <c r="K48" s="35">
        <f>+$K$13</f>
        <v>721015</v>
      </c>
      <c r="L48" s="155"/>
      <c r="M48" s="35"/>
      <c r="N48" s="386" t="s">
        <v>850</v>
      </c>
      <c r="O48" s="386" t="s">
        <v>853</v>
      </c>
      <c r="P48" s="389"/>
      <c r="Q48" s="392" t="s">
        <v>854</v>
      </c>
      <c r="R48" s="392" t="s">
        <v>856</v>
      </c>
      <c r="S48" s="395">
        <f>IF(COUNTIF(J48:K51,"CUMPLE")&gt;=1,(G48*I48),0)* (IF(N48="PRESENTÓ CERTIFICADO",1,0))* (IF(O48="ACORDE A ITEM 5.2.2 (T.R.)",1,0) )* ( IF(OR(Q48="SIN OBSERVACIÓN", Q48="REQUERIMIENTOS SUBSANADOS"),1,0)) *(IF(OR(R48="NINGUNO", R48="CUMPLEN CON LO SOLICITADO"),1,0))</f>
        <v>3023.384</v>
      </c>
      <c r="T48" s="414"/>
      <c r="U48" s="398">
        <f t="shared" ref="U48" si="12">IF(COUNTIF(J48:K51,"CUMPLE")&gt;=1,1,0)</f>
        <v>1</v>
      </c>
      <c r="V48" s="10"/>
      <c r="X48" s="26"/>
      <c r="Y48" s="26"/>
      <c r="Z48" s="26"/>
      <c r="AA48" s="26"/>
      <c r="AB48" s="25"/>
      <c r="AC48" s="25"/>
      <c r="AD48" s="25"/>
      <c r="AE48" s="10"/>
      <c r="AF48" s="10"/>
      <c r="AG48" s="10"/>
      <c r="AH48" s="10"/>
      <c r="AI48" s="10"/>
      <c r="AJ48" s="10"/>
    </row>
    <row r="49" spans="1:36" s="38" customFormat="1" ht="24.95" customHeight="1" x14ac:dyDescent="0.25">
      <c r="A49" s="37"/>
      <c r="B49" s="372"/>
      <c r="C49" s="400"/>
      <c r="D49" s="400"/>
      <c r="E49" s="400"/>
      <c r="F49" s="400"/>
      <c r="G49" s="403"/>
      <c r="H49" s="381"/>
      <c r="I49" s="406"/>
      <c r="J49" s="155" t="s">
        <v>851</v>
      </c>
      <c r="K49" s="35">
        <f>+$K$14</f>
        <v>721214</v>
      </c>
      <c r="L49" s="155"/>
      <c r="M49" s="35"/>
      <c r="N49" s="387"/>
      <c r="O49" s="387"/>
      <c r="P49" s="390"/>
      <c r="Q49" s="393"/>
      <c r="R49" s="393"/>
      <c r="S49" s="396"/>
      <c r="T49" s="414"/>
      <c r="U49" s="398"/>
      <c r="V49" s="13"/>
      <c r="X49" s="26"/>
      <c r="Y49" s="26"/>
      <c r="Z49" s="26"/>
      <c r="AA49" s="26"/>
      <c r="AB49" s="25"/>
      <c r="AC49" s="25"/>
      <c r="AD49" s="25"/>
      <c r="AE49" s="10"/>
      <c r="AF49" s="10"/>
      <c r="AG49" s="10"/>
      <c r="AH49" s="10"/>
      <c r="AI49" s="10"/>
      <c r="AJ49" s="10"/>
    </row>
    <row r="50" spans="1:36" s="38" customFormat="1" ht="24.95" customHeight="1" x14ac:dyDescent="0.25">
      <c r="A50" s="37"/>
      <c r="B50" s="372"/>
      <c r="C50" s="400"/>
      <c r="D50" s="400"/>
      <c r="E50" s="400"/>
      <c r="F50" s="400"/>
      <c r="G50" s="403"/>
      <c r="H50" s="381"/>
      <c r="I50" s="406"/>
      <c r="J50" s="155" t="s">
        <v>852</v>
      </c>
      <c r="K50" s="35">
        <f>+$K$15</f>
        <v>721033</v>
      </c>
      <c r="L50" s="155"/>
      <c r="M50" s="35"/>
      <c r="N50" s="387"/>
      <c r="O50" s="387"/>
      <c r="P50" s="390"/>
      <c r="Q50" s="393"/>
      <c r="R50" s="393"/>
      <c r="S50" s="396"/>
      <c r="T50" s="414"/>
      <c r="U50" s="398"/>
      <c r="X50" s="26"/>
      <c r="Y50" s="26"/>
      <c r="Z50" s="26"/>
      <c r="AA50" s="26"/>
      <c r="AI50" s="10"/>
      <c r="AJ50" s="10"/>
    </row>
    <row r="51" spans="1:36" s="38" customFormat="1" ht="24.95" customHeight="1" x14ac:dyDescent="0.25">
      <c r="A51" s="37"/>
      <c r="B51" s="373"/>
      <c r="C51" s="401"/>
      <c r="D51" s="401"/>
      <c r="E51" s="401"/>
      <c r="F51" s="401"/>
      <c r="G51" s="404"/>
      <c r="H51" s="382"/>
      <c r="I51" s="407"/>
      <c r="J51" s="155"/>
      <c r="K51" s="35"/>
      <c r="L51" s="155"/>
      <c r="M51" s="35"/>
      <c r="N51" s="388"/>
      <c r="O51" s="388"/>
      <c r="P51" s="391"/>
      <c r="Q51" s="394"/>
      <c r="R51" s="394"/>
      <c r="S51" s="397"/>
      <c r="T51" s="414"/>
      <c r="U51" s="398"/>
      <c r="V51" s="10"/>
      <c r="X51" s="26"/>
      <c r="Y51" s="26"/>
      <c r="Z51" s="26"/>
      <c r="AA51" s="26"/>
    </row>
    <row r="52" spans="1:36" s="38" customFormat="1" ht="24.95" hidden="1" customHeight="1" x14ac:dyDescent="0.25">
      <c r="A52" s="37"/>
      <c r="B52" s="371">
        <v>4</v>
      </c>
      <c r="C52" s="374"/>
      <c r="D52" s="374"/>
      <c r="E52" s="374"/>
      <c r="F52" s="374"/>
      <c r="G52" s="377"/>
      <c r="H52" s="380"/>
      <c r="I52" s="383"/>
      <c r="J52" s="155"/>
      <c r="K52" s="35">
        <f>+$K$13</f>
        <v>721015</v>
      </c>
      <c r="L52" s="155"/>
      <c r="M52" s="35"/>
      <c r="N52" s="386"/>
      <c r="O52" s="386"/>
      <c r="P52" s="389"/>
      <c r="Q52" s="392"/>
      <c r="R52" s="392"/>
      <c r="S52" s="395">
        <f>IF(COUNTIF(J52:K55,"CUMPLE")&gt;=1,(G52*I52),0)* (IF(N52="PRESENTÓ CERTIFICADO",1,0))* (IF(O52="ACORDE A ITEM 5.2.2 (T.R.)",1,0) )* ( IF(OR(Q52="SIN OBSERVACIÓN", Q52="REQUERIMIENTOS SUBSANADOS"),1,0)) *(IF(OR(R52="NINGUNO", R52="CUMPLEN CON LO SOLICITADO"),1,0))</f>
        <v>0</v>
      </c>
      <c r="T52" s="414"/>
      <c r="U52" s="398">
        <f>IF(COUNTIF(L52:M55,"CUMPLE")&gt;=1,1,0)</f>
        <v>0</v>
      </c>
      <c r="V52" s="13"/>
      <c r="X52" s="26"/>
      <c r="Y52" s="26"/>
      <c r="Z52" s="26"/>
      <c r="AA52" s="26"/>
      <c r="AB52" s="10"/>
      <c r="AC52" s="10"/>
      <c r="AD52" s="10"/>
      <c r="AE52" s="10"/>
      <c r="AF52" s="10"/>
      <c r="AG52" s="10"/>
      <c r="AH52" s="10"/>
    </row>
    <row r="53" spans="1:36" s="38" customFormat="1" ht="24.95" hidden="1" customHeight="1" x14ac:dyDescent="0.25">
      <c r="A53" s="37"/>
      <c r="B53" s="372"/>
      <c r="C53" s="375"/>
      <c r="D53" s="375"/>
      <c r="E53" s="375"/>
      <c r="F53" s="375"/>
      <c r="G53" s="378"/>
      <c r="H53" s="381"/>
      <c r="I53" s="384"/>
      <c r="J53" s="155"/>
      <c r="K53" s="35">
        <f>+$K$14</f>
        <v>721214</v>
      </c>
      <c r="L53" s="155"/>
      <c r="M53" s="35"/>
      <c r="N53" s="387"/>
      <c r="O53" s="387"/>
      <c r="P53" s="433"/>
      <c r="Q53" s="393"/>
      <c r="R53" s="393"/>
      <c r="S53" s="396"/>
      <c r="T53" s="414"/>
      <c r="U53" s="398"/>
      <c r="X53" s="26"/>
      <c r="Y53" s="26"/>
      <c r="Z53" s="26"/>
      <c r="AA53" s="26"/>
      <c r="AB53" s="10"/>
      <c r="AC53" s="10"/>
      <c r="AD53" s="10"/>
      <c r="AE53" s="10"/>
      <c r="AF53" s="10"/>
      <c r="AG53" s="10"/>
      <c r="AH53" s="10"/>
    </row>
    <row r="54" spans="1:36" s="38" customFormat="1" ht="24.95" hidden="1" customHeight="1" x14ac:dyDescent="0.25">
      <c r="A54" s="37"/>
      <c r="B54" s="372"/>
      <c r="C54" s="375"/>
      <c r="D54" s="375"/>
      <c r="E54" s="375"/>
      <c r="F54" s="375"/>
      <c r="G54" s="378"/>
      <c r="H54" s="381"/>
      <c r="I54" s="384"/>
      <c r="J54" s="155"/>
      <c r="K54" s="35">
        <f>+$K$15</f>
        <v>721033</v>
      </c>
      <c r="L54" s="155"/>
      <c r="M54" s="35"/>
      <c r="N54" s="387"/>
      <c r="O54" s="387"/>
      <c r="P54" s="390"/>
      <c r="Q54" s="393"/>
      <c r="R54" s="393"/>
      <c r="S54" s="396"/>
      <c r="T54" s="414"/>
      <c r="U54" s="398"/>
      <c r="V54" s="10"/>
      <c r="X54" s="26"/>
      <c r="Y54" s="26"/>
      <c r="Z54" s="26"/>
      <c r="AA54" s="26"/>
      <c r="AB54" s="10"/>
      <c r="AC54" s="10"/>
      <c r="AD54" s="10"/>
      <c r="AE54" s="10"/>
      <c r="AF54" s="10"/>
      <c r="AG54" s="10"/>
      <c r="AH54" s="10"/>
    </row>
    <row r="55" spans="1:36" s="38" customFormat="1" ht="24.95" hidden="1" customHeight="1" x14ac:dyDescent="0.25">
      <c r="A55" s="37"/>
      <c r="B55" s="373"/>
      <c r="C55" s="376"/>
      <c r="D55" s="376"/>
      <c r="E55" s="376"/>
      <c r="F55" s="376"/>
      <c r="G55" s="379"/>
      <c r="H55" s="382"/>
      <c r="I55" s="385"/>
      <c r="J55" s="155"/>
      <c r="K55" s="35"/>
      <c r="L55" s="155"/>
      <c r="M55" s="35"/>
      <c r="N55" s="388"/>
      <c r="O55" s="388"/>
      <c r="P55" s="391"/>
      <c r="Q55" s="394"/>
      <c r="R55" s="394"/>
      <c r="S55" s="397"/>
      <c r="T55" s="414"/>
      <c r="U55" s="398"/>
      <c r="V55" s="13"/>
      <c r="X55" s="26"/>
      <c r="Y55" s="26"/>
      <c r="Z55" s="26"/>
      <c r="AA55" s="26"/>
      <c r="AB55" s="26"/>
      <c r="AC55" s="26"/>
      <c r="AD55" s="26"/>
      <c r="AE55" s="39"/>
      <c r="AF55" s="39"/>
      <c r="AG55" s="39"/>
      <c r="AH55" s="39"/>
    </row>
    <row r="56" spans="1:36" s="38" customFormat="1" ht="24.95" hidden="1" customHeight="1" x14ac:dyDescent="0.25">
      <c r="A56" s="37"/>
      <c r="B56" s="371">
        <v>5</v>
      </c>
      <c r="C56" s="399"/>
      <c r="D56" s="399"/>
      <c r="E56" s="399"/>
      <c r="F56" s="399"/>
      <c r="G56" s="402"/>
      <c r="H56" s="380"/>
      <c r="I56" s="405"/>
      <c r="J56" s="155"/>
      <c r="K56" s="35">
        <f>+$K$13</f>
        <v>721015</v>
      </c>
      <c r="L56" s="155"/>
      <c r="M56" s="35"/>
      <c r="N56" s="386"/>
      <c r="O56" s="386"/>
      <c r="P56" s="389"/>
      <c r="Q56" s="392"/>
      <c r="R56" s="392"/>
      <c r="S56" s="395">
        <f>IF(COUNTIF(J56:K59,"CUMPLE")&gt;=1,(G56*I56),0)* (IF(N56="PRESENTÓ CERTIFICADO",1,0))* (IF(O56="ACORDE A ITEM 5.2.2 (T.R.)",1,0) )* ( IF(OR(Q56="SIN OBSERVACIÓN", Q56="REQUERIMIENTOS SUBSANADOS"),1,0)) *(IF(OR(R56="NINGUNO", R56="CUMPLEN CON LO SOLICITADO"),1,0))</f>
        <v>0</v>
      </c>
      <c r="T56" s="414"/>
      <c r="U56" s="398">
        <f>IF(COUNTIF(L56:M59,"CUMPLE")&gt;=1,1,0)</f>
        <v>0</v>
      </c>
      <c r="X56" s="26"/>
      <c r="Y56" s="26"/>
      <c r="Z56" s="26"/>
      <c r="AA56" s="26"/>
      <c r="AB56" s="26"/>
      <c r="AC56" s="26"/>
      <c r="AD56" s="26"/>
      <c r="AE56" s="39"/>
      <c r="AF56" s="39"/>
      <c r="AG56" s="39"/>
      <c r="AH56" s="39"/>
    </row>
    <row r="57" spans="1:36" s="38" customFormat="1" ht="24.95" hidden="1" customHeight="1" x14ac:dyDescent="0.25">
      <c r="A57" s="37"/>
      <c r="B57" s="372"/>
      <c r="C57" s="400"/>
      <c r="D57" s="400"/>
      <c r="E57" s="400"/>
      <c r="F57" s="400"/>
      <c r="G57" s="403"/>
      <c r="H57" s="381"/>
      <c r="I57" s="406"/>
      <c r="J57" s="155"/>
      <c r="K57" s="35">
        <f>+$K$14</f>
        <v>721214</v>
      </c>
      <c r="L57" s="155"/>
      <c r="M57" s="35"/>
      <c r="N57" s="387"/>
      <c r="O57" s="387"/>
      <c r="P57" s="433"/>
      <c r="Q57" s="393"/>
      <c r="R57" s="393"/>
      <c r="S57" s="396"/>
      <c r="T57" s="414"/>
      <c r="U57" s="398"/>
      <c r="V57" s="10"/>
      <c r="X57" s="26"/>
      <c r="Y57" s="26"/>
      <c r="Z57" s="26"/>
      <c r="AA57" s="26"/>
      <c r="AB57" s="26"/>
      <c r="AC57" s="26"/>
      <c r="AD57" s="26"/>
      <c r="AE57" s="39"/>
      <c r="AF57" s="39"/>
      <c r="AG57" s="39"/>
      <c r="AH57" s="39"/>
    </row>
    <row r="58" spans="1:36" s="38" customFormat="1" ht="24.95" hidden="1" customHeight="1" x14ac:dyDescent="0.25">
      <c r="A58" s="37"/>
      <c r="B58" s="372"/>
      <c r="C58" s="400"/>
      <c r="D58" s="400"/>
      <c r="E58" s="400"/>
      <c r="F58" s="400"/>
      <c r="G58" s="403"/>
      <c r="H58" s="381"/>
      <c r="I58" s="406"/>
      <c r="J58" s="155"/>
      <c r="K58" s="35">
        <f>+$K$15</f>
        <v>721033</v>
      </c>
      <c r="L58" s="155"/>
      <c r="M58" s="35"/>
      <c r="N58" s="387"/>
      <c r="O58" s="387"/>
      <c r="P58" s="390"/>
      <c r="Q58" s="393"/>
      <c r="R58" s="393"/>
      <c r="S58" s="396"/>
      <c r="T58" s="414"/>
      <c r="U58" s="398"/>
      <c r="V58" s="13"/>
      <c r="X58" s="26"/>
      <c r="Y58" s="26"/>
      <c r="Z58" s="26"/>
      <c r="AA58" s="26"/>
      <c r="AB58" s="26"/>
      <c r="AC58" s="26"/>
      <c r="AD58" s="26"/>
    </row>
    <row r="59" spans="1:36" s="38" customFormat="1" ht="24.95" hidden="1" customHeight="1" x14ac:dyDescent="0.25">
      <c r="A59" s="37"/>
      <c r="B59" s="373"/>
      <c r="C59" s="401"/>
      <c r="D59" s="401"/>
      <c r="E59" s="401"/>
      <c r="F59" s="401"/>
      <c r="G59" s="404"/>
      <c r="H59" s="382"/>
      <c r="I59" s="407"/>
      <c r="J59" s="155"/>
      <c r="K59" s="35"/>
      <c r="L59" s="155"/>
      <c r="M59" s="35"/>
      <c r="N59" s="388"/>
      <c r="O59" s="388"/>
      <c r="P59" s="391"/>
      <c r="Q59" s="394"/>
      <c r="R59" s="394"/>
      <c r="S59" s="397"/>
      <c r="T59" s="415"/>
      <c r="U59" s="398"/>
      <c r="X59" s="26"/>
      <c r="Y59" s="26"/>
      <c r="Z59" s="26"/>
      <c r="AA59" s="26"/>
      <c r="AB59" s="26"/>
      <c r="AC59" s="26"/>
      <c r="AD59" s="26"/>
    </row>
    <row r="60" spans="1:36" s="25" customFormat="1" ht="24.95" customHeight="1" x14ac:dyDescent="0.25">
      <c r="B60" s="360" t="str">
        <f>IF(S61=" "," ",IF(S61&gt;=$H$6,"CUMPLE CON LA EXPERIENCIA REQUERIDA","NO CUMPLE CON LA EXPERIENCIA REQUERIDA"))</f>
        <v>CUMPLE CON LA EXPERIENCIA REQUERIDA</v>
      </c>
      <c r="C60" s="361"/>
      <c r="D60" s="361"/>
      <c r="E60" s="361"/>
      <c r="F60" s="361"/>
      <c r="G60" s="361"/>
      <c r="H60" s="361"/>
      <c r="I60" s="361"/>
      <c r="J60" s="361"/>
      <c r="K60" s="361"/>
      <c r="L60" s="361"/>
      <c r="M60" s="361"/>
      <c r="N60" s="361"/>
      <c r="O60" s="362"/>
      <c r="P60" s="366" t="s">
        <v>52</v>
      </c>
      <c r="Q60" s="367"/>
      <c r="R60" s="368"/>
      <c r="S60" s="41">
        <f>IF(T40="SI",SUM(S40:S59),0)</f>
        <v>8009.3760000000002</v>
      </c>
      <c r="T60" s="369" t="str">
        <f>IF(S61=" "," ",IF(S61&gt;=$H$6,"CUMPLE","NO CUMPLE"))</f>
        <v>CUMPLE</v>
      </c>
      <c r="V60" s="10"/>
      <c r="X60" s="26"/>
      <c r="Y60" s="26"/>
      <c r="Z60" s="26"/>
      <c r="AA60" s="26"/>
      <c r="AB60" s="26"/>
      <c r="AC60" s="26"/>
      <c r="AD60" s="26"/>
      <c r="AE60" s="38"/>
      <c r="AF60" s="38"/>
      <c r="AG60" s="38"/>
      <c r="AH60" s="38"/>
      <c r="AI60" s="38"/>
    </row>
    <row r="61" spans="1:36" s="38" customFormat="1" ht="24.95" customHeight="1" x14ac:dyDescent="0.25">
      <c r="B61" s="363"/>
      <c r="C61" s="364"/>
      <c r="D61" s="364"/>
      <c r="E61" s="364"/>
      <c r="F61" s="364"/>
      <c r="G61" s="364"/>
      <c r="H61" s="364"/>
      <c r="I61" s="364"/>
      <c r="J61" s="364"/>
      <c r="K61" s="364"/>
      <c r="L61" s="364"/>
      <c r="M61" s="364"/>
      <c r="N61" s="364"/>
      <c r="O61" s="365"/>
      <c r="P61" s="366" t="s">
        <v>53</v>
      </c>
      <c r="Q61" s="367"/>
      <c r="R61" s="368"/>
      <c r="S61" s="41">
        <f>IFERROR((S60/$P$6)," ")</f>
        <v>14.37949012567325</v>
      </c>
      <c r="T61" s="370"/>
      <c r="X61" s="26"/>
      <c r="Y61" s="26"/>
      <c r="Z61" s="26"/>
      <c r="AA61" s="26"/>
      <c r="AB61" s="26"/>
      <c r="AC61" s="26"/>
      <c r="AD61" s="26"/>
    </row>
    <row r="62" spans="1:36" ht="30" customHeight="1" x14ac:dyDescent="0.25">
      <c r="AB62" s="26"/>
      <c r="AC62" s="26"/>
      <c r="AD62" s="26"/>
      <c r="AE62" s="38"/>
      <c r="AF62" s="38"/>
      <c r="AG62" s="38"/>
      <c r="AH62" s="38"/>
      <c r="AI62" s="25"/>
    </row>
    <row r="63" spans="1:36" ht="30" customHeight="1" x14ac:dyDescent="0.25">
      <c r="AB63" s="26"/>
      <c r="AC63" s="26"/>
      <c r="AD63" s="26"/>
      <c r="AE63" s="38"/>
      <c r="AF63" s="38"/>
      <c r="AG63" s="38"/>
      <c r="AH63" s="38"/>
      <c r="AI63" s="38"/>
    </row>
    <row r="64" spans="1:36" ht="33.75" x14ac:dyDescent="0.25">
      <c r="B64" s="23">
        <v>3</v>
      </c>
      <c r="C64" s="419" t="s">
        <v>31</v>
      </c>
      <c r="D64" s="420"/>
      <c r="E64" s="421"/>
      <c r="F64" s="422" t="str">
        <f>IFERROR(VLOOKUP(B64,LISTA_OFERENTES,2,FALSE)," ")</f>
        <v>HCG CONSTRUCCIONES LTDA</v>
      </c>
      <c r="G64" s="423"/>
      <c r="H64" s="423"/>
      <c r="I64" s="423"/>
      <c r="J64" s="423"/>
      <c r="K64" s="423"/>
      <c r="L64" s="423"/>
      <c r="M64" s="423"/>
      <c r="N64" s="423"/>
      <c r="O64" s="424"/>
      <c r="P64" s="425" t="s">
        <v>32</v>
      </c>
      <c r="Q64" s="426"/>
      <c r="R64" s="427"/>
      <c r="S64" s="24">
        <v>5</v>
      </c>
      <c r="T64" s="25"/>
    </row>
    <row r="65" spans="2:21" ht="31.5" customHeight="1" x14ac:dyDescent="0.25">
      <c r="B65" s="428" t="s">
        <v>33</v>
      </c>
      <c r="C65" s="408" t="s">
        <v>34</v>
      </c>
      <c r="D65" s="408" t="s">
        <v>35</v>
      </c>
      <c r="E65" s="408" t="s">
        <v>36</v>
      </c>
      <c r="F65" s="408" t="s">
        <v>37</v>
      </c>
      <c r="G65" s="408" t="s">
        <v>38</v>
      </c>
      <c r="H65" s="408" t="s">
        <v>39</v>
      </c>
      <c r="I65" s="408" t="s">
        <v>40</v>
      </c>
      <c r="J65" s="430" t="s">
        <v>41</v>
      </c>
      <c r="K65" s="431"/>
      <c r="L65" s="431"/>
      <c r="M65" s="432"/>
      <c r="N65" s="408" t="s">
        <v>42</v>
      </c>
      <c r="O65" s="408" t="s">
        <v>43</v>
      </c>
      <c r="P65" s="430" t="s">
        <v>44</v>
      </c>
      <c r="Q65" s="432"/>
      <c r="R65" s="408" t="s">
        <v>45</v>
      </c>
      <c r="S65" s="408" t="s">
        <v>46</v>
      </c>
      <c r="T65" s="408" t="str">
        <f>+$T$11</f>
        <v>CUMPLE CON EL REQUERIMIENTO DE HABER  CLASIFICADO EN LOS CODIGOS 721015, 721214 Y 721033  DE LA UNSCPS</v>
      </c>
      <c r="U65" s="408" t="str">
        <f>+$U$11</f>
        <v xml:space="preserve">VERIFICACIÓN CONDICIÓN DE EXPERIENCIA  </v>
      </c>
    </row>
    <row r="66" spans="2:21" ht="65.25" customHeight="1" x14ac:dyDescent="0.25">
      <c r="B66" s="429"/>
      <c r="C66" s="409"/>
      <c r="D66" s="409"/>
      <c r="E66" s="409"/>
      <c r="F66" s="409"/>
      <c r="G66" s="409"/>
      <c r="H66" s="409"/>
      <c r="I66" s="409"/>
      <c r="J66" s="410" t="s">
        <v>49</v>
      </c>
      <c r="K66" s="411"/>
      <c r="L66" s="411"/>
      <c r="M66" s="412"/>
      <c r="N66" s="409"/>
      <c r="O66" s="409"/>
      <c r="P66" s="30" t="s">
        <v>10</v>
      </c>
      <c r="Q66" s="30" t="s">
        <v>50</v>
      </c>
      <c r="R66" s="409"/>
      <c r="S66" s="409"/>
      <c r="T66" s="409"/>
      <c r="U66" s="409"/>
    </row>
    <row r="67" spans="2:21" ht="18.75" customHeight="1" x14ac:dyDescent="0.25">
      <c r="B67" s="371">
        <v>1</v>
      </c>
      <c r="C67" s="399">
        <v>22</v>
      </c>
      <c r="D67" s="399">
        <v>29</v>
      </c>
      <c r="E67" s="399" t="s">
        <v>958</v>
      </c>
      <c r="F67" s="399" t="s">
        <v>963</v>
      </c>
      <c r="G67" s="402">
        <v>341.8</v>
      </c>
      <c r="H67" s="380" t="s">
        <v>465</v>
      </c>
      <c r="I67" s="405">
        <v>1</v>
      </c>
      <c r="J67" s="155" t="s">
        <v>851</v>
      </c>
      <c r="K67" s="35">
        <f>+$K$13</f>
        <v>721015</v>
      </c>
      <c r="L67" s="155"/>
      <c r="M67" s="35"/>
      <c r="N67" s="386" t="s">
        <v>850</v>
      </c>
      <c r="O67" s="386" t="s">
        <v>853</v>
      </c>
      <c r="P67" s="389"/>
      <c r="Q67" s="392" t="s">
        <v>854</v>
      </c>
      <c r="R67" s="392" t="s">
        <v>856</v>
      </c>
      <c r="S67" s="395">
        <f>IF(COUNTIF(J67:K70,"CUMPLE")&gt;=1,(G67*I67),0)* (IF(N67="PRESENTÓ CERTIFICADO",1,0))* (IF(O67="ACORDE A ITEM 5.2.2 (T.R.)",1,0) )* ( IF(OR(Q67="SIN OBSERVACIÓN", Q67="REQUERIMIENTOS SUBSANADOS"),1,0)) *(IF(OR(R67="NINGUNO", R67="CUMPLEN CON LO SOLICITADO"),1,0))</f>
        <v>341.8</v>
      </c>
      <c r="T67" s="413" t="s">
        <v>857</v>
      </c>
      <c r="U67" s="398">
        <f t="shared" ref="U67" si="13">IF(COUNTIF(J67:K70,"CUMPLE")&gt;=1,1,0)</f>
        <v>1</v>
      </c>
    </row>
    <row r="68" spans="2:21" ht="18.75" customHeight="1" x14ac:dyDescent="0.25">
      <c r="B68" s="372"/>
      <c r="C68" s="400"/>
      <c r="D68" s="400"/>
      <c r="E68" s="400"/>
      <c r="F68" s="400"/>
      <c r="G68" s="403"/>
      <c r="H68" s="381"/>
      <c r="I68" s="406"/>
      <c r="J68" s="155" t="s">
        <v>852</v>
      </c>
      <c r="K68" s="35">
        <f>+$K$14</f>
        <v>721214</v>
      </c>
      <c r="L68" s="155"/>
      <c r="M68" s="35"/>
      <c r="N68" s="387"/>
      <c r="O68" s="387"/>
      <c r="P68" s="390"/>
      <c r="Q68" s="393"/>
      <c r="R68" s="393"/>
      <c r="S68" s="396"/>
      <c r="T68" s="414"/>
      <c r="U68" s="398"/>
    </row>
    <row r="69" spans="2:21" ht="15.6" customHeight="1" x14ac:dyDescent="0.25">
      <c r="B69" s="372"/>
      <c r="C69" s="400"/>
      <c r="D69" s="400"/>
      <c r="E69" s="400"/>
      <c r="F69" s="400"/>
      <c r="G69" s="403"/>
      <c r="H69" s="381"/>
      <c r="I69" s="406"/>
      <c r="J69" s="155" t="s">
        <v>851</v>
      </c>
      <c r="K69" s="35">
        <f>+$K$15</f>
        <v>721033</v>
      </c>
      <c r="L69" s="155"/>
      <c r="M69" s="35"/>
      <c r="N69" s="387"/>
      <c r="O69" s="387"/>
      <c r="P69" s="390"/>
      <c r="Q69" s="393"/>
      <c r="R69" s="393"/>
      <c r="S69" s="396"/>
      <c r="T69" s="414"/>
      <c r="U69" s="398"/>
    </row>
    <row r="70" spans="2:21" ht="15.6" customHeight="1" x14ac:dyDescent="0.25">
      <c r="B70" s="373"/>
      <c r="C70" s="401"/>
      <c r="D70" s="401"/>
      <c r="E70" s="401"/>
      <c r="F70" s="401"/>
      <c r="G70" s="404"/>
      <c r="H70" s="382"/>
      <c r="I70" s="407"/>
      <c r="J70" s="155"/>
      <c r="K70" s="35"/>
      <c r="L70" s="155"/>
      <c r="M70" s="35"/>
      <c r="N70" s="388"/>
      <c r="O70" s="388"/>
      <c r="P70" s="391"/>
      <c r="Q70" s="394"/>
      <c r="R70" s="394"/>
      <c r="S70" s="397"/>
      <c r="T70" s="414"/>
      <c r="U70" s="398"/>
    </row>
    <row r="71" spans="2:21" ht="15.95" customHeight="1" x14ac:dyDescent="0.25">
      <c r="B71" s="371">
        <v>2</v>
      </c>
      <c r="C71" s="374">
        <v>26</v>
      </c>
      <c r="D71" s="374">
        <v>33</v>
      </c>
      <c r="E71" s="416" t="s">
        <v>959</v>
      </c>
      <c r="F71" s="374" t="s">
        <v>964</v>
      </c>
      <c r="G71" s="377">
        <v>699.45</v>
      </c>
      <c r="H71" s="380" t="s">
        <v>465</v>
      </c>
      <c r="I71" s="405">
        <v>1</v>
      </c>
      <c r="J71" s="155" t="s">
        <v>851</v>
      </c>
      <c r="K71" s="35">
        <f>+$K$13</f>
        <v>721015</v>
      </c>
      <c r="L71" s="155"/>
      <c r="M71" s="35"/>
      <c r="N71" s="386" t="s">
        <v>850</v>
      </c>
      <c r="O71" s="386" t="s">
        <v>853</v>
      </c>
      <c r="P71" s="389"/>
      <c r="Q71" s="392" t="s">
        <v>854</v>
      </c>
      <c r="R71" s="392" t="s">
        <v>856</v>
      </c>
      <c r="S71" s="395">
        <f>IF(COUNTIF(J71:K74,"CUMPLE")&gt;=1,(G71*I71),0)* (IF(N71="PRESENTÓ CERTIFICADO",1,0))* (IF(O71="ACORDE A ITEM 5.2.2 (T.R.)",1,0) )* ( IF(OR(Q71="SIN OBSERVACIÓN", Q71="REQUERIMIENTOS SUBSANADOS"),1,0)) *(IF(OR(R71="NINGUNO", R71="CUMPLEN CON LO SOLICITADO"),1,0))</f>
        <v>699.45</v>
      </c>
      <c r="T71" s="414"/>
      <c r="U71" s="398">
        <f t="shared" ref="U71" si="14">IF(COUNTIF(J71:K74,"CUMPLE")&gt;=1,1,0)</f>
        <v>1</v>
      </c>
    </row>
    <row r="72" spans="2:21" ht="15.95" customHeight="1" x14ac:dyDescent="0.25">
      <c r="B72" s="372"/>
      <c r="C72" s="375"/>
      <c r="D72" s="375"/>
      <c r="E72" s="417"/>
      <c r="F72" s="375"/>
      <c r="G72" s="378"/>
      <c r="H72" s="381"/>
      <c r="I72" s="406"/>
      <c r="J72" s="155" t="s">
        <v>852</v>
      </c>
      <c r="K72" s="35">
        <f>+$K$14</f>
        <v>721214</v>
      </c>
      <c r="L72" s="155"/>
      <c r="M72" s="35"/>
      <c r="N72" s="387"/>
      <c r="O72" s="387"/>
      <c r="P72" s="390"/>
      <c r="Q72" s="393"/>
      <c r="R72" s="393"/>
      <c r="S72" s="396"/>
      <c r="T72" s="414"/>
      <c r="U72" s="398"/>
    </row>
    <row r="73" spans="2:21" ht="15.95" customHeight="1" x14ac:dyDescent="0.25">
      <c r="B73" s="372"/>
      <c r="C73" s="375"/>
      <c r="D73" s="375"/>
      <c r="E73" s="417"/>
      <c r="F73" s="375"/>
      <c r="G73" s="378"/>
      <c r="H73" s="381"/>
      <c r="I73" s="406"/>
      <c r="J73" s="155" t="s">
        <v>851</v>
      </c>
      <c r="K73" s="35">
        <f>+$K$15</f>
        <v>721033</v>
      </c>
      <c r="L73" s="155"/>
      <c r="M73" s="35"/>
      <c r="N73" s="387"/>
      <c r="O73" s="387"/>
      <c r="P73" s="390"/>
      <c r="Q73" s="393"/>
      <c r="R73" s="393"/>
      <c r="S73" s="396"/>
      <c r="T73" s="414"/>
      <c r="U73" s="398"/>
    </row>
    <row r="74" spans="2:21" ht="15.95" customHeight="1" x14ac:dyDescent="0.25">
      <c r="B74" s="373"/>
      <c r="C74" s="376"/>
      <c r="D74" s="376"/>
      <c r="E74" s="418"/>
      <c r="F74" s="376"/>
      <c r="G74" s="379"/>
      <c r="H74" s="382"/>
      <c r="I74" s="407"/>
      <c r="J74" s="155"/>
      <c r="K74" s="35"/>
      <c r="L74" s="155"/>
      <c r="M74" s="35"/>
      <c r="N74" s="388"/>
      <c r="O74" s="388"/>
      <c r="P74" s="391"/>
      <c r="Q74" s="394"/>
      <c r="R74" s="394"/>
      <c r="S74" s="397"/>
      <c r="T74" s="414"/>
      <c r="U74" s="398"/>
    </row>
    <row r="75" spans="2:21" ht="15.95" customHeight="1" x14ac:dyDescent="0.25">
      <c r="B75" s="371">
        <v>3</v>
      </c>
      <c r="C75" s="399">
        <v>30</v>
      </c>
      <c r="D75" s="399">
        <v>36</v>
      </c>
      <c r="E75" s="399" t="s">
        <v>960</v>
      </c>
      <c r="F75" s="399" t="s">
        <v>964</v>
      </c>
      <c r="G75" s="402">
        <v>348.37</v>
      </c>
      <c r="H75" s="380" t="s">
        <v>465</v>
      </c>
      <c r="I75" s="405">
        <v>1</v>
      </c>
      <c r="J75" s="155" t="s">
        <v>851</v>
      </c>
      <c r="K75" s="35">
        <f>+$K$13</f>
        <v>721015</v>
      </c>
      <c r="L75" s="155"/>
      <c r="M75" s="35"/>
      <c r="N75" s="386" t="s">
        <v>850</v>
      </c>
      <c r="O75" s="386" t="s">
        <v>853</v>
      </c>
      <c r="P75" s="389"/>
      <c r="Q75" s="392" t="s">
        <v>854</v>
      </c>
      <c r="R75" s="392" t="s">
        <v>856</v>
      </c>
      <c r="S75" s="395">
        <f>IF(COUNTIF(J75:K78,"CUMPLE")&gt;=1,(G75*I75),0)* (IF(N75="PRESENTÓ CERTIFICADO",1,0))* (IF(O75="ACORDE A ITEM 5.2.2 (T.R.)",1,0) )* ( IF(OR(Q75="SIN OBSERVACIÓN", Q75="REQUERIMIENTOS SUBSANADOS"),1,0)) *(IF(OR(R75="NINGUNO", R75="CUMPLEN CON LO SOLICITADO"),1,0))</f>
        <v>348.37</v>
      </c>
      <c r="T75" s="414"/>
      <c r="U75" s="398">
        <f t="shared" ref="U75" si="15">IF(COUNTIF(J75:K78,"CUMPLE")&gt;=1,1,0)</f>
        <v>1</v>
      </c>
    </row>
    <row r="76" spans="2:21" ht="15.95" customHeight="1" x14ac:dyDescent="0.25">
      <c r="B76" s="372"/>
      <c r="C76" s="400"/>
      <c r="D76" s="400"/>
      <c r="E76" s="400"/>
      <c r="F76" s="400"/>
      <c r="G76" s="403"/>
      <c r="H76" s="381"/>
      <c r="I76" s="406"/>
      <c r="J76" s="155" t="s">
        <v>851</v>
      </c>
      <c r="K76" s="35">
        <f>+$K$14</f>
        <v>721214</v>
      </c>
      <c r="L76" s="155"/>
      <c r="M76" s="35"/>
      <c r="N76" s="387"/>
      <c r="O76" s="387"/>
      <c r="P76" s="390"/>
      <c r="Q76" s="393"/>
      <c r="R76" s="393"/>
      <c r="S76" s="396"/>
      <c r="T76" s="414"/>
      <c r="U76" s="398"/>
    </row>
    <row r="77" spans="2:21" ht="15.95" customHeight="1" x14ac:dyDescent="0.25">
      <c r="B77" s="372"/>
      <c r="C77" s="400"/>
      <c r="D77" s="400"/>
      <c r="E77" s="400"/>
      <c r="F77" s="400"/>
      <c r="G77" s="403"/>
      <c r="H77" s="381"/>
      <c r="I77" s="406"/>
      <c r="J77" s="155" t="s">
        <v>851</v>
      </c>
      <c r="K77" s="35">
        <f>+$K$15</f>
        <v>721033</v>
      </c>
      <c r="L77" s="155"/>
      <c r="M77" s="35"/>
      <c r="N77" s="387"/>
      <c r="O77" s="387"/>
      <c r="P77" s="390"/>
      <c r="Q77" s="393"/>
      <c r="R77" s="393"/>
      <c r="S77" s="396"/>
      <c r="T77" s="414"/>
      <c r="U77" s="398"/>
    </row>
    <row r="78" spans="2:21" ht="15.95" customHeight="1" x14ac:dyDescent="0.25">
      <c r="B78" s="373"/>
      <c r="C78" s="401"/>
      <c r="D78" s="401"/>
      <c r="E78" s="401"/>
      <c r="F78" s="401"/>
      <c r="G78" s="404"/>
      <c r="H78" s="382"/>
      <c r="I78" s="407"/>
      <c r="J78" s="155"/>
      <c r="K78" s="35"/>
      <c r="L78" s="155"/>
      <c r="M78" s="35"/>
      <c r="N78" s="388"/>
      <c r="O78" s="388"/>
      <c r="P78" s="391"/>
      <c r="Q78" s="394"/>
      <c r="R78" s="394"/>
      <c r="S78" s="397"/>
      <c r="T78" s="414"/>
      <c r="U78" s="398"/>
    </row>
    <row r="79" spans="2:21" ht="18" customHeight="1" x14ac:dyDescent="0.25">
      <c r="B79" s="371">
        <v>4</v>
      </c>
      <c r="C79" s="374">
        <v>39</v>
      </c>
      <c r="D79" s="374">
        <v>42</v>
      </c>
      <c r="E79" s="374" t="s">
        <v>961</v>
      </c>
      <c r="F79" s="374" t="s">
        <v>965</v>
      </c>
      <c r="G79" s="377">
        <v>906.28</v>
      </c>
      <c r="H79" s="380" t="s">
        <v>465</v>
      </c>
      <c r="I79" s="405">
        <v>1</v>
      </c>
      <c r="J79" s="155" t="s">
        <v>851</v>
      </c>
      <c r="K79" s="35">
        <f>+$K$13</f>
        <v>721015</v>
      </c>
      <c r="L79" s="155"/>
      <c r="M79" s="35"/>
      <c r="N79" s="386" t="s">
        <v>850</v>
      </c>
      <c r="O79" s="386" t="s">
        <v>853</v>
      </c>
      <c r="P79" s="389"/>
      <c r="Q79" s="392" t="s">
        <v>854</v>
      </c>
      <c r="R79" s="392" t="s">
        <v>856</v>
      </c>
      <c r="S79" s="395">
        <f>IF(COUNTIF(J79:K82,"CUMPLE")&gt;=1,(G79*I79),0)* (IF(N79="PRESENTÓ CERTIFICADO",1,0))* (IF(O79="ACORDE A ITEM 5.2.2 (T.R.)",1,0) )* ( IF(OR(Q79="SIN OBSERVACIÓN", Q79="REQUERIMIENTOS SUBSANADOS"),1,0)) *(IF(OR(R79="NINGUNO", R79="CUMPLEN CON LO SOLICITADO"),1,0))</f>
        <v>906.28</v>
      </c>
      <c r="T79" s="414"/>
      <c r="U79" s="398">
        <f t="shared" ref="U79:U83" si="16">IF(COUNTIF(J79:K82,"CUMPLE")&gt;=1,1,0)</f>
        <v>1</v>
      </c>
    </row>
    <row r="80" spans="2:21" ht="18.75" customHeight="1" x14ac:dyDescent="0.25">
      <c r="B80" s="372"/>
      <c r="C80" s="375"/>
      <c r="D80" s="375"/>
      <c r="E80" s="375"/>
      <c r="F80" s="375"/>
      <c r="G80" s="378"/>
      <c r="H80" s="381"/>
      <c r="I80" s="406"/>
      <c r="J80" s="155" t="s">
        <v>852</v>
      </c>
      <c r="K80" s="35">
        <f>+$K$14</f>
        <v>721214</v>
      </c>
      <c r="L80" s="155"/>
      <c r="M80" s="35"/>
      <c r="N80" s="387"/>
      <c r="O80" s="387"/>
      <c r="P80" s="390"/>
      <c r="Q80" s="393"/>
      <c r="R80" s="393"/>
      <c r="S80" s="396"/>
      <c r="T80" s="414"/>
      <c r="U80" s="398"/>
    </row>
    <row r="81" spans="2:21" ht="15" customHeight="1" x14ac:dyDescent="0.25">
      <c r="B81" s="372"/>
      <c r="C81" s="375"/>
      <c r="D81" s="375"/>
      <c r="E81" s="375"/>
      <c r="F81" s="375"/>
      <c r="G81" s="378"/>
      <c r="H81" s="381"/>
      <c r="I81" s="406"/>
      <c r="J81" s="155" t="s">
        <v>851</v>
      </c>
      <c r="K81" s="35">
        <f>+$K$15</f>
        <v>721033</v>
      </c>
      <c r="L81" s="155"/>
      <c r="M81" s="35"/>
      <c r="N81" s="387"/>
      <c r="O81" s="387"/>
      <c r="P81" s="390"/>
      <c r="Q81" s="393"/>
      <c r="R81" s="393"/>
      <c r="S81" s="396"/>
      <c r="T81" s="414"/>
      <c r="U81" s="398"/>
    </row>
    <row r="82" spans="2:21" ht="15" customHeight="1" x14ac:dyDescent="0.25">
      <c r="B82" s="373"/>
      <c r="C82" s="376"/>
      <c r="D82" s="376"/>
      <c r="E82" s="376"/>
      <c r="F82" s="376"/>
      <c r="G82" s="379"/>
      <c r="H82" s="382"/>
      <c r="I82" s="407"/>
      <c r="J82" s="155"/>
      <c r="K82" s="35"/>
      <c r="L82" s="155"/>
      <c r="M82" s="35"/>
      <c r="N82" s="388"/>
      <c r="O82" s="388"/>
      <c r="P82" s="391"/>
      <c r="Q82" s="394"/>
      <c r="R82" s="394"/>
      <c r="S82" s="397"/>
      <c r="T82" s="414"/>
      <c r="U82" s="398"/>
    </row>
    <row r="83" spans="2:21" ht="23.25" customHeight="1" x14ac:dyDescent="0.25">
      <c r="B83" s="371">
        <v>5</v>
      </c>
      <c r="C83" s="399">
        <v>43</v>
      </c>
      <c r="D83" s="399">
        <v>45</v>
      </c>
      <c r="E83" s="399" t="s">
        <v>962</v>
      </c>
      <c r="F83" s="399" t="s">
        <v>965</v>
      </c>
      <c r="G83" s="402">
        <v>166.26</v>
      </c>
      <c r="H83" s="380" t="s">
        <v>465</v>
      </c>
      <c r="I83" s="405">
        <v>1</v>
      </c>
      <c r="J83" s="155" t="s">
        <v>851</v>
      </c>
      <c r="K83" s="35">
        <f>+$K$13</f>
        <v>721015</v>
      </c>
      <c r="L83" s="155"/>
      <c r="M83" s="35"/>
      <c r="N83" s="386" t="s">
        <v>850</v>
      </c>
      <c r="O83" s="386" t="s">
        <v>853</v>
      </c>
      <c r="P83" s="389"/>
      <c r="Q83" s="392" t="s">
        <v>854</v>
      </c>
      <c r="R83" s="392" t="s">
        <v>856</v>
      </c>
      <c r="S83" s="395">
        <f>IF(COUNTIF(J83:K86,"CUMPLE")&gt;=1,(G83*I83),0)* (IF(N83="PRESENTÓ CERTIFICADO",1,0))* (IF(O83="ACORDE A ITEM 5.2.2 (T.R.)",1,0) )* ( IF(OR(Q83="SIN OBSERVACIÓN", Q83="REQUERIMIENTOS SUBSANADOS"),1,0)) *(IF(OR(R83="NINGUNO", R83="CUMPLEN CON LO SOLICITADO"),1,0))</f>
        <v>166.26</v>
      </c>
      <c r="T83" s="414"/>
      <c r="U83" s="398">
        <f t="shared" si="16"/>
        <v>1</v>
      </c>
    </row>
    <row r="84" spans="2:21" ht="20.25" customHeight="1" x14ac:dyDescent="0.25">
      <c r="B84" s="372"/>
      <c r="C84" s="400"/>
      <c r="D84" s="400"/>
      <c r="E84" s="400"/>
      <c r="F84" s="400"/>
      <c r="G84" s="403"/>
      <c r="H84" s="381"/>
      <c r="I84" s="406"/>
      <c r="J84" s="155" t="s">
        <v>851</v>
      </c>
      <c r="K84" s="35">
        <f>+$K$14</f>
        <v>721214</v>
      </c>
      <c r="L84" s="155"/>
      <c r="M84" s="35"/>
      <c r="N84" s="387"/>
      <c r="O84" s="387"/>
      <c r="P84" s="390"/>
      <c r="Q84" s="393"/>
      <c r="R84" s="393"/>
      <c r="S84" s="396"/>
      <c r="T84" s="414"/>
      <c r="U84" s="398"/>
    </row>
    <row r="85" spans="2:21" ht="15" customHeight="1" x14ac:dyDescent="0.25">
      <c r="B85" s="372"/>
      <c r="C85" s="400"/>
      <c r="D85" s="400"/>
      <c r="E85" s="400"/>
      <c r="F85" s="400"/>
      <c r="G85" s="403"/>
      <c r="H85" s="381"/>
      <c r="I85" s="406"/>
      <c r="J85" s="155" t="s">
        <v>851</v>
      </c>
      <c r="K85" s="35">
        <f>+$K$15</f>
        <v>721033</v>
      </c>
      <c r="L85" s="155"/>
      <c r="M85" s="35"/>
      <c r="N85" s="387"/>
      <c r="O85" s="387"/>
      <c r="P85" s="390"/>
      <c r="Q85" s="393"/>
      <c r="R85" s="393"/>
      <c r="S85" s="396"/>
      <c r="T85" s="414"/>
      <c r="U85" s="398"/>
    </row>
    <row r="86" spans="2:21" ht="15" customHeight="1" x14ac:dyDescent="0.25">
      <c r="B86" s="373"/>
      <c r="C86" s="401"/>
      <c r="D86" s="401"/>
      <c r="E86" s="401"/>
      <c r="F86" s="401"/>
      <c r="G86" s="404"/>
      <c r="H86" s="382"/>
      <c r="I86" s="407"/>
      <c r="J86" s="155"/>
      <c r="K86" s="35"/>
      <c r="L86" s="155"/>
      <c r="M86" s="35"/>
      <c r="N86" s="388"/>
      <c r="O86" s="388"/>
      <c r="P86" s="391"/>
      <c r="Q86" s="394"/>
      <c r="R86" s="394"/>
      <c r="S86" s="397"/>
      <c r="T86" s="415"/>
      <c r="U86" s="398"/>
    </row>
    <row r="87" spans="2:21" ht="18" x14ac:dyDescent="0.25">
      <c r="B87" s="360" t="str">
        <f>IF(S88=" "," ",IF(S88&gt;=$H$6,"CUMPLE CON LA EXPERIENCIA REQUERIDA","NO CUMPLE CON LA EXPERIENCIA REQUERIDA"))</f>
        <v>CUMPLE CON LA EXPERIENCIA REQUERIDA</v>
      </c>
      <c r="C87" s="361"/>
      <c r="D87" s="361"/>
      <c r="E87" s="361"/>
      <c r="F87" s="361"/>
      <c r="G87" s="361"/>
      <c r="H87" s="361"/>
      <c r="I87" s="361"/>
      <c r="J87" s="361"/>
      <c r="K87" s="361"/>
      <c r="L87" s="361"/>
      <c r="M87" s="361"/>
      <c r="N87" s="361"/>
      <c r="O87" s="362"/>
      <c r="P87" s="366" t="s">
        <v>52</v>
      </c>
      <c r="Q87" s="367"/>
      <c r="R87" s="368"/>
      <c r="S87" s="41">
        <f>IF(T67="SI",SUM(S67:S86),0)</f>
        <v>2462.16</v>
      </c>
      <c r="T87" s="369" t="str">
        <f>IF(S88=" "," ",IF(S88&gt;=$H$6,"CUMPLE","NO CUMPLE"))</f>
        <v>CUMPLE</v>
      </c>
      <c r="U87" s="25"/>
    </row>
    <row r="88" spans="2:21" ht="18" x14ac:dyDescent="0.25">
      <c r="B88" s="363"/>
      <c r="C88" s="364"/>
      <c r="D88" s="364"/>
      <c r="E88" s="364"/>
      <c r="F88" s="364"/>
      <c r="G88" s="364"/>
      <c r="H88" s="364"/>
      <c r="I88" s="364"/>
      <c r="J88" s="364"/>
      <c r="K88" s="364"/>
      <c r="L88" s="364"/>
      <c r="M88" s="364"/>
      <c r="N88" s="364"/>
      <c r="O88" s="365"/>
      <c r="P88" s="366" t="s">
        <v>53</v>
      </c>
      <c r="Q88" s="367"/>
      <c r="R88" s="368"/>
      <c r="S88" s="41">
        <f>IFERROR((S87/$P$6)," ")</f>
        <v>4.4203949730700174</v>
      </c>
      <c r="T88" s="370"/>
      <c r="U88" s="38"/>
    </row>
    <row r="91" spans="2:21" ht="33.75" x14ac:dyDescent="0.25">
      <c r="B91" s="23">
        <v>4</v>
      </c>
      <c r="C91" s="419" t="s">
        <v>31</v>
      </c>
      <c r="D91" s="420"/>
      <c r="E91" s="421"/>
      <c r="F91" s="422" t="str">
        <f>IFERROR(VLOOKUP(B91,LISTA_OFERENTES,2,FALSE)," ")</f>
        <v>MCJC INGENIERIA S.A.S.</v>
      </c>
      <c r="G91" s="423"/>
      <c r="H91" s="423"/>
      <c r="I91" s="423"/>
      <c r="J91" s="423"/>
      <c r="K91" s="423"/>
      <c r="L91" s="423"/>
      <c r="M91" s="423"/>
      <c r="N91" s="423"/>
      <c r="O91" s="424"/>
      <c r="P91" s="425" t="s">
        <v>32</v>
      </c>
      <c r="Q91" s="426"/>
      <c r="R91" s="427"/>
      <c r="S91" s="24">
        <v>2</v>
      </c>
      <c r="T91" s="25"/>
    </row>
    <row r="92" spans="2:21" ht="66.75" customHeight="1" x14ac:dyDescent="0.25">
      <c r="B92" s="428" t="s">
        <v>33</v>
      </c>
      <c r="C92" s="408" t="s">
        <v>34</v>
      </c>
      <c r="D92" s="408" t="s">
        <v>35</v>
      </c>
      <c r="E92" s="408" t="s">
        <v>36</v>
      </c>
      <c r="F92" s="408" t="s">
        <v>37</v>
      </c>
      <c r="G92" s="408" t="s">
        <v>38</v>
      </c>
      <c r="H92" s="408" t="s">
        <v>39</v>
      </c>
      <c r="I92" s="408" t="s">
        <v>40</v>
      </c>
      <c r="J92" s="430" t="s">
        <v>41</v>
      </c>
      <c r="K92" s="431"/>
      <c r="L92" s="431"/>
      <c r="M92" s="432"/>
      <c r="N92" s="408" t="s">
        <v>42</v>
      </c>
      <c r="O92" s="408" t="s">
        <v>43</v>
      </c>
      <c r="P92" s="430" t="s">
        <v>44</v>
      </c>
      <c r="Q92" s="432"/>
      <c r="R92" s="408" t="s">
        <v>45</v>
      </c>
      <c r="S92" s="408" t="s">
        <v>46</v>
      </c>
      <c r="T92" s="408" t="str">
        <f>+$T$11</f>
        <v>CUMPLE CON EL REQUERIMIENTO DE HABER  CLASIFICADO EN LOS CODIGOS 721015, 721214 Y 721033  DE LA UNSCPS</v>
      </c>
      <c r="U92" s="408" t="str">
        <f>+$U$11</f>
        <v xml:space="preserve">VERIFICACIÓN CONDICIÓN DE EXPERIENCIA  </v>
      </c>
    </row>
    <row r="93" spans="2:21" ht="27" customHeight="1" x14ac:dyDescent="0.25">
      <c r="B93" s="429"/>
      <c r="C93" s="409"/>
      <c r="D93" s="409"/>
      <c r="E93" s="409"/>
      <c r="F93" s="409"/>
      <c r="G93" s="409"/>
      <c r="H93" s="409"/>
      <c r="I93" s="409"/>
      <c r="J93" s="410" t="s">
        <v>49</v>
      </c>
      <c r="K93" s="411"/>
      <c r="L93" s="411"/>
      <c r="M93" s="412"/>
      <c r="N93" s="409"/>
      <c r="O93" s="409"/>
      <c r="P93" s="30" t="s">
        <v>10</v>
      </c>
      <c r="Q93" s="30" t="s">
        <v>50</v>
      </c>
      <c r="R93" s="409"/>
      <c r="S93" s="409"/>
      <c r="T93" s="409"/>
      <c r="U93" s="409"/>
    </row>
    <row r="94" spans="2:21" ht="15.75" customHeight="1" x14ac:dyDescent="0.25">
      <c r="B94" s="371">
        <v>1</v>
      </c>
      <c r="C94" s="399">
        <v>13</v>
      </c>
      <c r="D94" s="399">
        <v>17</v>
      </c>
      <c r="E94" s="399" t="s">
        <v>866</v>
      </c>
      <c r="F94" s="399" t="s">
        <v>867</v>
      </c>
      <c r="G94" s="402">
        <v>1575.23</v>
      </c>
      <c r="H94" s="380" t="s">
        <v>465</v>
      </c>
      <c r="I94" s="405">
        <v>1</v>
      </c>
      <c r="J94" s="155" t="s">
        <v>851</v>
      </c>
      <c r="K94" s="35">
        <f>+$K$13</f>
        <v>721015</v>
      </c>
      <c r="L94" s="155"/>
      <c r="M94" s="35"/>
      <c r="N94" s="386" t="s">
        <v>850</v>
      </c>
      <c r="O94" s="386" t="s">
        <v>853</v>
      </c>
      <c r="P94" s="389"/>
      <c r="Q94" s="392" t="s">
        <v>854</v>
      </c>
      <c r="R94" s="392" t="s">
        <v>855</v>
      </c>
      <c r="S94" s="395">
        <f>IF(COUNTIF(J94:K97,"CUMPLE")&gt;=1,(G94*I94),0)* (IF(N94="PRESENTÓ CERTIFICADO",1,0))* (IF(O94="ACORDE A ITEM 5.2.2 (T.R.)",1,0) )* ( IF(OR(Q94="SIN OBSERVACIÓN", Q94="REQUERIMIENTOS SUBSANADOS"),1,0)) *(IF(OR(R94="NINGUNO", R94="CUMPLEN CON LO SOLICITADO"),1,0))</f>
        <v>1575.23</v>
      </c>
      <c r="T94" s="413" t="s">
        <v>857</v>
      </c>
      <c r="U94" s="398">
        <f>IF(COUNTIF(J94:K97,"CUMPLE")&gt;=1,1,0)</f>
        <v>1</v>
      </c>
    </row>
    <row r="95" spans="2:21" ht="15.95" customHeight="1" x14ac:dyDescent="0.25">
      <c r="B95" s="372"/>
      <c r="C95" s="400"/>
      <c r="D95" s="400"/>
      <c r="E95" s="400"/>
      <c r="F95" s="400"/>
      <c r="G95" s="403"/>
      <c r="H95" s="381"/>
      <c r="I95" s="406"/>
      <c r="J95" s="155" t="s">
        <v>851</v>
      </c>
      <c r="K95" s="35">
        <f>+$K$14</f>
        <v>721214</v>
      </c>
      <c r="L95" s="155"/>
      <c r="M95" s="35"/>
      <c r="N95" s="387"/>
      <c r="O95" s="387"/>
      <c r="P95" s="390"/>
      <c r="Q95" s="393"/>
      <c r="R95" s="393"/>
      <c r="S95" s="396"/>
      <c r="T95" s="414"/>
      <c r="U95" s="398"/>
    </row>
    <row r="96" spans="2:21" ht="15.75" customHeight="1" x14ac:dyDescent="0.25">
      <c r="B96" s="372"/>
      <c r="C96" s="400"/>
      <c r="D96" s="400"/>
      <c r="E96" s="400"/>
      <c r="F96" s="400"/>
      <c r="G96" s="403"/>
      <c r="H96" s="381"/>
      <c r="I96" s="406"/>
      <c r="J96" s="155" t="s">
        <v>851</v>
      </c>
      <c r="K96" s="35">
        <f>+$K$15</f>
        <v>721033</v>
      </c>
      <c r="L96" s="155"/>
      <c r="M96" s="35"/>
      <c r="N96" s="387"/>
      <c r="O96" s="387"/>
      <c r="P96" s="390"/>
      <c r="Q96" s="393"/>
      <c r="R96" s="393"/>
      <c r="S96" s="396"/>
      <c r="T96" s="414"/>
      <c r="U96" s="398"/>
    </row>
    <row r="97" spans="2:21" ht="15.95" customHeight="1" x14ac:dyDescent="0.25">
      <c r="B97" s="373"/>
      <c r="C97" s="401"/>
      <c r="D97" s="401"/>
      <c r="E97" s="401"/>
      <c r="F97" s="401"/>
      <c r="G97" s="404"/>
      <c r="H97" s="382"/>
      <c r="I97" s="407"/>
      <c r="J97" s="155"/>
      <c r="K97" s="35"/>
      <c r="L97" s="155"/>
      <c r="M97" s="35"/>
      <c r="N97" s="388"/>
      <c r="O97" s="388"/>
      <c r="P97" s="391"/>
      <c r="Q97" s="394"/>
      <c r="R97" s="394"/>
      <c r="S97" s="397"/>
      <c r="T97" s="414"/>
      <c r="U97" s="398"/>
    </row>
    <row r="98" spans="2:21" ht="15" customHeight="1" x14ac:dyDescent="0.25">
      <c r="B98" s="371">
        <v>2</v>
      </c>
      <c r="C98" s="374">
        <v>44</v>
      </c>
      <c r="D98" s="374">
        <v>133</v>
      </c>
      <c r="E98" s="416" t="s">
        <v>976</v>
      </c>
      <c r="F98" s="374" t="s">
        <v>977</v>
      </c>
      <c r="G98" s="377">
        <v>1905.22</v>
      </c>
      <c r="H98" s="380" t="s">
        <v>465</v>
      </c>
      <c r="I98" s="405">
        <v>1</v>
      </c>
      <c r="J98" s="155" t="s">
        <v>851</v>
      </c>
      <c r="K98" s="35">
        <f>+$K$13</f>
        <v>721015</v>
      </c>
      <c r="L98" s="155"/>
      <c r="M98" s="35"/>
      <c r="N98" s="386" t="s">
        <v>850</v>
      </c>
      <c r="O98" s="386" t="s">
        <v>853</v>
      </c>
      <c r="P98" s="389"/>
      <c r="Q98" s="392" t="s">
        <v>854</v>
      </c>
      <c r="R98" s="392" t="s">
        <v>855</v>
      </c>
      <c r="S98" s="395">
        <f>IF(COUNTIF(J98:K101,"CUMPLE")&gt;=1,(G98*I98),0)* (IF(N98="PRESENTÓ CERTIFICADO",1,0))* (IF(O98="ACORDE A ITEM 5.2.2 (T.R.)",1,0) )* ( IF(OR(Q98="SIN OBSERVACIÓN", Q98="REQUERIMIENTOS SUBSANADOS"),1,0)) *(IF(OR(R98="NINGUNO", R98="CUMPLEN CON LO SOLICITADO"),1,0))</f>
        <v>1905.22</v>
      </c>
      <c r="T98" s="414"/>
      <c r="U98" s="398">
        <f>IF(COUNTIF(L98:M101,"CUMPLE")&gt;=1,1,0)</f>
        <v>0</v>
      </c>
    </row>
    <row r="99" spans="2:21" ht="15" customHeight="1" x14ac:dyDescent="0.25">
      <c r="B99" s="372"/>
      <c r="C99" s="375"/>
      <c r="D99" s="375"/>
      <c r="E99" s="417"/>
      <c r="F99" s="375"/>
      <c r="G99" s="378"/>
      <c r="H99" s="381"/>
      <c r="I99" s="406"/>
      <c r="J99" s="155" t="s">
        <v>851</v>
      </c>
      <c r="K99" s="35">
        <f>+$K$14</f>
        <v>721214</v>
      </c>
      <c r="L99" s="155"/>
      <c r="M99" s="35"/>
      <c r="N99" s="387"/>
      <c r="O99" s="387"/>
      <c r="P99" s="390"/>
      <c r="Q99" s="393"/>
      <c r="R99" s="393"/>
      <c r="S99" s="396"/>
      <c r="T99" s="414"/>
      <c r="U99" s="398"/>
    </row>
    <row r="100" spans="2:21" ht="15" customHeight="1" x14ac:dyDescent="0.25">
      <c r="B100" s="372"/>
      <c r="C100" s="375"/>
      <c r="D100" s="375"/>
      <c r="E100" s="417"/>
      <c r="F100" s="375"/>
      <c r="G100" s="378"/>
      <c r="H100" s="381"/>
      <c r="I100" s="406"/>
      <c r="J100" s="155" t="s">
        <v>851</v>
      </c>
      <c r="K100" s="35">
        <f>+$K$15</f>
        <v>721033</v>
      </c>
      <c r="L100" s="155"/>
      <c r="M100" s="35"/>
      <c r="N100" s="387"/>
      <c r="O100" s="387"/>
      <c r="P100" s="390"/>
      <c r="Q100" s="393"/>
      <c r="R100" s="393"/>
      <c r="S100" s="396"/>
      <c r="T100" s="414"/>
      <c r="U100" s="398"/>
    </row>
    <row r="101" spans="2:21" ht="15" customHeight="1" x14ac:dyDescent="0.25">
      <c r="B101" s="373"/>
      <c r="C101" s="376"/>
      <c r="D101" s="376"/>
      <c r="E101" s="418"/>
      <c r="F101" s="376"/>
      <c r="G101" s="379"/>
      <c r="H101" s="382"/>
      <c r="I101" s="407"/>
      <c r="J101" s="155"/>
      <c r="K101" s="35"/>
      <c r="L101" s="155"/>
      <c r="M101" s="35"/>
      <c r="N101" s="388"/>
      <c r="O101" s="388"/>
      <c r="P101" s="391"/>
      <c r="Q101" s="394"/>
      <c r="R101" s="394"/>
      <c r="S101" s="397"/>
      <c r="T101" s="414"/>
      <c r="U101" s="398"/>
    </row>
    <row r="102" spans="2:21" hidden="1" x14ac:dyDescent="0.25">
      <c r="B102" s="371">
        <v>3</v>
      </c>
      <c r="C102" s="399"/>
      <c r="D102" s="399"/>
      <c r="E102" s="399"/>
      <c r="F102" s="399"/>
      <c r="G102" s="402"/>
      <c r="H102" s="380"/>
      <c r="I102" s="405"/>
      <c r="J102" s="155"/>
      <c r="K102" s="35">
        <f>+$K$13</f>
        <v>721015</v>
      </c>
      <c r="L102" s="155"/>
      <c r="M102" s="35"/>
      <c r="N102" s="386"/>
      <c r="O102" s="386"/>
      <c r="P102" s="389"/>
      <c r="Q102" s="392"/>
      <c r="R102" s="392"/>
      <c r="S102" s="395">
        <f>IF(COUNTIF(J102:K105,"CUMPLE")&gt;=1,(G102*I102),0)* (IF(N102="PRESENTÓ CERTIFICADO",1,0))* (IF(O102="ACORDE A ITEM 5.2.2 (T.R.)",1,0) )* ( IF(OR(Q102="SIN OBSERVACIÓN", Q102="REQUERIMIENTOS SUBSANADOS"),1,0)) *(IF(OR(R102="NINGUNO", R102="CUMPLEN CON LO SOLICITADO"),1,0))</f>
        <v>0</v>
      </c>
      <c r="T102" s="414"/>
      <c r="U102" s="398">
        <f>IF(COUNTIF(L102:M105,"CUMPLE")&gt;=1,1,0)</f>
        <v>0</v>
      </c>
    </row>
    <row r="103" spans="2:21" hidden="1" x14ac:dyDescent="0.25">
      <c r="B103" s="372"/>
      <c r="C103" s="400"/>
      <c r="D103" s="400"/>
      <c r="E103" s="400"/>
      <c r="F103" s="400"/>
      <c r="G103" s="403"/>
      <c r="H103" s="381"/>
      <c r="I103" s="406"/>
      <c r="J103" s="155"/>
      <c r="K103" s="35">
        <f>+$K$14</f>
        <v>721214</v>
      </c>
      <c r="L103" s="155"/>
      <c r="M103" s="35"/>
      <c r="N103" s="387"/>
      <c r="O103" s="387"/>
      <c r="P103" s="433"/>
      <c r="Q103" s="393"/>
      <c r="R103" s="393"/>
      <c r="S103" s="396"/>
      <c r="T103" s="414"/>
      <c r="U103" s="398"/>
    </row>
    <row r="104" spans="2:21" hidden="1" x14ac:dyDescent="0.25">
      <c r="B104" s="372"/>
      <c r="C104" s="400"/>
      <c r="D104" s="400"/>
      <c r="E104" s="400"/>
      <c r="F104" s="400"/>
      <c r="G104" s="403"/>
      <c r="H104" s="381"/>
      <c r="I104" s="406"/>
      <c r="J104" s="155"/>
      <c r="K104" s="35">
        <f>+$K$15</f>
        <v>721033</v>
      </c>
      <c r="L104" s="155"/>
      <c r="M104" s="35"/>
      <c r="N104" s="387"/>
      <c r="O104" s="387"/>
      <c r="P104" s="390"/>
      <c r="Q104" s="393"/>
      <c r="R104" s="393"/>
      <c r="S104" s="396"/>
      <c r="T104" s="414"/>
      <c r="U104" s="398"/>
    </row>
    <row r="105" spans="2:21" hidden="1" x14ac:dyDescent="0.25">
      <c r="B105" s="373"/>
      <c r="C105" s="401"/>
      <c r="D105" s="401"/>
      <c r="E105" s="401"/>
      <c r="F105" s="401"/>
      <c r="G105" s="404"/>
      <c r="H105" s="382"/>
      <c r="I105" s="407"/>
      <c r="J105" s="155"/>
      <c r="K105" s="35"/>
      <c r="L105" s="155"/>
      <c r="M105" s="35"/>
      <c r="N105" s="388"/>
      <c r="O105" s="388"/>
      <c r="P105" s="391"/>
      <c r="Q105" s="394"/>
      <c r="R105" s="394"/>
      <c r="S105" s="397"/>
      <c r="T105" s="414"/>
      <c r="U105" s="398"/>
    </row>
    <row r="106" spans="2:21" hidden="1" x14ac:dyDescent="0.25">
      <c r="B106" s="371">
        <v>4</v>
      </c>
      <c r="C106" s="374"/>
      <c r="D106" s="374"/>
      <c r="E106" s="374"/>
      <c r="F106" s="374"/>
      <c r="G106" s="377"/>
      <c r="H106" s="380"/>
      <c r="I106" s="383"/>
      <c r="J106" s="155"/>
      <c r="K106" s="35">
        <f>+$K$13</f>
        <v>721015</v>
      </c>
      <c r="L106" s="155"/>
      <c r="M106" s="35"/>
      <c r="N106" s="386"/>
      <c r="O106" s="386"/>
      <c r="P106" s="389"/>
      <c r="Q106" s="392"/>
      <c r="R106" s="392"/>
      <c r="S106" s="395">
        <f>IF(COUNTIF(J106:K109,"CUMPLE")&gt;=1,(G106*I106),0)* (IF(N106="PRESENTÓ CERTIFICADO",1,0))* (IF(O106="ACORDE A ITEM 5.2.2 (T.R.)",1,0) )* ( IF(OR(Q106="SIN OBSERVACIÓN", Q106="REQUERIMIENTOS SUBSANADOS"),1,0)) *(IF(OR(R106="NINGUNO", R106="CUMPLEN CON LO SOLICITADO"),1,0))</f>
        <v>0</v>
      </c>
      <c r="T106" s="414"/>
      <c r="U106" s="398">
        <f>IF(COUNTIF(L106:M109,"CUMPLE")&gt;=1,1,0)</f>
        <v>0</v>
      </c>
    </row>
    <row r="107" spans="2:21" hidden="1" x14ac:dyDescent="0.25">
      <c r="B107" s="372"/>
      <c r="C107" s="375"/>
      <c r="D107" s="375"/>
      <c r="E107" s="375"/>
      <c r="F107" s="375"/>
      <c r="G107" s="378"/>
      <c r="H107" s="381"/>
      <c r="I107" s="384"/>
      <c r="J107" s="155"/>
      <c r="K107" s="35">
        <f>+$K$14</f>
        <v>721214</v>
      </c>
      <c r="L107" s="155"/>
      <c r="M107" s="35"/>
      <c r="N107" s="387"/>
      <c r="O107" s="387"/>
      <c r="P107" s="433"/>
      <c r="Q107" s="393"/>
      <c r="R107" s="393"/>
      <c r="S107" s="396"/>
      <c r="T107" s="414"/>
      <c r="U107" s="398"/>
    </row>
    <row r="108" spans="2:21" hidden="1" x14ac:dyDescent="0.25">
      <c r="B108" s="372"/>
      <c r="C108" s="375"/>
      <c r="D108" s="375"/>
      <c r="E108" s="375"/>
      <c r="F108" s="375"/>
      <c r="G108" s="378"/>
      <c r="H108" s="381"/>
      <c r="I108" s="384"/>
      <c r="J108" s="155"/>
      <c r="K108" s="35">
        <f>+$K$15</f>
        <v>721033</v>
      </c>
      <c r="L108" s="155"/>
      <c r="M108" s="35"/>
      <c r="N108" s="387"/>
      <c r="O108" s="387"/>
      <c r="P108" s="390"/>
      <c r="Q108" s="393"/>
      <c r="R108" s="393"/>
      <c r="S108" s="396"/>
      <c r="T108" s="414"/>
      <c r="U108" s="398"/>
    </row>
    <row r="109" spans="2:21" hidden="1" x14ac:dyDescent="0.25">
      <c r="B109" s="373"/>
      <c r="C109" s="376"/>
      <c r="D109" s="376"/>
      <c r="E109" s="376"/>
      <c r="F109" s="376"/>
      <c r="G109" s="379"/>
      <c r="H109" s="382"/>
      <c r="I109" s="385"/>
      <c r="J109" s="155"/>
      <c r="K109" s="35"/>
      <c r="L109" s="155"/>
      <c r="M109" s="35"/>
      <c r="N109" s="388"/>
      <c r="O109" s="388"/>
      <c r="P109" s="391"/>
      <c r="Q109" s="394"/>
      <c r="R109" s="394"/>
      <c r="S109" s="397"/>
      <c r="T109" s="414"/>
      <c r="U109" s="398"/>
    </row>
    <row r="110" spans="2:21" hidden="1" x14ac:dyDescent="0.25">
      <c r="B110" s="371">
        <v>5</v>
      </c>
      <c r="C110" s="399"/>
      <c r="D110" s="399"/>
      <c r="E110" s="399"/>
      <c r="F110" s="399"/>
      <c r="G110" s="402"/>
      <c r="H110" s="380"/>
      <c r="I110" s="405"/>
      <c r="J110" s="155"/>
      <c r="K110" s="35">
        <f>+$K$13</f>
        <v>721015</v>
      </c>
      <c r="L110" s="155"/>
      <c r="M110" s="35"/>
      <c r="N110" s="386"/>
      <c r="O110" s="386"/>
      <c r="P110" s="389"/>
      <c r="Q110" s="392"/>
      <c r="R110" s="392"/>
      <c r="S110" s="395">
        <f>IF(COUNTIF(J110:K113,"CUMPLE")&gt;=1,(G110*I110),0)* (IF(N110="PRESENTÓ CERTIFICADO",1,0))* (IF(O110="ACORDE A ITEM 5.2.2 (T.R.)",1,0) )* ( IF(OR(Q110="SIN OBSERVACIÓN", Q110="REQUERIMIENTOS SUBSANADOS"),1,0)) *(IF(OR(R110="NINGUNO", R110="CUMPLEN CON LO SOLICITADO"),1,0))</f>
        <v>0</v>
      </c>
      <c r="T110" s="414"/>
      <c r="U110" s="398">
        <f>IF(COUNTIF(L110:M113,"CUMPLE")&gt;=1,1,0)</f>
        <v>0</v>
      </c>
    </row>
    <row r="111" spans="2:21" hidden="1" x14ac:dyDescent="0.25">
      <c r="B111" s="372"/>
      <c r="C111" s="400"/>
      <c r="D111" s="400"/>
      <c r="E111" s="400"/>
      <c r="F111" s="400"/>
      <c r="G111" s="403"/>
      <c r="H111" s="381"/>
      <c r="I111" s="406"/>
      <c r="J111" s="155"/>
      <c r="K111" s="35">
        <f>+$K$14</f>
        <v>721214</v>
      </c>
      <c r="L111" s="155"/>
      <c r="M111" s="35"/>
      <c r="N111" s="387"/>
      <c r="O111" s="387"/>
      <c r="P111" s="433"/>
      <c r="Q111" s="393"/>
      <c r="R111" s="393"/>
      <c r="S111" s="396"/>
      <c r="T111" s="414"/>
      <c r="U111" s="398"/>
    </row>
    <row r="112" spans="2:21" hidden="1" x14ac:dyDescent="0.25">
      <c r="B112" s="372"/>
      <c r="C112" s="400"/>
      <c r="D112" s="400"/>
      <c r="E112" s="400"/>
      <c r="F112" s="400"/>
      <c r="G112" s="403"/>
      <c r="H112" s="381"/>
      <c r="I112" s="406"/>
      <c r="J112" s="155"/>
      <c r="K112" s="35">
        <f>+$K$15</f>
        <v>721033</v>
      </c>
      <c r="L112" s="155"/>
      <c r="M112" s="35"/>
      <c r="N112" s="387"/>
      <c r="O112" s="387"/>
      <c r="P112" s="390"/>
      <c r="Q112" s="393"/>
      <c r="R112" s="393"/>
      <c r="S112" s="396"/>
      <c r="T112" s="414"/>
      <c r="U112" s="398"/>
    </row>
    <row r="113" spans="2:21" hidden="1" x14ac:dyDescent="0.25">
      <c r="B113" s="373"/>
      <c r="C113" s="401"/>
      <c r="D113" s="401"/>
      <c r="E113" s="401"/>
      <c r="F113" s="401"/>
      <c r="G113" s="404"/>
      <c r="H113" s="382"/>
      <c r="I113" s="407"/>
      <c r="J113" s="155"/>
      <c r="K113" s="35"/>
      <c r="L113" s="155"/>
      <c r="M113" s="35"/>
      <c r="N113" s="388"/>
      <c r="O113" s="388"/>
      <c r="P113" s="391"/>
      <c r="Q113" s="394"/>
      <c r="R113" s="394"/>
      <c r="S113" s="397"/>
      <c r="T113" s="415"/>
      <c r="U113" s="398"/>
    </row>
    <row r="114" spans="2:21" ht="18" x14ac:dyDescent="0.25">
      <c r="B114" s="360" t="str">
        <f>IF(S115=" "," ",IF(S115&gt;=$H$6,"CUMPLE CON LA EXPERIENCIA REQUERIDA","NO CUMPLE CON LA EXPERIENCIA REQUERIDA"))</f>
        <v>CUMPLE CON LA EXPERIENCIA REQUERIDA</v>
      </c>
      <c r="C114" s="361"/>
      <c r="D114" s="361"/>
      <c r="E114" s="361"/>
      <c r="F114" s="361"/>
      <c r="G114" s="361"/>
      <c r="H114" s="361"/>
      <c r="I114" s="361"/>
      <c r="J114" s="361"/>
      <c r="K114" s="361"/>
      <c r="L114" s="361"/>
      <c r="M114" s="361"/>
      <c r="N114" s="361"/>
      <c r="O114" s="362"/>
      <c r="P114" s="366" t="s">
        <v>52</v>
      </c>
      <c r="Q114" s="367"/>
      <c r="R114" s="368"/>
      <c r="S114" s="41">
        <f>IF(T94="SI",SUM(S94:S113),0)</f>
        <v>3480.45</v>
      </c>
      <c r="T114" s="369" t="str">
        <f>IF(S115=" "," ",IF(S115&gt;=$H$6,"CUMPLE","NO CUMPLE"))</f>
        <v>CUMPLE</v>
      </c>
      <c r="U114" s="25"/>
    </row>
    <row r="115" spans="2:21" ht="18" x14ac:dyDescent="0.25">
      <c r="B115" s="363"/>
      <c r="C115" s="364"/>
      <c r="D115" s="364"/>
      <c r="E115" s="364"/>
      <c r="F115" s="364"/>
      <c r="G115" s="364"/>
      <c r="H115" s="364"/>
      <c r="I115" s="364"/>
      <c r="J115" s="364"/>
      <c r="K115" s="364"/>
      <c r="L115" s="364"/>
      <c r="M115" s="364"/>
      <c r="N115" s="364"/>
      <c r="O115" s="365"/>
      <c r="P115" s="366" t="s">
        <v>53</v>
      </c>
      <c r="Q115" s="367"/>
      <c r="R115" s="368"/>
      <c r="S115" s="41">
        <f>IFERROR((S114/$P$6)," ")</f>
        <v>6.2485637342908431</v>
      </c>
      <c r="T115" s="370"/>
      <c r="U115" s="38"/>
    </row>
    <row r="118" spans="2:21" ht="33.75" x14ac:dyDescent="0.25">
      <c r="B118" s="23">
        <v>5</v>
      </c>
      <c r="C118" s="419" t="s">
        <v>31</v>
      </c>
      <c r="D118" s="420"/>
      <c r="E118" s="421"/>
      <c r="F118" s="422" t="str">
        <f>IFERROR(VLOOKUP(B118,LISTA_OFERENTES,2,FALSE)," ")</f>
        <v>CONSTRUVALORES S.A.S</v>
      </c>
      <c r="G118" s="423"/>
      <c r="H118" s="423"/>
      <c r="I118" s="423"/>
      <c r="J118" s="423"/>
      <c r="K118" s="423"/>
      <c r="L118" s="423"/>
      <c r="M118" s="423"/>
      <c r="N118" s="423"/>
      <c r="O118" s="424"/>
      <c r="P118" s="425" t="s">
        <v>32</v>
      </c>
      <c r="Q118" s="426"/>
      <c r="R118" s="427"/>
      <c r="S118" s="24">
        <v>2</v>
      </c>
      <c r="T118" s="25"/>
    </row>
    <row r="119" spans="2:21" ht="46.5" customHeight="1" x14ac:dyDescent="0.25">
      <c r="B119" s="428" t="s">
        <v>33</v>
      </c>
      <c r="C119" s="408" t="s">
        <v>34</v>
      </c>
      <c r="D119" s="408" t="s">
        <v>35</v>
      </c>
      <c r="E119" s="408" t="s">
        <v>36</v>
      </c>
      <c r="F119" s="408" t="s">
        <v>37</v>
      </c>
      <c r="G119" s="408" t="s">
        <v>38</v>
      </c>
      <c r="H119" s="408" t="s">
        <v>39</v>
      </c>
      <c r="I119" s="408" t="s">
        <v>40</v>
      </c>
      <c r="J119" s="430" t="s">
        <v>41</v>
      </c>
      <c r="K119" s="431"/>
      <c r="L119" s="431"/>
      <c r="M119" s="432"/>
      <c r="N119" s="408" t="s">
        <v>42</v>
      </c>
      <c r="O119" s="408" t="s">
        <v>43</v>
      </c>
      <c r="P119" s="430" t="s">
        <v>44</v>
      </c>
      <c r="Q119" s="432"/>
      <c r="R119" s="408" t="s">
        <v>45</v>
      </c>
      <c r="S119" s="408" t="s">
        <v>46</v>
      </c>
      <c r="T119" s="408" t="str">
        <f>+$T$11</f>
        <v>CUMPLE CON EL REQUERIMIENTO DE HABER  CLASIFICADO EN LOS CODIGOS 721015, 721214 Y 721033  DE LA UNSCPS</v>
      </c>
      <c r="U119" s="408" t="str">
        <f>+$U$11</f>
        <v xml:space="preserve">VERIFICACIÓN CONDICIÓN DE EXPERIENCIA  </v>
      </c>
    </row>
    <row r="120" spans="2:21" ht="30" customHeight="1" x14ac:dyDescent="0.25">
      <c r="B120" s="429"/>
      <c r="C120" s="409"/>
      <c r="D120" s="409"/>
      <c r="E120" s="409"/>
      <c r="F120" s="409"/>
      <c r="G120" s="409"/>
      <c r="H120" s="409"/>
      <c r="I120" s="409"/>
      <c r="J120" s="410" t="s">
        <v>49</v>
      </c>
      <c r="K120" s="411"/>
      <c r="L120" s="411"/>
      <c r="M120" s="412"/>
      <c r="N120" s="409"/>
      <c r="O120" s="409"/>
      <c r="P120" s="30" t="s">
        <v>10</v>
      </c>
      <c r="Q120" s="30" t="s">
        <v>50</v>
      </c>
      <c r="R120" s="409"/>
      <c r="S120" s="409"/>
      <c r="T120" s="409"/>
      <c r="U120" s="409"/>
    </row>
    <row r="121" spans="2:21" ht="15.95" customHeight="1" x14ac:dyDescent="0.25">
      <c r="B121" s="371">
        <v>1</v>
      </c>
      <c r="C121" s="374">
        <v>35</v>
      </c>
      <c r="D121" s="374">
        <v>52</v>
      </c>
      <c r="E121" s="454" t="s">
        <v>869</v>
      </c>
      <c r="F121" s="374" t="s">
        <v>871</v>
      </c>
      <c r="G121" s="402">
        <v>3794</v>
      </c>
      <c r="H121" s="380" t="s">
        <v>863</v>
      </c>
      <c r="I121" s="405">
        <v>0.24</v>
      </c>
      <c r="J121" s="155" t="s">
        <v>851</v>
      </c>
      <c r="K121" s="35">
        <f>+$K$13</f>
        <v>721015</v>
      </c>
      <c r="L121" s="155"/>
      <c r="M121" s="35"/>
      <c r="N121" s="386" t="s">
        <v>850</v>
      </c>
      <c r="O121" s="386" t="s">
        <v>853</v>
      </c>
      <c r="P121" s="389"/>
      <c r="Q121" s="392" t="s">
        <v>854</v>
      </c>
      <c r="R121" s="392" t="s">
        <v>855</v>
      </c>
      <c r="S121" s="395">
        <f>IF(COUNTIF(J121:K124,"CUMPLE")&gt;=1,(G121*I121),0)* (IF(N121="PRESENTÓ CERTIFICADO",1,0))* (IF(O121="ACORDE A ITEM 5.2.2 (T.R.)",1,0) )* ( IF(OR(Q121="SIN OBSERVACIÓN", Q121="REQUERIMIENTOS SUBSANADOS"),1,0)) *(IF(OR(R121="NINGUNO", R121="CUMPLEN CON LO SOLICITADO"),1,0))</f>
        <v>910.56</v>
      </c>
      <c r="T121" s="413" t="s">
        <v>857</v>
      </c>
      <c r="U121" s="398">
        <f>IF(COUNTIF(J121:K124,"CUMPLE")&gt;=1,1,0)</f>
        <v>1</v>
      </c>
    </row>
    <row r="122" spans="2:21" ht="15.95" customHeight="1" x14ac:dyDescent="0.25">
      <c r="B122" s="372"/>
      <c r="C122" s="375"/>
      <c r="D122" s="375"/>
      <c r="E122" s="455"/>
      <c r="F122" s="375"/>
      <c r="G122" s="403"/>
      <c r="H122" s="381"/>
      <c r="I122" s="406"/>
      <c r="J122" s="155" t="s">
        <v>851</v>
      </c>
      <c r="K122" s="35">
        <f>+$K$14</f>
        <v>721214</v>
      </c>
      <c r="L122" s="155"/>
      <c r="M122" s="35"/>
      <c r="N122" s="387"/>
      <c r="O122" s="387"/>
      <c r="P122" s="390"/>
      <c r="Q122" s="393"/>
      <c r="R122" s="393"/>
      <c r="S122" s="396"/>
      <c r="T122" s="414"/>
      <c r="U122" s="398"/>
    </row>
    <row r="123" spans="2:21" ht="15.95" customHeight="1" x14ac:dyDescent="0.25">
      <c r="B123" s="372"/>
      <c r="C123" s="375"/>
      <c r="D123" s="375"/>
      <c r="E123" s="455"/>
      <c r="F123" s="375"/>
      <c r="G123" s="403"/>
      <c r="H123" s="381"/>
      <c r="I123" s="406"/>
      <c r="J123" s="155" t="s">
        <v>851</v>
      </c>
      <c r="K123" s="35">
        <f>+$K$15</f>
        <v>721033</v>
      </c>
      <c r="L123" s="155"/>
      <c r="M123" s="35"/>
      <c r="N123" s="387"/>
      <c r="O123" s="387"/>
      <c r="P123" s="390"/>
      <c r="Q123" s="393"/>
      <c r="R123" s="393"/>
      <c r="S123" s="396"/>
      <c r="T123" s="414"/>
      <c r="U123" s="398"/>
    </row>
    <row r="124" spans="2:21" ht="15.95" customHeight="1" x14ac:dyDescent="0.25">
      <c r="B124" s="373"/>
      <c r="C124" s="376"/>
      <c r="D124" s="376"/>
      <c r="E124" s="456"/>
      <c r="F124" s="376"/>
      <c r="G124" s="404"/>
      <c r="H124" s="382"/>
      <c r="I124" s="407"/>
      <c r="J124" s="155"/>
      <c r="K124" s="35"/>
      <c r="L124" s="155"/>
      <c r="M124" s="35"/>
      <c r="N124" s="388"/>
      <c r="O124" s="388"/>
      <c r="P124" s="391"/>
      <c r="Q124" s="394"/>
      <c r="R124" s="394"/>
      <c r="S124" s="397"/>
      <c r="T124" s="414"/>
      <c r="U124" s="398"/>
    </row>
    <row r="125" spans="2:21" ht="15" customHeight="1" x14ac:dyDescent="0.25">
      <c r="B125" s="371">
        <v>2</v>
      </c>
      <c r="C125" s="374">
        <v>41</v>
      </c>
      <c r="D125" s="374">
        <v>57</v>
      </c>
      <c r="E125" s="416" t="s">
        <v>870</v>
      </c>
      <c r="F125" s="374" t="s">
        <v>872</v>
      </c>
      <c r="G125" s="377">
        <v>6832.84</v>
      </c>
      <c r="H125" s="380" t="s">
        <v>863</v>
      </c>
      <c r="I125" s="383">
        <v>0.33</v>
      </c>
      <c r="J125" s="155" t="s">
        <v>851</v>
      </c>
      <c r="K125" s="35">
        <f>+$K$13</f>
        <v>721015</v>
      </c>
      <c r="L125" s="155"/>
      <c r="M125" s="35"/>
      <c r="N125" s="386" t="s">
        <v>850</v>
      </c>
      <c r="O125" s="386" t="s">
        <v>853</v>
      </c>
      <c r="P125" s="389"/>
      <c r="Q125" s="392" t="s">
        <v>854</v>
      </c>
      <c r="R125" s="392" t="s">
        <v>855</v>
      </c>
      <c r="S125" s="395">
        <f>IF(COUNTIF(J125:K128,"CUMPLE")&gt;=1,(G125*I125),0)* (IF(N125="PRESENTÓ CERTIFICADO",1,0))* (IF(O125="ACORDE A ITEM 5.2.2 (T.R.)",1,0) )* ( IF(OR(Q125="SIN OBSERVACIÓN", Q125="REQUERIMIENTOS SUBSANADOS"),1,0)) *(IF(OR(R125="NINGUNO", R125="CUMPLEN CON LO SOLICITADO"),1,0))</f>
        <v>2254.8371999999999</v>
      </c>
      <c r="T125" s="414"/>
      <c r="U125" s="398">
        <f>IF(COUNTIF(J125:K128,"CUMPLE")&gt;=1,1,0)</f>
        <v>1</v>
      </c>
    </row>
    <row r="126" spans="2:21" ht="15" customHeight="1" x14ac:dyDescent="0.25">
      <c r="B126" s="372"/>
      <c r="C126" s="375"/>
      <c r="D126" s="375"/>
      <c r="E126" s="417"/>
      <c r="F126" s="375"/>
      <c r="G126" s="378"/>
      <c r="H126" s="381"/>
      <c r="I126" s="384"/>
      <c r="J126" s="155" t="s">
        <v>851</v>
      </c>
      <c r="K126" s="35">
        <f>+$K$14</f>
        <v>721214</v>
      </c>
      <c r="L126" s="155"/>
      <c r="M126" s="35"/>
      <c r="N126" s="387"/>
      <c r="O126" s="387"/>
      <c r="P126" s="390"/>
      <c r="Q126" s="393"/>
      <c r="R126" s="393"/>
      <c r="S126" s="396"/>
      <c r="T126" s="414"/>
      <c r="U126" s="398"/>
    </row>
    <row r="127" spans="2:21" ht="15" customHeight="1" x14ac:dyDescent="0.25">
      <c r="B127" s="372"/>
      <c r="C127" s="375"/>
      <c r="D127" s="375"/>
      <c r="E127" s="417"/>
      <c r="F127" s="375"/>
      <c r="G127" s="378"/>
      <c r="H127" s="381"/>
      <c r="I127" s="384"/>
      <c r="J127" s="155" t="s">
        <v>851</v>
      </c>
      <c r="K127" s="35">
        <f>+$K$15</f>
        <v>721033</v>
      </c>
      <c r="L127" s="155"/>
      <c r="M127" s="35"/>
      <c r="N127" s="387"/>
      <c r="O127" s="387"/>
      <c r="P127" s="390"/>
      <c r="Q127" s="393"/>
      <c r="R127" s="393"/>
      <c r="S127" s="396"/>
      <c r="T127" s="414"/>
      <c r="U127" s="398"/>
    </row>
    <row r="128" spans="2:21" ht="15" customHeight="1" x14ac:dyDescent="0.25">
      <c r="B128" s="373"/>
      <c r="C128" s="376"/>
      <c r="D128" s="376"/>
      <c r="E128" s="418"/>
      <c r="F128" s="376"/>
      <c r="G128" s="379"/>
      <c r="H128" s="382"/>
      <c r="I128" s="385"/>
      <c r="J128" s="155"/>
      <c r="K128" s="35"/>
      <c r="L128" s="155"/>
      <c r="M128" s="35"/>
      <c r="N128" s="388"/>
      <c r="O128" s="388"/>
      <c r="P128" s="391"/>
      <c r="Q128" s="394"/>
      <c r="R128" s="394"/>
      <c r="S128" s="397"/>
      <c r="T128" s="414"/>
      <c r="U128" s="398"/>
    </row>
    <row r="129" spans="2:21" hidden="1" x14ac:dyDescent="0.25">
      <c r="B129" s="371">
        <v>3</v>
      </c>
      <c r="C129" s="399"/>
      <c r="D129" s="399"/>
      <c r="E129" s="399"/>
      <c r="F129" s="399"/>
      <c r="G129" s="402"/>
      <c r="H129" s="380"/>
      <c r="I129" s="405"/>
      <c r="J129" s="155"/>
      <c r="K129" s="35">
        <f>+$K$13</f>
        <v>721015</v>
      </c>
      <c r="L129" s="155"/>
      <c r="M129" s="35"/>
      <c r="N129" s="386"/>
      <c r="O129" s="386"/>
      <c r="P129" s="389"/>
      <c r="Q129" s="392"/>
      <c r="R129" s="392"/>
      <c r="S129" s="395">
        <f>IF(COUNTIF(J129:K132,"CUMPLE")&gt;=1,(G129*I129),0)* (IF(N129="PRESENTÓ CERTIFICADO",1,0))* (IF(O129="ACORDE A ITEM 5.2.2 (T.R.)",1,0) )* ( IF(OR(Q129="SIN OBSERVACIÓN", Q129="REQUERIMIENTOS SUBSANADOS"),1,0)) *(IF(OR(R129="NINGUNO", R129="CUMPLEN CON LO SOLICITADO"),1,0))</f>
        <v>0</v>
      </c>
      <c r="T129" s="414"/>
      <c r="U129" s="398">
        <f>IF(COUNTIF(L129:M132,"CUMPLE")&gt;=1,1,0)</f>
        <v>0</v>
      </c>
    </row>
    <row r="130" spans="2:21" hidden="1" x14ac:dyDescent="0.25">
      <c r="B130" s="372"/>
      <c r="C130" s="400"/>
      <c r="D130" s="400"/>
      <c r="E130" s="400"/>
      <c r="F130" s="400"/>
      <c r="G130" s="403"/>
      <c r="H130" s="381"/>
      <c r="I130" s="406"/>
      <c r="J130" s="155"/>
      <c r="K130" s="35">
        <f>+$K$14</f>
        <v>721214</v>
      </c>
      <c r="L130" s="155"/>
      <c r="M130" s="35"/>
      <c r="N130" s="387"/>
      <c r="O130" s="387"/>
      <c r="P130" s="433"/>
      <c r="Q130" s="393"/>
      <c r="R130" s="393"/>
      <c r="S130" s="396"/>
      <c r="T130" s="414"/>
      <c r="U130" s="398"/>
    </row>
    <row r="131" spans="2:21" hidden="1" x14ac:dyDescent="0.25">
      <c r="B131" s="372"/>
      <c r="C131" s="400"/>
      <c r="D131" s="400"/>
      <c r="E131" s="400"/>
      <c r="F131" s="400"/>
      <c r="G131" s="403"/>
      <c r="H131" s="381"/>
      <c r="I131" s="406"/>
      <c r="J131" s="155"/>
      <c r="K131" s="35">
        <f>+$K$15</f>
        <v>721033</v>
      </c>
      <c r="L131" s="155"/>
      <c r="M131" s="35"/>
      <c r="N131" s="387"/>
      <c r="O131" s="387"/>
      <c r="P131" s="390"/>
      <c r="Q131" s="393"/>
      <c r="R131" s="393"/>
      <c r="S131" s="396"/>
      <c r="T131" s="414"/>
      <c r="U131" s="398"/>
    </row>
    <row r="132" spans="2:21" hidden="1" x14ac:dyDescent="0.25">
      <c r="B132" s="373"/>
      <c r="C132" s="401"/>
      <c r="D132" s="401"/>
      <c r="E132" s="401"/>
      <c r="F132" s="401"/>
      <c r="G132" s="404"/>
      <c r="H132" s="382"/>
      <c r="I132" s="407"/>
      <c r="J132" s="155"/>
      <c r="K132" s="35"/>
      <c r="L132" s="155"/>
      <c r="M132" s="35"/>
      <c r="N132" s="388"/>
      <c r="O132" s="388"/>
      <c r="P132" s="391"/>
      <c r="Q132" s="394"/>
      <c r="R132" s="394"/>
      <c r="S132" s="397"/>
      <c r="T132" s="414"/>
      <c r="U132" s="398"/>
    </row>
    <row r="133" spans="2:21" hidden="1" x14ac:dyDescent="0.25">
      <c r="B133" s="371">
        <v>4</v>
      </c>
      <c r="C133" s="374"/>
      <c r="D133" s="374"/>
      <c r="E133" s="374"/>
      <c r="F133" s="374"/>
      <c r="G133" s="377"/>
      <c r="H133" s="380"/>
      <c r="I133" s="383"/>
      <c r="J133" s="155"/>
      <c r="K133" s="35">
        <f>+$K$13</f>
        <v>721015</v>
      </c>
      <c r="L133" s="155"/>
      <c r="M133" s="35"/>
      <c r="N133" s="386"/>
      <c r="O133" s="386"/>
      <c r="P133" s="389"/>
      <c r="Q133" s="392"/>
      <c r="R133" s="392"/>
      <c r="S133" s="395">
        <f>IF(COUNTIF(J133:K136,"CUMPLE")&gt;=1,(G133*I133),0)* (IF(N133="PRESENTÓ CERTIFICADO",1,0))* (IF(O133="ACORDE A ITEM 5.2.2 (T.R.)",1,0) )* ( IF(OR(Q133="SIN OBSERVACIÓN", Q133="REQUERIMIENTOS SUBSANADOS"),1,0)) *(IF(OR(R133="NINGUNO", R133="CUMPLEN CON LO SOLICITADO"),1,0))</f>
        <v>0</v>
      </c>
      <c r="T133" s="414"/>
      <c r="U133" s="398">
        <f>IF(COUNTIF(L133:M136,"CUMPLE")&gt;=1,1,0)</f>
        <v>0</v>
      </c>
    </row>
    <row r="134" spans="2:21" hidden="1" x14ac:dyDescent="0.25">
      <c r="B134" s="372"/>
      <c r="C134" s="375"/>
      <c r="D134" s="375"/>
      <c r="E134" s="375"/>
      <c r="F134" s="375"/>
      <c r="G134" s="378"/>
      <c r="H134" s="381"/>
      <c r="I134" s="384"/>
      <c r="J134" s="155"/>
      <c r="K134" s="35">
        <f>+$K$14</f>
        <v>721214</v>
      </c>
      <c r="L134" s="155"/>
      <c r="M134" s="35"/>
      <c r="N134" s="387"/>
      <c r="O134" s="387"/>
      <c r="P134" s="433"/>
      <c r="Q134" s="393"/>
      <c r="R134" s="393"/>
      <c r="S134" s="396"/>
      <c r="T134" s="414"/>
      <c r="U134" s="398"/>
    </row>
    <row r="135" spans="2:21" hidden="1" x14ac:dyDescent="0.25">
      <c r="B135" s="372"/>
      <c r="C135" s="375"/>
      <c r="D135" s="375"/>
      <c r="E135" s="375"/>
      <c r="F135" s="375"/>
      <c r="G135" s="378"/>
      <c r="H135" s="381"/>
      <c r="I135" s="384"/>
      <c r="J135" s="155"/>
      <c r="K135" s="35">
        <f>+$K$15</f>
        <v>721033</v>
      </c>
      <c r="L135" s="155"/>
      <c r="M135" s="35"/>
      <c r="N135" s="387"/>
      <c r="O135" s="387"/>
      <c r="P135" s="390"/>
      <c r="Q135" s="393"/>
      <c r="R135" s="393"/>
      <c r="S135" s="396"/>
      <c r="T135" s="414"/>
      <c r="U135" s="398"/>
    </row>
    <row r="136" spans="2:21" hidden="1" x14ac:dyDescent="0.25">
      <c r="B136" s="373"/>
      <c r="C136" s="376"/>
      <c r="D136" s="376"/>
      <c r="E136" s="376"/>
      <c r="F136" s="376"/>
      <c r="G136" s="379"/>
      <c r="H136" s="382"/>
      <c r="I136" s="385"/>
      <c r="J136" s="155"/>
      <c r="K136" s="35"/>
      <c r="L136" s="155"/>
      <c r="M136" s="35"/>
      <c r="N136" s="388"/>
      <c r="O136" s="388"/>
      <c r="P136" s="391"/>
      <c r="Q136" s="394"/>
      <c r="R136" s="394"/>
      <c r="S136" s="397"/>
      <c r="T136" s="414"/>
      <c r="U136" s="398"/>
    </row>
    <row r="137" spans="2:21" hidden="1" x14ac:dyDescent="0.25">
      <c r="B137" s="371">
        <v>5</v>
      </c>
      <c r="C137" s="399"/>
      <c r="D137" s="399"/>
      <c r="E137" s="399"/>
      <c r="F137" s="399"/>
      <c r="G137" s="402"/>
      <c r="H137" s="380"/>
      <c r="I137" s="405"/>
      <c r="J137" s="155"/>
      <c r="K137" s="35">
        <f>+$K$13</f>
        <v>721015</v>
      </c>
      <c r="L137" s="155"/>
      <c r="M137" s="35"/>
      <c r="N137" s="386"/>
      <c r="O137" s="386"/>
      <c r="P137" s="389"/>
      <c r="Q137" s="392"/>
      <c r="R137" s="392"/>
      <c r="S137" s="395">
        <f>IF(COUNTIF(J137:K140,"CUMPLE")&gt;=1,(G137*I137),0)* (IF(N137="PRESENTÓ CERTIFICADO",1,0))* (IF(O137="ACORDE A ITEM 5.2.2 (T.R.)",1,0) )* ( IF(OR(Q137="SIN OBSERVACIÓN", Q137="REQUERIMIENTOS SUBSANADOS"),1,0)) *(IF(OR(R137="NINGUNO", R137="CUMPLEN CON LO SOLICITADO"),1,0))</f>
        <v>0</v>
      </c>
      <c r="T137" s="414"/>
      <c r="U137" s="398">
        <f>IF(COUNTIF(L137:M140,"CUMPLE")&gt;=1,1,0)</f>
        <v>0</v>
      </c>
    </row>
    <row r="138" spans="2:21" hidden="1" x14ac:dyDescent="0.25">
      <c r="B138" s="372"/>
      <c r="C138" s="400"/>
      <c r="D138" s="400"/>
      <c r="E138" s="400"/>
      <c r="F138" s="400"/>
      <c r="G138" s="403"/>
      <c r="H138" s="381"/>
      <c r="I138" s="406"/>
      <c r="J138" s="155"/>
      <c r="K138" s="35">
        <f>+$K$14</f>
        <v>721214</v>
      </c>
      <c r="L138" s="155"/>
      <c r="M138" s="35"/>
      <c r="N138" s="387"/>
      <c r="O138" s="387"/>
      <c r="P138" s="433"/>
      <c r="Q138" s="393"/>
      <c r="R138" s="393"/>
      <c r="S138" s="396"/>
      <c r="T138" s="414"/>
      <c r="U138" s="398"/>
    </row>
    <row r="139" spans="2:21" hidden="1" x14ac:dyDescent="0.25">
      <c r="B139" s="372"/>
      <c r="C139" s="400"/>
      <c r="D139" s="400"/>
      <c r="E139" s="400"/>
      <c r="F139" s="400"/>
      <c r="G139" s="403"/>
      <c r="H139" s="381"/>
      <c r="I139" s="406"/>
      <c r="J139" s="155"/>
      <c r="K139" s="35">
        <f>+$K$15</f>
        <v>721033</v>
      </c>
      <c r="L139" s="155"/>
      <c r="M139" s="35"/>
      <c r="N139" s="387"/>
      <c r="O139" s="387"/>
      <c r="P139" s="390"/>
      <c r="Q139" s="393"/>
      <c r="R139" s="393"/>
      <c r="S139" s="396"/>
      <c r="T139" s="414"/>
      <c r="U139" s="398"/>
    </row>
    <row r="140" spans="2:21" hidden="1" x14ac:dyDescent="0.25">
      <c r="B140" s="373"/>
      <c r="C140" s="401"/>
      <c r="D140" s="401"/>
      <c r="E140" s="401"/>
      <c r="F140" s="401"/>
      <c r="G140" s="404"/>
      <c r="H140" s="382"/>
      <c r="I140" s="407"/>
      <c r="J140" s="155"/>
      <c r="K140" s="35"/>
      <c r="L140" s="155"/>
      <c r="M140" s="35"/>
      <c r="N140" s="388"/>
      <c r="O140" s="388"/>
      <c r="P140" s="391"/>
      <c r="Q140" s="394"/>
      <c r="R140" s="394"/>
      <c r="S140" s="397"/>
      <c r="T140" s="415"/>
      <c r="U140" s="398"/>
    </row>
    <row r="141" spans="2:21" ht="18" x14ac:dyDescent="0.25">
      <c r="B141" s="360" t="str">
        <f>IF(S142=" "," ",IF(S142&gt;=$H$6,"CUMPLE CON LA EXPERIENCIA REQUERIDA","NO CUMPLE CON LA EXPERIENCIA REQUERIDA"))</f>
        <v>CUMPLE CON LA EXPERIENCIA REQUERIDA</v>
      </c>
      <c r="C141" s="361"/>
      <c r="D141" s="361"/>
      <c r="E141" s="361"/>
      <c r="F141" s="361"/>
      <c r="G141" s="361"/>
      <c r="H141" s="361"/>
      <c r="I141" s="361"/>
      <c r="J141" s="361"/>
      <c r="K141" s="361"/>
      <c r="L141" s="361"/>
      <c r="M141" s="361"/>
      <c r="N141" s="361"/>
      <c r="O141" s="362"/>
      <c r="P141" s="366" t="s">
        <v>52</v>
      </c>
      <c r="Q141" s="367"/>
      <c r="R141" s="368"/>
      <c r="S141" s="41">
        <f>IF(T121="SI",SUM(S121:S140),0)</f>
        <v>3165.3971999999999</v>
      </c>
      <c r="T141" s="369" t="str">
        <f>IF(S142=" "," ",IF(S142&gt;=$H$6,"CUMPLE","NO CUMPLE"))</f>
        <v>CUMPLE</v>
      </c>
      <c r="U141" s="25"/>
    </row>
    <row r="142" spans="2:21" ht="18" x14ac:dyDescent="0.25">
      <c r="B142" s="363"/>
      <c r="C142" s="364"/>
      <c r="D142" s="364"/>
      <c r="E142" s="364"/>
      <c r="F142" s="364"/>
      <c r="G142" s="364"/>
      <c r="H142" s="364"/>
      <c r="I142" s="364"/>
      <c r="J142" s="364"/>
      <c r="K142" s="364"/>
      <c r="L142" s="364"/>
      <c r="M142" s="364"/>
      <c r="N142" s="364"/>
      <c r="O142" s="365"/>
      <c r="P142" s="366" t="s">
        <v>53</v>
      </c>
      <c r="Q142" s="367"/>
      <c r="R142" s="368"/>
      <c r="S142" s="41">
        <f>IFERROR((S141/$P$6)," ")</f>
        <v>5.6829393177737879</v>
      </c>
      <c r="T142" s="370"/>
      <c r="U142" s="38"/>
    </row>
    <row r="145" spans="2:21" ht="33.75" x14ac:dyDescent="0.25">
      <c r="B145" s="23">
        <v>6</v>
      </c>
      <c r="C145" s="419" t="s">
        <v>31</v>
      </c>
      <c r="D145" s="420"/>
      <c r="E145" s="421"/>
      <c r="F145" s="422" t="str">
        <f>IFERROR(VLOOKUP(B145,LISTA_OFERENTES,2,FALSE)," ")</f>
        <v>ACERO MAS CONCRETO S.A.S</v>
      </c>
      <c r="G145" s="423"/>
      <c r="H145" s="423"/>
      <c r="I145" s="423"/>
      <c r="J145" s="423"/>
      <c r="K145" s="423"/>
      <c r="L145" s="423"/>
      <c r="M145" s="423"/>
      <c r="N145" s="423"/>
      <c r="O145" s="424"/>
      <c r="P145" s="425" t="s">
        <v>32</v>
      </c>
      <c r="Q145" s="426"/>
      <c r="R145" s="427"/>
      <c r="S145" s="24">
        <v>2</v>
      </c>
      <c r="T145" s="25"/>
    </row>
    <row r="146" spans="2:21" ht="56.25" customHeight="1" x14ac:dyDescent="0.25">
      <c r="B146" s="428" t="s">
        <v>33</v>
      </c>
      <c r="C146" s="408" t="s">
        <v>34</v>
      </c>
      <c r="D146" s="408" t="s">
        <v>35</v>
      </c>
      <c r="E146" s="408" t="s">
        <v>36</v>
      </c>
      <c r="F146" s="408" t="s">
        <v>37</v>
      </c>
      <c r="G146" s="408" t="s">
        <v>38</v>
      </c>
      <c r="H146" s="408" t="s">
        <v>39</v>
      </c>
      <c r="I146" s="408" t="s">
        <v>40</v>
      </c>
      <c r="J146" s="430" t="s">
        <v>41</v>
      </c>
      <c r="K146" s="431"/>
      <c r="L146" s="431"/>
      <c r="M146" s="432"/>
      <c r="N146" s="408" t="s">
        <v>42</v>
      </c>
      <c r="O146" s="408" t="s">
        <v>43</v>
      </c>
      <c r="P146" s="430" t="s">
        <v>44</v>
      </c>
      <c r="Q146" s="432"/>
      <c r="R146" s="408" t="s">
        <v>45</v>
      </c>
      <c r="S146" s="408" t="s">
        <v>46</v>
      </c>
      <c r="T146" s="408" t="str">
        <f>+$T$11</f>
        <v>CUMPLE CON EL REQUERIMIENTO DE HABER  CLASIFICADO EN LOS CODIGOS 721015, 721214 Y 721033  DE LA UNSCPS</v>
      </c>
      <c r="U146" s="408" t="str">
        <f>+$U$11</f>
        <v xml:space="preserve">VERIFICACIÓN CONDICIÓN DE EXPERIENCIA  </v>
      </c>
    </row>
    <row r="147" spans="2:21" x14ac:dyDescent="0.25">
      <c r="B147" s="429"/>
      <c r="C147" s="409"/>
      <c r="D147" s="409"/>
      <c r="E147" s="409"/>
      <c r="F147" s="409"/>
      <c r="G147" s="409"/>
      <c r="H147" s="409"/>
      <c r="I147" s="409"/>
      <c r="J147" s="410" t="s">
        <v>49</v>
      </c>
      <c r="K147" s="411"/>
      <c r="L147" s="411"/>
      <c r="M147" s="412"/>
      <c r="N147" s="409"/>
      <c r="O147" s="409"/>
      <c r="P147" s="30" t="s">
        <v>10</v>
      </c>
      <c r="Q147" s="30" t="s">
        <v>50</v>
      </c>
      <c r="R147" s="409"/>
      <c r="S147" s="409"/>
      <c r="T147" s="409"/>
      <c r="U147" s="409"/>
    </row>
    <row r="148" spans="2:21" ht="15.95" customHeight="1" x14ac:dyDescent="0.25">
      <c r="B148" s="371">
        <v>1</v>
      </c>
      <c r="C148" s="399">
        <v>30</v>
      </c>
      <c r="D148" s="399">
        <v>42</v>
      </c>
      <c r="E148" s="399" t="s">
        <v>873</v>
      </c>
      <c r="F148" s="399" t="s">
        <v>875</v>
      </c>
      <c r="G148" s="402">
        <v>2263.98</v>
      </c>
      <c r="H148" s="380" t="s">
        <v>863</v>
      </c>
      <c r="I148" s="405">
        <v>0.9</v>
      </c>
      <c r="J148" s="155" t="s">
        <v>851</v>
      </c>
      <c r="K148" s="35">
        <f>+$K$13</f>
        <v>721015</v>
      </c>
      <c r="L148" s="155"/>
      <c r="M148" s="35"/>
      <c r="N148" s="386" t="s">
        <v>850</v>
      </c>
      <c r="O148" s="386" t="s">
        <v>853</v>
      </c>
      <c r="P148" s="389"/>
      <c r="Q148" s="392" t="s">
        <v>854</v>
      </c>
      <c r="R148" s="392" t="s">
        <v>855</v>
      </c>
      <c r="S148" s="395">
        <f>IF(COUNTIF(J148:K151,"CUMPLE")&gt;=1,(G148*I148),0)* (IF(N148="PRESENTÓ CERTIFICADO",1,0))* (IF(O148="ACORDE A ITEM 5.2.2 (T.R.)",1,0) )* ( IF(OR(Q148="SIN OBSERVACIÓN", Q148="REQUERIMIENTOS SUBSANADOS"),1,0)) *(IF(OR(R148="NINGUNO", R148="CUMPLEN CON LO SOLICITADO"),1,0))</f>
        <v>2037.5820000000001</v>
      </c>
      <c r="T148" s="413" t="s">
        <v>857</v>
      </c>
      <c r="U148" s="398">
        <f>IF(COUNTIF(J148:K151,"CUMPLE")&gt;=1,1,0)</f>
        <v>1</v>
      </c>
    </row>
    <row r="149" spans="2:21" ht="15.75" customHeight="1" x14ac:dyDescent="0.25">
      <c r="B149" s="372"/>
      <c r="C149" s="400"/>
      <c r="D149" s="400"/>
      <c r="E149" s="400"/>
      <c r="F149" s="400"/>
      <c r="G149" s="403"/>
      <c r="H149" s="381"/>
      <c r="I149" s="406"/>
      <c r="J149" s="155" t="s">
        <v>851</v>
      </c>
      <c r="K149" s="35">
        <f>+$K$14</f>
        <v>721214</v>
      </c>
      <c r="L149" s="155"/>
      <c r="M149" s="35"/>
      <c r="N149" s="387"/>
      <c r="O149" s="387"/>
      <c r="P149" s="390"/>
      <c r="Q149" s="393"/>
      <c r="R149" s="393"/>
      <c r="S149" s="396"/>
      <c r="T149" s="414"/>
      <c r="U149" s="398"/>
    </row>
    <row r="150" spans="2:21" ht="15.95" customHeight="1" x14ac:dyDescent="0.25">
      <c r="B150" s="372"/>
      <c r="C150" s="400"/>
      <c r="D150" s="400"/>
      <c r="E150" s="400"/>
      <c r="F150" s="400"/>
      <c r="G150" s="403"/>
      <c r="H150" s="381"/>
      <c r="I150" s="406"/>
      <c r="J150" s="155" t="s">
        <v>851</v>
      </c>
      <c r="K150" s="35">
        <f>+$K$15</f>
        <v>721033</v>
      </c>
      <c r="L150" s="155"/>
      <c r="M150" s="35"/>
      <c r="N150" s="387"/>
      <c r="O150" s="387"/>
      <c r="P150" s="390"/>
      <c r="Q150" s="393"/>
      <c r="R150" s="393"/>
      <c r="S150" s="396"/>
      <c r="T150" s="414"/>
      <c r="U150" s="398"/>
    </row>
    <row r="151" spans="2:21" ht="15.95" customHeight="1" x14ac:dyDescent="0.25">
      <c r="B151" s="373"/>
      <c r="C151" s="401"/>
      <c r="D151" s="401"/>
      <c r="E151" s="401"/>
      <c r="F151" s="401"/>
      <c r="G151" s="404"/>
      <c r="H151" s="382"/>
      <c r="I151" s="407"/>
      <c r="J151" s="155"/>
      <c r="K151" s="35"/>
      <c r="L151" s="155"/>
      <c r="M151" s="35"/>
      <c r="N151" s="388"/>
      <c r="O151" s="388"/>
      <c r="P151" s="391"/>
      <c r="Q151" s="394"/>
      <c r="R151" s="394"/>
      <c r="S151" s="397"/>
      <c r="T151" s="414"/>
      <c r="U151" s="398"/>
    </row>
    <row r="152" spans="2:21" ht="15" customHeight="1" x14ac:dyDescent="0.25">
      <c r="B152" s="371">
        <v>2</v>
      </c>
      <c r="C152" s="374">
        <v>33</v>
      </c>
      <c r="D152" s="374">
        <v>50</v>
      </c>
      <c r="E152" s="416" t="s">
        <v>874</v>
      </c>
      <c r="F152" s="374" t="s">
        <v>876</v>
      </c>
      <c r="G152" s="377">
        <v>1790.11</v>
      </c>
      <c r="H152" s="380" t="s">
        <v>465</v>
      </c>
      <c r="I152" s="383">
        <v>1</v>
      </c>
      <c r="J152" s="155" t="s">
        <v>851</v>
      </c>
      <c r="K152" s="35">
        <f>+$K$13</f>
        <v>721015</v>
      </c>
      <c r="L152" s="155"/>
      <c r="M152" s="35"/>
      <c r="N152" s="386" t="s">
        <v>850</v>
      </c>
      <c r="O152" s="386" t="s">
        <v>853</v>
      </c>
      <c r="P152" s="389"/>
      <c r="Q152" s="392" t="s">
        <v>854</v>
      </c>
      <c r="R152" s="392" t="s">
        <v>855</v>
      </c>
      <c r="S152" s="395">
        <f>IF(COUNTIF(J152:K155,"CUMPLE")&gt;=1,(G152*I152),0)* (IF(N152="PRESENTÓ CERTIFICADO",1,0))* (IF(O152="ACORDE A ITEM 5.2.2 (T.R.)",1,0) )* ( IF(OR(Q152="SIN OBSERVACIÓN", Q152="REQUERIMIENTOS SUBSANADOS"),1,0)) *(IF(OR(R152="NINGUNO", R152="CUMPLEN CON LO SOLICITADO"),1,0))</f>
        <v>1790.11</v>
      </c>
      <c r="T152" s="414"/>
      <c r="U152" s="398">
        <f>IF(COUNTIF(J152:K155,"CUMPLE")&gt;=1,1,0)</f>
        <v>1</v>
      </c>
    </row>
    <row r="153" spans="2:21" ht="15" customHeight="1" x14ac:dyDescent="0.25">
      <c r="B153" s="372"/>
      <c r="C153" s="375"/>
      <c r="D153" s="375"/>
      <c r="E153" s="417"/>
      <c r="F153" s="375"/>
      <c r="G153" s="378"/>
      <c r="H153" s="381"/>
      <c r="I153" s="384"/>
      <c r="J153" s="155" t="s">
        <v>851</v>
      </c>
      <c r="K153" s="35">
        <f>+$K$14</f>
        <v>721214</v>
      </c>
      <c r="L153" s="155"/>
      <c r="M153" s="35"/>
      <c r="N153" s="387"/>
      <c r="O153" s="387"/>
      <c r="P153" s="390"/>
      <c r="Q153" s="393"/>
      <c r="R153" s="393"/>
      <c r="S153" s="396"/>
      <c r="T153" s="414"/>
      <c r="U153" s="398"/>
    </row>
    <row r="154" spans="2:21" ht="15" customHeight="1" x14ac:dyDescent="0.25">
      <c r="B154" s="372"/>
      <c r="C154" s="375"/>
      <c r="D154" s="375"/>
      <c r="E154" s="417"/>
      <c r="F154" s="375"/>
      <c r="G154" s="378"/>
      <c r="H154" s="381"/>
      <c r="I154" s="384"/>
      <c r="J154" s="155" t="s">
        <v>851</v>
      </c>
      <c r="K154" s="35">
        <f>+$K$15</f>
        <v>721033</v>
      </c>
      <c r="L154" s="155"/>
      <c r="M154" s="35"/>
      <c r="N154" s="387"/>
      <c r="O154" s="387"/>
      <c r="P154" s="390"/>
      <c r="Q154" s="393"/>
      <c r="R154" s="393"/>
      <c r="S154" s="396"/>
      <c r="T154" s="414"/>
      <c r="U154" s="398"/>
    </row>
    <row r="155" spans="2:21" ht="15" customHeight="1" x14ac:dyDescent="0.25">
      <c r="B155" s="373"/>
      <c r="C155" s="376"/>
      <c r="D155" s="376"/>
      <c r="E155" s="418"/>
      <c r="F155" s="376"/>
      <c r="G155" s="379"/>
      <c r="H155" s="382"/>
      <c r="I155" s="385"/>
      <c r="J155" s="155"/>
      <c r="K155" s="35"/>
      <c r="L155" s="155"/>
      <c r="M155" s="35"/>
      <c r="N155" s="388"/>
      <c r="O155" s="388"/>
      <c r="P155" s="391"/>
      <c r="Q155" s="394"/>
      <c r="R155" s="394"/>
      <c r="S155" s="397"/>
      <c r="T155" s="414"/>
      <c r="U155" s="398"/>
    </row>
    <row r="156" spans="2:21" hidden="1" x14ac:dyDescent="0.25">
      <c r="B156" s="371">
        <v>3</v>
      </c>
      <c r="C156" s="399"/>
      <c r="D156" s="399"/>
      <c r="E156" s="399"/>
      <c r="F156" s="399"/>
      <c r="G156" s="402"/>
      <c r="H156" s="380"/>
      <c r="I156" s="405"/>
      <c r="J156" s="155"/>
      <c r="K156" s="35">
        <f>+$K$13</f>
        <v>721015</v>
      </c>
      <c r="L156" s="155"/>
      <c r="M156" s="35"/>
      <c r="N156" s="386"/>
      <c r="O156" s="386"/>
      <c r="P156" s="389"/>
      <c r="Q156" s="392"/>
      <c r="R156" s="392"/>
      <c r="S156" s="395">
        <f>IF(COUNTIF(J156:K159,"CUMPLE")&gt;=1,(G156*I156),0)* (IF(N156="PRESENTÓ CERTIFICADO",1,0))* (IF(O156="ACORDE A ITEM 5.2.2 (T.R.)",1,0) )* ( IF(OR(Q156="SIN OBSERVACIÓN", Q156="REQUERIMIENTOS SUBSANADOS"),1,0)) *(IF(OR(R156="NINGUNO", R156="CUMPLEN CON LO SOLICITADO"),1,0))</f>
        <v>0</v>
      </c>
      <c r="T156" s="414"/>
      <c r="U156" s="398">
        <f>IF(COUNTIF(L156:M159,"CUMPLE")&gt;=1,1,0)</f>
        <v>0</v>
      </c>
    </row>
    <row r="157" spans="2:21" hidden="1" x14ac:dyDescent="0.25">
      <c r="B157" s="372"/>
      <c r="C157" s="400"/>
      <c r="D157" s="400"/>
      <c r="E157" s="400"/>
      <c r="F157" s="400"/>
      <c r="G157" s="403"/>
      <c r="H157" s="381"/>
      <c r="I157" s="406"/>
      <c r="J157" s="155"/>
      <c r="K157" s="35">
        <f>+$K$14</f>
        <v>721214</v>
      </c>
      <c r="L157" s="155"/>
      <c r="M157" s="35"/>
      <c r="N157" s="387"/>
      <c r="O157" s="387"/>
      <c r="P157" s="433"/>
      <c r="Q157" s="393"/>
      <c r="R157" s="393"/>
      <c r="S157" s="396"/>
      <c r="T157" s="414"/>
      <c r="U157" s="398"/>
    </row>
    <row r="158" spans="2:21" hidden="1" x14ac:dyDescent="0.25">
      <c r="B158" s="372"/>
      <c r="C158" s="400"/>
      <c r="D158" s="400"/>
      <c r="E158" s="400"/>
      <c r="F158" s="400"/>
      <c r="G158" s="403"/>
      <c r="H158" s="381"/>
      <c r="I158" s="406"/>
      <c r="J158" s="155"/>
      <c r="K158" s="35">
        <f>+$K$15</f>
        <v>721033</v>
      </c>
      <c r="L158" s="155"/>
      <c r="M158" s="35"/>
      <c r="N158" s="387"/>
      <c r="O158" s="387"/>
      <c r="P158" s="390"/>
      <c r="Q158" s="393"/>
      <c r="R158" s="393"/>
      <c r="S158" s="396"/>
      <c r="T158" s="414"/>
      <c r="U158" s="398"/>
    </row>
    <row r="159" spans="2:21" hidden="1" x14ac:dyDescent="0.25">
      <c r="B159" s="373"/>
      <c r="C159" s="401"/>
      <c r="D159" s="401"/>
      <c r="E159" s="401"/>
      <c r="F159" s="401"/>
      <c r="G159" s="404"/>
      <c r="H159" s="382"/>
      <c r="I159" s="407"/>
      <c r="J159" s="155"/>
      <c r="K159" s="35"/>
      <c r="L159" s="155"/>
      <c r="M159" s="35"/>
      <c r="N159" s="388"/>
      <c r="O159" s="388"/>
      <c r="P159" s="391"/>
      <c r="Q159" s="394"/>
      <c r="R159" s="394"/>
      <c r="S159" s="397"/>
      <c r="T159" s="414"/>
      <c r="U159" s="398"/>
    </row>
    <row r="160" spans="2:21" hidden="1" x14ac:dyDescent="0.25">
      <c r="B160" s="371">
        <v>4</v>
      </c>
      <c r="C160" s="374"/>
      <c r="D160" s="374"/>
      <c r="E160" s="374"/>
      <c r="F160" s="374"/>
      <c r="G160" s="377"/>
      <c r="H160" s="380"/>
      <c r="I160" s="383"/>
      <c r="J160" s="155"/>
      <c r="K160" s="35">
        <f>+$K$13</f>
        <v>721015</v>
      </c>
      <c r="L160" s="155"/>
      <c r="M160" s="35"/>
      <c r="N160" s="386"/>
      <c r="O160" s="386"/>
      <c r="P160" s="389"/>
      <c r="Q160" s="392"/>
      <c r="R160" s="392"/>
      <c r="S160" s="395">
        <f>IF(COUNTIF(J160:K163,"CUMPLE")&gt;=1,(G160*I160),0)* (IF(N160="PRESENTÓ CERTIFICADO",1,0))* (IF(O160="ACORDE A ITEM 5.2.2 (T.R.)",1,0) )* ( IF(OR(Q160="SIN OBSERVACIÓN", Q160="REQUERIMIENTOS SUBSANADOS"),1,0)) *(IF(OR(R160="NINGUNO", R160="CUMPLEN CON LO SOLICITADO"),1,0))</f>
        <v>0</v>
      </c>
      <c r="T160" s="414"/>
      <c r="U160" s="398">
        <f>IF(COUNTIF(L160:M163,"CUMPLE")&gt;=1,1,0)</f>
        <v>0</v>
      </c>
    </row>
    <row r="161" spans="2:21" hidden="1" x14ac:dyDescent="0.25">
      <c r="B161" s="372"/>
      <c r="C161" s="375"/>
      <c r="D161" s="375"/>
      <c r="E161" s="375"/>
      <c r="F161" s="375"/>
      <c r="G161" s="378"/>
      <c r="H161" s="381"/>
      <c r="I161" s="384"/>
      <c r="J161" s="155"/>
      <c r="K161" s="35">
        <f>+$K$14</f>
        <v>721214</v>
      </c>
      <c r="L161" s="155"/>
      <c r="M161" s="35"/>
      <c r="N161" s="387"/>
      <c r="O161" s="387"/>
      <c r="P161" s="433"/>
      <c r="Q161" s="393"/>
      <c r="R161" s="393"/>
      <c r="S161" s="396"/>
      <c r="T161" s="414"/>
      <c r="U161" s="398"/>
    </row>
    <row r="162" spans="2:21" hidden="1" x14ac:dyDescent="0.25">
      <c r="B162" s="372"/>
      <c r="C162" s="375"/>
      <c r="D162" s="375"/>
      <c r="E162" s="375"/>
      <c r="F162" s="375"/>
      <c r="G162" s="378"/>
      <c r="H162" s="381"/>
      <c r="I162" s="384"/>
      <c r="J162" s="155"/>
      <c r="K162" s="35">
        <f>+$K$15</f>
        <v>721033</v>
      </c>
      <c r="L162" s="155"/>
      <c r="M162" s="35"/>
      <c r="N162" s="387"/>
      <c r="O162" s="387"/>
      <c r="P162" s="390"/>
      <c r="Q162" s="393"/>
      <c r="R162" s="393"/>
      <c r="S162" s="396"/>
      <c r="T162" s="414"/>
      <c r="U162" s="398"/>
    </row>
    <row r="163" spans="2:21" hidden="1" x14ac:dyDescent="0.25">
      <c r="B163" s="373"/>
      <c r="C163" s="376"/>
      <c r="D163" s="376"/>
      <c r="E163" s="376"/>
      <c r="F163" s="376"/>
      <c r="G163" s="379"/>
      <c r="H163" s="382"/>
      <c r="I163" s="385"/>
      <c r="J163" s="155"/>
      <c r="K163" s="35"/>
      <c r="L163" s="155"/>
      <c r="M163" s="35"/>
      <c r="N163" s="388"/>
      <c r="O163" s="388"/>
      <c r="P163" s="391"/>
      <c r="Q163" s="394"/>
      <c r="R163" s="394"/>
      <c r="S163" s="397"/>
      <c r="T163" s="414"/>
      <c r="U163" s="398"/>
    </row>
    <row r="164" spans="2:21" hidden="1" x14ac:dyDescent="0.25">
      <c r="B164" s="371">
        <v>5</v>
      </c>
      <c r="C164" s="399"/>
      <c r="D164" s="399"/>
      <c r="E164" s="399"/>
      <c r="F164" s="399"/>
      <c r="G164" s="402"/>
      <c r="H164" s="380"/>
      <c r="I164" s="405"/>
      <c r="J164" s="155"/>
      <c r="K164" s="35">
        <f>+$K$13</f>
        <v>721015</v>
      </c>
      <c r="L164" s="155"/>
      <c r="M164" s="35"/>
      <c r="N164" s="386"/>
      <c r="O164" s="386"/>
      <c r="P164" s="389"/>
      <c r="Q164" s="392"/>
      <c r="R164" s="392"/>
      <c r="S164" s="395">
        <f>IF(COUNTIF(J164:K167,"CUMPLE")&gt;=1,(G164*I164),0)* (IF(N164="PRESENTÓ CERTIFICADO",1,0))* (IF(O164="ACORDE A ITEM 5.2.2 (T.R.)",1,0) )* ( IF(OR(Q164="SIN OBSERVACIÓN", Q164="REQUERIMIENTOS SUBSANADOS"),1,0)) *(IF(OR(R164="NINGUNO", R164="CUMPLEN CON LO SOLICITADO"),1,0))</f>
        <v>0</v>
      </c>
      <c r="T164" s="414"/>
      <c r="U164" s="398">
        <f>IF(COUNTIF(L164:M167,"CUMPLE")&gt;=1,1,0)</f>
        <v>0</v>
      </c>
    </row>
    <row r="165" spans="2:21" hidden="1" x14ac:dyDescent="0.25">
      <c r="B165" s="372"/>
      <c r="C165" s="400"/>
      <c r="D165" s="400"/>
      <c r="E165" s="400"/>
      <c r="F165" s="400"/>
      <c r="G165" s="403"/>
      <c r="H165" s="381"/>
      <c r="I165" s="406"/>
      <c r="J165" s="155"/>
      <c r="K165" s="35">
        <f>+$K$14</f>
        <v>721214</v>
      </c>
      <c r="L165" s="155"/>
      <c r="M165" s="35"/>
      <c r="N165" s="387"/>
      <c r="O165" s="387"/>
      <c r="P165" s="433"/>
      <c r="Q165" s="393"/>
      <c r="R165" s="393"/>
      <c r="S165" s="396"/>
      <c r="T165" s="414"/>
      <c r="U165" s="398"/>
    </row>
    <row r="166" spans="2:21" hidden="1" x14ac:dyDescent="0.25">
      <c r="B166" s="372"/>
      <c r="C166" s="400"/>
      <c r="D166" s="400"/>
      <c r="E166" s="400"/>
      <c r="F166" s="400"/>
      <c r="G166" s="403"/>
      <c r="H166" s="381"/>
      <c r="I166" s="406"/>
      <c r="J166" s="155"/>
      <c r="K166" s="35">
        <f>+$K$15</f>
        <v>721033</v>
      </c>
      <c r="L166" s="155"/>
      <c r="M166" s="35"/>
      <c r="N166" s="387"/>
      <c r="O166" s="387"/>
      <c r="P166" s="390"/>
      <c r="Q166" s="393"/>
      <c r="R166" s="393"/>
      <c r="S166" s="396"/>
      <c r="T166" s="414"/>
      <c r="U166" s="398"/>
    </row>
    <row r="167" spans="2:21" hidden="1" x14ac:dyDescent="0.25">
      <c r="B167" s="373"/>
      <c r="C167" s="401"/>
      <c r="D167" s="401"/>
      <c r="E167" s="401"/>
      <c r="F167" s="401"/>
      <c r="G167" s="404"/>
      <c r="H167" s="382"/>
      <c r="I167" s="407"/>
      <c r="J167" s="155"/>
      <c r="K167" s="35"/>
      <c r="L167" s="155"/>
      <c r="M167" s="35"/>
      <c r="N167" s="388"/>
      <c r="O167" s="388"/>
      <c r="P167" s="391"/>
      <c r="Q167" s="394"/>
      <c r="R167" s="394"/>
      <c r="S167" s="397"/>
      <c r="T167" s="415"/>
      <c r="U167" s="398"/>
    </row>
    <row r="168" spans="2:21" ht="18" x14ac:dyDescent="0.25">
      <c r="B168" s="360" t="str">
        <f>IF(S169=" "," ",IF(S169&gt;=$H$6,"CUMPLE CON LA EXPERIENCIA REQUERIDA","NO CUMPLE CON LA EXPERIENCIA REQUERIDA"))</f>
        <v>CUMPLE CON LA EXPERIENCIA REQUERIDA</v>
      </c>
      <c r="C168" s="361"/>
      <c r="D168" s="361"/>
      <c r="E168" s="361"/>
      <c r="F168" s="361"/>
      <c r="G168" s="361"/>
      <c r="H168" s="361"/>
      <c r="I168" s="361"/>
      <c r="J168" s="361"/>
      <c r="K168" s="361"/>
      <c r="L168" s="361"/>
      <c r="M168" s="361"/>
      <c r="N168" s="361"/>
      <c r="O168" s="362"/>
      <c r="P168" s="366" t="s">
        <v>52</v>
      </c>
      <c r="Q168" s="367"/>
      <c r="R168" s="368"/>
      <c r="S168" s="41">
        <f>IF(T148="SI",SUM(S148:S167),0)</f>
        <v>3827.692</v>
      </c>
      <c r="T168" s="369" t="str">
        <f>IF(S169=" "," ",IF(S169&gt;=$H$6,"CUMPLE","NO CUMPLE"))</f>
        <v>CUMPLE</v>
      </c>
      <c r="U168" s="25"/>
    </row>
    <row r="169" spans="2:21" ht="18" x14ac:dyDescent="0.25">
      <c r="B169" s="363"/>
      <c r="C169" s="364"/>
      <c r="D169" s="364"/>
      <c r="E169" s="364"/>
      <c r="F169" s="364"/>
      <c r="G169" s="364"/>
      <c r="H169" s="364"/>
      <c r="I169" s="364"/>
      <c r="J169" s="364"/>
      <c r="K169" s="364"/>
      <c r="L169" s="364"/>
      <c r="M169" s="364"/>
      <c r="N169" s="364"/>
      <c r="O169" s="365"/>
      <c r="P169" s="366" t="s">
        <v>53</v>
      </c>
      <c r="Q169" s="367"/>
      <c r="R169" s="368"/>
      <c r="S169" s="41">
        <f>IFERROR((S168/$P$6)," ")</f>
        <v>6.8719784560143626</v>
      </c>
      <c r="T169" s="370"/>
      <c r="U169" s="38"/>
    </row>
    <row r="172" spans="2:21" ht="33.75" x14ac:dyDescent="0.25">
      <c r="B172" s="23">
        <v>7</v>
      </c>
      <c r="C172" s="419" t="s">
        <v>31</v>
      </c>
      <c r="D172" s="420"/>
      <c r="E172" s="421"/>
      <c r="F172" s="422" t="str">
        <f>IFERROR(VLOOKUP(B172,LISTA_OFERENTES,2,FALSE)," ")</f>
        <v>LUIS CARLOS PARRA VELASQUEZ</v>
      </c>
      <c r="G172" s="423"/>
      <c r="H172" s="423"/>
      <c r="I172" s="423"/>
      <c r="J172" s="423"/>
      <c r="K172" s="423"/>
      <c r="L172" s="423"/>
      <c r="M172" s="423"/>
      <c r="N172" s="423"/>
      <c r="O172" s="424"/>
      <c r="P172" s="425" t="s">
        <v>32</v>
      </c>
      <c r="Q172" s="426"/>
      <c r="R172" s="427"/>
      <c r="S172" s="24">
        <v>4</v>
      </c>
      <c r="T172" s="25"/>
    </row>
    <row r="173" spans="2:21" ht="46.5" customHeight="1" x14ac:dyDescent="0.25">
      <c r="B173" s="428" t="s">
        <v>33</v>
      </c>
      <c r="C173" s="408" t="s">
        <v>34</v>
      </c>
      <c r="D173" s="408" t="s">
        <v>35</v>
      </c>
      <c r="E173" s="408" t="s">
        <v>36</v>
      </c>
      <c r="F173" s="408" t="s">
        <v>37</v>
      </c>
      <c r="G173" s="408" t="s">
        <v>38</v>
      </c>
      <c r="H173" s="408" t="s">
        <v>39</v>
      </c>
      <c r="I173" s="408" t="s">
        <v>40</v>
      </c>
      <c r="J173" s="430" t="s">
        <v>41</v>
      </c>
      <c r="K173" s="431"/>
      <c r="L173" s="431"/>
      <c r="M173" s="432"/>
      <c r="N173" s="408" t="s">
        <v>42</v>
      </c>
      <c r="O173" s="408" t="s">
        <v>43</v>
      </c>
      <c r="P173" s="430" t="s">
        <v>44</v>
      </c>
      <c r="Q173" s="432"/>
      <c r="R173" s="408" t="s">
        <v>45</v>
      </c>
      <c r="S173" s="408" t="s">
        <v>46</v>
      </c>
      <c r="T173" s="408" t="str">
        <f>+$T$11</f>
        <v>CUMPLE CON EL REQUERIMIENTO DE HABER  CLASIFICADO EN LOS CODIGOS 721015, 721214 Y 721033  DE LA UNSCPS</v>
      </c>
      <c r="U173" s="408" t="str">
        <f>+$U$11</f>
        <v xml:space="preserve">VERIFICACIÓN CONDICIÓN DE EXPERIENCIA  </v>
      </c>
    </row>
    <row r="174" spans="2:21" ht="43.5" customHeight="1" x14ac:dyDescent="0.25">
      <c r="B174" s="429"/>
      <c r="C174" s="409"/>
      <c r="D174" s="409"/>
      <c r="E174" s="409"/>
      <c r="F174" s="409"/>
      <c r="G174" s="409"/>
      <c r="H174" s="409"/>
      <c r="I174" s="409"/>
      <c r="J174" s="410" t="s">
        <v>49</v>
      </c>
      <c r="K174" s="411"/>
      <c r="L174" s="411"/>
      <c r="M174" s="412"/>
      <c r="N174" s="409"/>
      <c r="O174" s="409"/>
      <c r="P174" s="30" t="s">
        <v>10</v>
      </c>
      <c r="Q174" s="30" t="s">
        <v>50</v>
      </c>
      <c r="R174" s="409"/>
      <c r="S174" s="409"/>
      <c r="T174" s="409"/>
      <c r="U174" s="409"/>
    </row>
    <row r="175" spans="2:21" ht="15.95" customHeight="1" x14ac:dyDescent="0.25">
      <c r="B175" s="371">
        <v>1</v>
      </c>
      <c r="C175" s="399">
        <v>25</v>
      </c>
      <c r="D175" s="399">
        <v>30</v>
      </c>
      <c r="E175" s="399">
        <v>25</v>
      </c>
      <c r="F175" s="399" t="s">
        <v>877</v>
      </c>
      <c r="G175" s="402">
        <v>878.18</v>
      </c>
      <c r="H175" s="380" t="s">
        <v>863</v>
      </c>
      <c r="I175" s="405">
        <v>0.97</v>
      </c>
      <c r="J175" s="155" t="s">
        <v>851</v>
      </c>
      <c r="K175" s="35">
        <f>+$K$13</f>
        <v>721015</v>
      </c>
      <c r="L175" s="155"/>
      <c r="M175" s="35"/>
      <c r="N175" s="386" t="s">
        <v>850</v>
      </c>
      <c r="O175" s="386" t="s">
        <v>853</v>
      </c>
      <c r="P175" s="389"/>
      <c r="Q175" s="392" t="s">
        <v>854</v>
      </c>
      <c r="R175" s="392" t="s">
        <v>855</v>
      </c>
      <c r="S175" s="395">
        <f>IF(COUNTIF(J175:K178,"CUMPLE")&gt;=1,(G175*I175),0)* (IF(N175="PRESENTÓ CERTIFICADO",1,0))* (IF(O175="ACORDE A ITEM 5.2.2 (T.R.)",1,0) )* ( IF(OR(Q175="SIN OBSERVACIÓN", Q175="REQUERIMIENTOS SUBSANADOS"),1,0)) *(IF(OR(R175="NINGUNO", R175="CUMPLEN CON LO SOLICITADO"),1,0))</f>
        <v>851.83459999999991</v>
      </c>
      <c r="T175" s="413" t="s">
        <v>857</v>
      </c>
      <c r="U175" s="398">
        <f t="shared" ref="U175" si="17">IF(COUNTIF(J175:K178,"CUMPLE")&gt;=1,1,0)</f>
        <v>1</v>
      </c>
    </row>
    <row r="176" spans="2:21" ht="15.95" customHeight="1" x14ac:dyDescent="0.25">
      <c r="B176" s="372"/>
      <c r="C176" s="400"/>
      <c r="D176" s="400"/>
      <c r="E176" s="400"/>
      <c r="F176" s="400"/>
      <c r="G176" s="403"/>
      <c r="H176" s="381"/>
      <c r="I176" s="406"/>
      <c r="J176" s="155" t="s">
        <v>851</v>
      </c>
      <c r="K176" s="35">
        <f>+$K$14</f>
        <v>721214</v>
      </c>
      <c r="L176" s="155"/>
      <c r="M176" s="35"/>
      <c r="N176" s="387"/>
      <c r="O176" s="387"/>
      <c r="P176" s="390"/>
      <c r="Q176" s="393"/>
      <c r="R176" s="393"/>
      <c r="S176" s="396"/>
      <c r="T176" s="414"/>
      <c r="U176" s="398"/>
    </row>
    <row r="177" spans="2:21" ht="15.95" customHeight="1" x14ac:dyDescent="0.25">
      <c r="B177" s="372"/>
      <c r="C177" s="400"/>
      <c r="D177" s="400"/>
      <c r="E177" s="400"/>
      <c r="F177" s="400"/>
      <c r="G177" s="403"/>
      <c r="H177" s="381"/>
      <c r="I177" s="406"/>
      <c r="J177" s="155" t="s">
        <v>851</v>
      </c>
      <c r="K177" s="35">
        <f>+$K$15</f>
        <v>721033</v>
      </c>
      <c r="L177" s="155"/>
      <c r="M177" s="35"/>
      <c r="N177" s="387"/>
      <c r="O177" s="387"/>
      <c r="P177" s="390"/>
      <c r="Q177" s="393"/>
      <c r="R177" s="393"/>
      <c r="S177" s="396"/>
      <c r="T177" s="414"/>
      <c r="U177" s="398"/>
    </row>
    <row r="178" spans="2:21" ht="15.95" customHeight="1" x14ac:dyDescent="0.25">
      <c r="B178" s="373"/>
      <c r="C178" s="401"/>
      <c r="D178" s="401"/>
      <c r="E178" s="401"/>
      <c r="F178" s="401"/>
      <c r="G178" s="404"/>
      <c r="H178" s="382"/>
      <c r="I178" s="407"/>
      <c r="J178" s="155"/>
      <c r="K178" s="35"/>
      <c r="L178" s="155"/>
      <c r="M178" s="35"/>
      <c r="N178" s="388"/>
      <c r="O178" s="388"/>
      <c r="P178" s="391"/>
      <c r="Q178" s="394"/>
      <c r="R178" s="394"/>
      <c r="S178" s="397"/>
      <c r="T178" s="414"/>
      <c r="U178" s="398"/>
    </row>
    <row r="179" spans="2:21" ht="15.95" customHeight="1" x14ac:dyDescent="0.25">
      <c r="B179" s="371">
        <v>2</v>
      </c>
      <c r="C179" s="374">
        <v>83</v>
      </c>
      <c r="D179" s="374">
        <v>69</v>
      </c>
      <c r="E179" s="416">
        <v>83</v>
      </c>
      <c r="F179" s="374" t="s">
        <v>878</v>
      </c>
      <c r="G179" s="377">
        <v>503.73</v>
      </c>
      <c r="H179" s="380" t="s">
        <v>465</v>
      </c>
      <c r="I179" s="383">
        <v>1</v>
      </c>
      <c r="J179" s="155" t="s">
        <v>851</v>
      </c>
      <c r="K179" s="35">
        <f>+$K$13</f>
        <v>721015</v>
      </c>
      <c r="L179" s="155"/>
      <c r="M179" s="35"/>
      <c r="N179" s="386" t="s">
        <v>850</v>
      </c>
      <c r="O179" s="386" t="s">
        <v>853</v>
      </c>
      <c r="P179" s="389"/>
      <c r="Q179" s="392" t="s">
        <v>974</v>
      </c>
      <c r="R179" s="392" t="s">
        <v>855</v>
      </c>
      <c r="S179" s="395">
        <f>IF(COUNTIF(J179:K182,"CUMPLE")&gt;=1,(G179*I179),0)* (IF(N179="PRESENTÓ CERTIFICADO",1,0))* (IF(O179="ACORDE A ITEM 5.2.2 (T.R.)",1,0) )* ( IF(OR(Q179="SIN OBSERVACIÓN", Q179="REQUERIMIENTOS SUBSANADOS"),1,0)) *(IF(OR(R179="NINGUNO", R179="CUMPLEN CON LO SOLICITADO"),1,0))</f>
        <v>503.73</v>
      </c>
      <c r="T179" s="414"/>
      <c r="U179" s="398">
        <f t="shared" ref="U179" si="18">IF(COUNTIF(J179:K182,"CUMPLE")&gt;=1,1,0)</f>
        <v>1</v>
      </c>
    </row>
    <row r="180" spans="2:21" ht="15.95" customHeight="1" x14ac:dyDescent="0.25">
      <c r="B180" s="372"/>
      <c r="C180" s="375"/>
      <c r="D180" s="375"/>
      <c r="E180" s="417"/>
      <c r="F180" s="375"/>
      <c r="G180" s="378"/>
      <c r="H180" s="381"/>
      <c r="I180" s="384"/>
      <c r="J180" s="155" t="s">
        <v>851</v>
      </c>
      <c r="K180" s="35">
        <f>+$K$14</f>
        <v>721214</v>
      </c>
      <c r="L180" s="155"/>
      <c r="M180" s="35"/>
      <c r="N180" s="387"/>
      <c r="O180" s="387"/>
      <c r="P180" s="390"/>
      <c r="Q180" s="393"/>
      <c r="R180" s="393"/>
      <c r="S180" s="396"/>
      <c r="T180" s="414"/>
      <c r="U180" s="398"/>
    </row>
    <row r="181" spans="2:21" ht="15.95" customHeight="1" x14ac:dyDescent="0.25">
      <c r="B181" s="372"/>
      <c r="C181" s="375"/>
      <c r="D181" s="375"/>
      <c r="E181" s="417"/>
      <c r="F181" s="375"/>
      <c r="G181" s="378"/>
      <c r="H181" s="381"/>
      <c r="I181" s="384"/>
      <c r="J181" s="155" t="s">
        <v>851</v>
      </c>
      <c r="K181" s="35">
        <f>+$K$15</f>
        <v>721033</v>
      </c>
      <c r="L181" s="155"/>
      <c r="M181" s="35"/>
      <c r="N181" s="387"/>
      <c r="O181" s="387"/>
      <c r="P181" s="390"/>
      <c r="Q181" s="393"/>
      <c r="R181" s="393"/>
      <c r="S181" s="396"/>
      <c r="T181" s="414"/>
      <c r="U181" s="398"/>
    </row>
    <row r="182" spans="2:21" ht="15.95" customHeight="1" x14ac:dyDescent="0.25">
      <c r="B182" s="373"/>
      <c r="C182" s="376"/>
      <c r="D182" s="376"/>
      <c r="E182" s="418"/>
      <c r="F182" s="376"/>
      <c r="G182" s="379"/>
      <c r="H182" s="382"/>
      <c r="I182" s="385"/>
      <c r="J182" s="155"/>
      <c r="K182" s="35"/>
      <c r="L182" s="155"/>
      <c r="M182" s="35"/>
      <c r="N182" s="388"/>
      <c r="O182" s="388"/>
      <c r="P182" s="391"/>
      <c r="Q182" s="394"/>
      <c r="R182" s="394"/>
      <c r="S182" s="397"/>
      <c r="T182" s="414"/>
      <c r="U182" s="398"/>
    </row>
    <row r="183" spans="2:21" ht="15.95" customHeight="1" x14ac:dyDescent="0.25">
      <c r="B183" s="371">
        <v>3</v>
      </c>
      <c r="C183" s="399">
        <v>59</v>
      </c>
      <c r="D183" s="399">
        <v>49</v>
      </c>
      <c r="E183" s="399">
        <v>59</v>
      </c>
      <c r="F183" s="399" t="s">
        <v>879</v>
      </c>
      <c r="G183" s="402">
        <v>426.71</v>
      </c>
      <c r="H183" s="380" t="s">
        <v>465</v>
      </c>
      <c r="I183" s="405">
        <v>1</v>
      </c>
      <c r="J183" s="155" t="s">
        <v>851</v>
      </c>
      <c r="K183" s="35">
        <f>+$K$13</f>
        <v>721015</v>
      </c>
      <c r="L183" s="155"/>
      <c r="M183" s="35"/>
      <c r="N183" s="386" t="s">
        <v>850</v>
      </c>
      <c r="O183" s="386" t="s">
        <v>853</v>
      </c>
      <c r="P183" s="389"/>
      <c r="Q183" s="392" t="s">
        <v>854</v>
      </c>
      <c r="R183" s="392" t="s">
        <v>855</v>
      </c>
      <c r="S183" s="395">
        <f>IF(COUNTIF(J183:K186,"CUMPLE")&gt;=1,(G183*I183),0)* (IF(N183="PRESENTÓ CERTIFICADO",1,0))* (IF(O183="ACORDE A ITEM 5.2.2 (T.R.)",1,0) )* ( IF(OR(Q183="SIN OBSERVACIÓN", Q183="REQUERIMIENTOS SUBSANADOS"),1,0)) *(IF(OR(R183="NINGUNO", R183="CUMPLEN CON LO SOLICITADO"),1,0))</f>
        <v>426.71</v>
      </c>
      <c r="T183" s="414"/>
      <c r="U183" s="398">
        <f t="shared" ref="U183" si="19">IF(COUNTIF(J183:K186,"CUMPLE")&gt;=1,1,0)</f>
        <v>1</v>
      </c>
    </row>
    <row r="184" spans="2:21" ht="15.95" customHeight="1" x14ac:dyDescent="0.25">
      <c r="B184" s="372"/>
      <c r="C184" s="400"/>
      <c r="D184" s="400"/>
      <c r="E184" s="400"/>
      <c r="F184" s="400"/>
      <c r="G184" s="403"/>
      <c r="H184" s="381"/>
      <c r="I184" s="406"/>
      <c r="J184" s="155" t="s">
        <v>851</v>
      </c>
      <c r="K184" s="35">
        <f>+$K$14</f>
        <v>721214</v>
      </c>
      <c r="L184" s="155"/>
      <c r="M184" s="35"/>
      <c r="N184" s="387"/>
      <c r="O184" s="387"/>
      <c r="P184" s="390"/>
      <c r="Q184" s="393"/>
      <c r="R184" s="393"/>
      <c r="S184" s="396"/>
      <c r="T184" s="414"/>
      <c r="U184" s="398"/>
    </row>
    <row r="185" spans="2:21" ht="15.95" customHeight="1" x14ac:dyDescent="0.25">
      <c r="B185" s="372"/>
      <c r="C185" s="400"/>
      <c r="D185" s="400"/>
      <c r="E185" s="400"/>
      <c r="F185" s="400"/>
      <c r="G185" s="403"/>
      <c r="H185" s="381"/>
      <c r="I185" s="406"/>
      <c r="J185" s="155" t="s">
        <v>851</v>
      </c>
      <c r="K185" s="35">
        <f>+$K$15</f>
        <v>721033</v>
      </c>
      <c r="L185" s="155"/>
      <c r="M185" s="35"/>
      <c r="N185" s="387"/>
      <c r="O185" s="387"/>
      <c r="P185" s="390"/>
      <c r="Q185" s="393"/>
      <c r="R185" s="393"/>
      <c r="S185" s="396"/>
      <c r="T185" s="414"/>
      <c r="U185" s="398"/>
    </row>
    <row r="186" spans="2:21" ht="15.95" customHeight="1" x14ac:dyDescent="0.25">
      <c r="B186" s="373"/>
      <c r="C186" s="401"/>
      <c r="D186" s="401"/>
      <c r="E186" s="401"/>
      <c r="F186" s="401"/>
      <c r="G186" s="404"/>
      <c r="H186" s="382"/>
      <c r="I186" s="407"/>
      <c r="J186" s="155"/>
      <c r="K186" s="35"/>
      <c r="L186" s="155"/>
      <c r="M186" s="35"/>
      <c r="N186" s="388"/>
      <c r="O186" s="388"/>
      <c r="P186" s="391"/>
      <c r="Q186" s="394"/>
      <c r="R186" s="394"/>
      <c r="S186" s="397"/>
      <c r="T186" s="414"/>
      <c r="U186" s="398"/>
    </row>
    <row r="187" spans="2:21" ht="15.95" customHeight="1" x14ac:dyDescent="0.25">
      <c r="B187" s="371">
        <v>4</v>
      </c>
      <c r="C187" s="374">
        <v>99</v>
      </c>
      <c r="D187" s="374">
        <v>87</v>
      </c>
      <c r="E187" s="374">
        <v>99</v>
      </c>
      <c r="F187" s="374" t="s">
        <v>878</v>
      </c>
      <c r="G187" s="377">
        <v>506.7</v>
      </c>
      <c r="H187" s="380" t="s">
        <v>868</v>
      </c>
      <c r="I187" s="383">
        <v>0.5</v>
      </c>
      <c r="J187" s="155" t="s">
        <v>851</v>
      </c>
      <c r="K187" s="35">
        <f>+$K$13</f>
        <v>721015</v>
      </c>
      <c r="L187" s="155"/>
      <c r="M187" s="35"/>
      <c r="N187" s="386" t="s">
        <v>850</v>
      </c>
      <c r="O187" s="386" t="s">
        <v>853</v>
      </c>
      <c r="P187" s="389"/>
      <c r="Q187" s="392" t="s">
        <v>974</v>
      </c>
      <c r="R187" s="392" t="s">
        <v>855</v>
      </c>
      <c r="S187" s="395">
        <f>IF(COUNTIF(J187:K190,"CUMPLE")&gt;=1,(G187*I187),0)* (IF(N187="PRESENTÓ CERTIFICADO",1,0))* (IF(O187="ACORDE A ITEM 5.2.2 (T.R.)",1,0) )* ( IF(OR(Q187="SIN OBSERVACIÓN", Q187="REQUERIMIENTOS SUBSANADOS"),1,0)) *(IF(OR(R187="NINGUNO", R187="CUMPLEN CON LO SOLICITADO"),1,0))</f>
        <v>253.35</v>
      </c>
      <c r="T187" s="414"/>
      <c r="U187" s="398">
        <f t="shared" ref="U187" si="20">IF(COUNTIF(J187:K190,"CUMPLE")&gt;=1,1,0)</f>
        <v>1</v>
      </c>
    </row>
    <row r="188" spans="2:21" ht="15.95" customHeight="1" x14ac:dyDescent="0.25">
      <c r="B188" s="372"/>
      <c r="C188" s="375"/>
      <c r="D188" s="375"/>
      <c r="E188" s="375"/>
      <c r="F188" s="375"/>
      <c r="G188" s="378"/>
      <c r="H188" s="381"/>
      <c r="I188" s="384"/>
      <c r="J188" s="155" t="s">
        <v>851</v>
      </c>
      <c r="K188" s="35">
        <f>+$K$14</f>
        <v>721214</v>
      </c>
      <c r="L188" s="155"/>
      <c r="M188" s="35"/>
      <c r="N188" s="387"/>
      <c r="O188" s="387"/>
      <c r="P188" s="433"/>
      <c r="Q188" s="393"/>
      <c r="R188" s="393"/>
      <c r="S188" s="396"/>
      <c r="T188" s="414"/>
      <c r="U188" s="398"/>
    </row>
    <row r="189" spans="2:21" ht="15.95" customHeight="1" x14ac:dyDescent="0.25">
      <c r="B189" s="372"/>
      <c r="C189" s="375"/>
      <c r="D189" s="375"/>
      <c r="E189" s="375"/>
      <c r="F189" s="375"/>
      <c r="G189" s="378"/>
      <c r="H189" s="381"/>
      <c r="I189" s="384"/>
      <c r="J189" s="155" t="s">
        <v>851</v>
      </c>
      <c r="K189" s="35">
        <f>+$K$15</f>
        <v>721033</v>
      </c>
      <c r="L189" s="155"/>
      <c r="M189" s="35"/>
      <c r="N189" s="387"/>
      <c r="O189" s="387"/>
      <c r="P189" s="390"/>
      <c r="Q189" s="393"/>
      <c r="R189" s="393"/>
      <c r="S189" s="396"/>
      <c r="T189" s="414"/>
      <c r="U189" s="398"/>
    </row>
    <row r="190" spans="2:21" ht="15.95" customHeight="1" x14ac:dyDescent="0.25">
      <c r="B190" s="373"/>
      <c r="C190" s="376"/>
      <c r="D190" s="376"/>
      <c r="E190" s="376"/>
      <c r="F190" s="376"/>
      <c r="G190" s="379"/>
      <c r="H190" s="382"/>
      <c r="I190" s="385"/>
      <c r="J190" s="155"/>
      <c r="K190" s="35"/>
      <c r="L190" s="155"/>
      <c r="M190" s="35"/>
      <c r="N190" s="388"/>
      <c r="O190" s="388"/>
      <c r="P190" s="391"/>
      <c r="Q190" s="394"/>
      <c r="R190" s="394"/>
      <c r="S190" s="397"/>
      <c r="T190" s="414"/>
      <c r="U190" s="398"/>
    </row>
    <row r="191" spans="2:21" ht="15.95" hidden="1" customHeight="1" x14ac:dyDescent="0.25">
      <c r="B191" s="371">
        <v>5</v>
      </c>
      <c r="C191" s="399"/>
      <c r="D191" s="399"/>
      <c r="E191" s="399"/>
      <c r="F191" s="399"/>
      <c r="G191" s="402"/>
      <c r="H191" s="380"/>
      <c r="I191" s="405"/>
      <c r="J191" s="155"/>
      <c r="K191" s="35">
        <f>+$K$13</f>
        <v>721015</v>
      </c>
      <c r="L191" s="155"/>
      <c r="M191" s="35"/>
      <c r="N191" s="386"/>
      <c r="O191" s="386"/>
      <c r="P191" s="389"/>
      <c r="Q191" s="392"/>
      <c r="R191" s="392"/>
      <c r="S191" s="395">
        <f>IF(COUNTIF(J191:K194,"CUMPLE")&gt;=1,(G191*I191),0)* (IF(N191="PRESENTÓ CERTIFICADO",1,0))* (IF(O191="ACORDE A ITEM 5.2.2 (T.R.)",1,0) )* ( IF(OR(Q191="SIN OBSERVACIÓN", Q191="REQUERIMIENTOS SUBSANADOS"),1,0)) *(IF(OR(R191="NINGUNO", R191="CUMPLEN CON LO SOLICITADO"),1,0))</f>
        <v>0</v>
      </c>
      <c r="T191" s="414"/>
      <c r="U191" s="398">
        <f t="shared" ref="U191" si="21">IF(COUNTIF(J191:K194,"CUMPLE")&gt;=1,1,0)</f>
        <v>0</v>
      </c>
    </row>
    <row r="192" spans="2:21" ht="15.95" hidden="1" customHeight="1" x14ac:dyDescent="0.25">
      <c r="B192" s="372"/>
      <c r="C192" s="400"/>
      <c r="D192" s="400"/>
      <c r="E192" s="400"/>
      <c r="F192" s="400"/>
      <c r="G192" s="403"/>
      <c r="H192" s="381"/>
      <c r="I192" s="406"/>
      <c r="J192" s="155"/>
      <c r="K192" s="35">
        <f>+$K$14</f>
        <v>721214</v>
      </c>
      <c r="L192" s="155"/>
      <c r="M192" s="35"/>
      <c r="N192" s="387"/>
      <c r="O192" s="387"/>
      <c r="P192" s="433"/>
      <c r="Q192" s="393"/>
      <c r="R192" s="393"/>
      <c r="S192" s="396"/>
      <c r="T192" s="414"/>
      <c r="U192" s="398"/>
    </row>
    <row r="193" spans="2:21" ht="15.95" hidden="1" customHeight="1" x14ac:dyDescent="0.25">
      <c r="B193" s="372"/>
      <c r="C193" s="400"/>
      <c r="D193" s="400"/>
      <c r="E193" s="400"/>
      <c r="F193" s="400"/>
      <c r="G193" s="403"/>
      <c r="H193" s="381"/>
      <c r="I193" s="406"/>
      <c r="J193" s="155"/>
      <c r="K193" s="35">
        <f>+$K$15</f>
        <v>721033</v>
      </c>
      <c r="L193" s="155"/>
      <c r="M193" s="35"/>
      <c r="N193" s="387"/>
      <c r="O193" s="387"/>
      <c r="P193" s="390"/>
      <c r="Q193" s="393"/>
      <c r="R193" s="393"/>
      <c r="S193" s="396"/>
      <c r="T193" s="414"/>
      <c r="U193" s="398"/>
    </row>
    <row r="194" spans="2:21" ht="15.95" hidden="1" customHeight="1" x14ac:dyDescent="0.25">
      <c r="B194" s="373"/>
      <c r="C194" s="401"/>
      <c r="D194" s="401"/>
      <c r="E194" s="401"/>
      <c r="F194" s="401"/>
      <c r="G194" s="404"/>
      <c r="H194" s="382"/>
      <c r="I194" s="407"/>
      <c r="J194" s="155"/>
      <c r="K194" s="35"/>
      <c r="L194" s="155"/>
      <c r="M194" s="35"/>
      <c r="N194" s="388"/>
      <c r="O194" s="388"/>
      <c r="P194" s="391"/>
      <c r="Q194" s="394"/>
      <c r="R194" s="394"/>
      <c r="S194" s="397"/>
      <c r="T194" s="415"/>
      <c r="U194" s="398"/>
    </row>
    <row r="195" spans="2:21" ht="18" x14ac:dyDescent="0.25">
      <c r="B195" s="360" t="str">
        <f>IF(S196=" "," ",IF(S196&gt;=$H$6,"CUMPLE CON LA EXPERIENCIA REQUERIDA","NO CUMPLE CON LA EXPERIENCIA REQUERIDA"))</f>
        <v>CUMPLE CON LA EXPERIENCIA REQUERIDA</v>
      </c>
      <c r="C195" s="361"/>
      <c r="D195" s="361"/>
      <c r="E195" s="361"/>
      <c r="F195" s="361"/>
      <c r="G195" s="361"/>
      <c r="H195" s="361"/>
      <c r="I195" s="361"/>
      <c r="J195" s="361"/>
      <c r="K195" s="361"/>
      <c r="L195" s="361"/>
      <c r="M195" s="361"/>
      <c r="N195" s="361"/>
      <c r="O195" s="362"/>
      <c r="P195" s="366" t="s">
        <v>52</v>
      </c>
      <c r="Q195" s="367"/>
      <c r="R195" s="368"/>
      <c r="S195" s="41">
        <f>IF(T175="SI",SUM(S175:S194),0)</f>
        <v>2035.6245999999999</v>
      </c>
      <c r="T195" s="369" t="str">
        <f>IF(S196=" "," ",IF(S196&gt;=$H$6,"CUMPLE","NO CUMPLE"))</f>
        <v>CUMPLE</v>
      </c>
      <c r="U195" s="25"/>
    </row>
    <row r="196" spans="2:21" ht="18" x14ac:dyDescent="0.25">
      <c r="B196" s="363"/>
      <c r="C196" s="364"/>
      <c r="D196" s="364"/>
      <c r="E196" s="364"/>
      <c r="F196" s="364"/>
      <c r="G196" s="364"/>
      <c r="H196" s="364"/>
      <c r="I196" s="364"/>
      <c r="J196" s="364"/>
      <c r="K196" s="364"/>
      <c r="L196" s="364"/>
      <c r="M196" s="364"/>
      <c r="N196" s="364"/>
      <c r="O196" s="365"/>
      <c r="P196" s="366" t="s">
        <v>53</v>
      </c>
      <c r="Q196" s="367"/>
      <c r="R196" s="368"/>
      <c r="S196" s="41">
        <f>IFERROR((S195/$P$6)," ")</f>
        <v>3.6546222621184916</v>
      </c>
      <c r="T196" s="370"/>
      <c r="U196" s="38"/>
    </row>
    <row r="199" spans="2:21" ht="33.75" x14ac:dyDescent="0.25">
      <c r="B199" s="23">
        <v>8</v>
      </c>
      <c r="C199" s="419" t="s">
        <v>31</v>
      </c>
      <c r="D199" s="420"/>
      <c r="E199" s="421"/>
      <c r="F199" s="422" t="str">
        <f>IFERROR(VLOOKUP(B199,LISTA_OFERENTES,2,FALSE)," ")</f>
        <v>JOHN JAIRO VÁSQUEZ SUÁREZ</v>
      </c>
      <c r="G199" s="423"/>
      <c r="H199" s="423"/>
      <c r="I199" s="423"/>
      <c r="J199" s="423"/>
      <c r="K199" s="423"/>
      <c r="L199" s="423"/>
      <c r="M199" s="423"/>
      <c r="N199" s="423"/>
      <c r="O199" s="424"/>
      <c r="P199" s="425" t="s">
        <v>32</v>
      </c>
      <c r="Q199" s="426"/>
      <c r="R199" s="427"/>
      <c r="S199" s="24">
        <v>4</v>
      </c>
      <c r="T199" s="25"/>
    </row>
    <row r="200" spans="2:21" ht="53.25" customHeight="1" x14ac:dyDescent="0.25">
      <c r="B200" s="428" t="s">
        <v>33</v>
      </c>
      <c r="C200" s="408" t="s">
        <v>34</v>
      </c>
      <c r="D200" s="408" t="s">
        <v>35</v>
      </c>
      <c r="E200" s="408" t="s">
        <v>36</v>
      </c>
      <c r="F200" s="408" t="s">
        <v>37</v>
      </c>
      <c r="G200" s="408" t="s">
        <v>38</v>
      </c>
      <c r="H200" s="408" t="s">
        <v>39</v>
      </c>
      <c r="I200" s="408" t="s">
        <v>40</v>
      </c>
      <c r="J200" s="430" t="s">
        <v>41</v>
      </c>
      <c r="K200" s="431"/>
      <c r="L200" s="431"/>
      <c r="M200" s="432"/>
      <c r="N200" s="408" t="s">
        <v>42</v>
      </c>
      <c r="O200" s="408" t="s">
        <v>43</v>
      </c>
      <c r="P200" s="430" t="s">
        <v>44</v>
      </c>
      <c r="Q200" s="432"/>
      <c r="R200" s="408" t="s">
        <v>45</v>
      </c>
      <c r="S200" s="408" t="s">
        <v>46</v>
      </c>
      <c r="T200" s="408" t="str">
        <f>+$T$11</f>
        <v>CUMPLE CON EL REQUERIMIENTO DE HABER  CLASIFICADO EN LOS CODIGOS 721015, 721214 Y 721033  DE LA UNSCPS</v>
      </c>
      <c r="U200" s="408" t="str">
        <f>+$U$11</f>
        <v xml:space="preserve">VERIFICACIÓN CONDICIÓN DE EXPERIENCIA  </v>
      </c>
    </row>
    <row r="201" spans="2:21" ht="31.5" customHeight="1" x14ac:dyDescent="0.25">
      <c r="B201" s="429"/>
      <c r="C201" s="409"/>
      <c r="D201" s="409"/>
      <c r="E201" s="409"/>
      <c r="F201" s="409"/>
      <c r="G201" s="409"/>
      <c r="H201" s="409"/>
      <c r="I201" s="409"/>
      <c r="J201" s="410" t="s">
        <v>49</v>
      </c>
      <c r="K201" s="411"/>
      <c r="L201" s="411"/>
      <c r="M201" s="412"/>
      <c r="N201" s="409"/>
      <c r="O201" s="409"/>
      <c r="P201" s="30" t="s">
        <v>10</v>
      </c>
      <c r="Q201" s="30" t="s">
        <v>50</v>
      </c>
      <c r="R201" s="409"/>
      <c r="S201" s="409"/>
      <c r="T201" s="409"/>
      <c r="U201" s="409"/>
    </row>
    <row r="202" spans="2:21" ht="15.95" customHeight="1" x14ac:dyDescent="0.25">
      <c r="B202" s="371">
        <v>1</v>
      </c>
      <c r="C202" s="399">
        <v>91</v>
      </c>
      <c r="D202" s="399" t="s">
        <v>880</v>
      </c>
      <c r="E202" s="399" t="s">
        <v>884</v>
      </c>
      <c r="F202" s="399" t="s">
        <v>888</v>
      </c>
      <c r="G202" s="402">
        <v>1163.96</v>
      </c>
      <c r="H202" s="380" t="s">
        <v>465</v>
      </c>
      <c r="I202" s="405">
        <v>1</v>
      </c>
      <c r="J202" s="155" t="s">
        <v>851</v>
      </c>
      <c r="K202" s="35">
        <f>+$K$13</f>
        <v>721015</v>
      </c>
      <c r="L202" s="155"/>
      <c r="M202" s="35"/>
      <c r="N202" s="386" t="s">
        <v>850</v>
      </c>
      <c r="O202" s="386" t="s">
        <v>853</v>
      </c>
      <c r="P202" s="389"/>
      <c r="Q202" s="392" t="s">
        <v>854</v>
      </c>
      <c r="R202" s="392" t="s">
        <v>855</v>
      </c>
      <c r="S202" s="395">
        <f>IF(COUNTIF(J202:K205,"CUMPLE")&gt;=1,(G202*I202),0)* (IF(N202="PRESENTÓ CERTIFICADO",1,0))* (IF(O202="ACORDE A ITEM 5.2.2 (T.R.)",1,0) )* ( IF(OR(Q202="SIN OBSERVACIÓN", Q202="REQUERIMIENTOS SUBSANADOS"),1,0)) *(IF(OR(R202="NINGUNO", R202="CUMPLEN CON LO SOLICITADO"),1,0))</f>
        <v>1163.96</v>
      </c>
      <c r="T202" s="413" t="s">
        <v>857</v>
      </c>
      <c r="U202" s="398">
        <f t="shared" ref="U202" si="22">IF(COUNTIF(J202:K205,"CUMPLE")&gt;=1,1,0)</f>
        <v>1</v>
      </c>
    </row>
    <row r="203" spans="2:21" ht="15.95" customHeight="1" x14ac:dyDescent="0.25">
      <c r="B203" s="372"/>
      <c r="C203" s="400"/>
      <c r="D203" s="400"/>
      <c r="E203" s="400"/>
      <c r="F203" s="400"/>
      <c r="G203" s="403"/>
      <c r="H203" s="381"/>
      <c r="I203" s="406"/>
      <c r="J203" s="155" t="s">
        <v>851</v>
      </c>
      <c r="K203" s="35">
        <f>+$K$14</f>
        <v>721214</v>
      </c>
      <c r="L203" s="155"/>
      <c r="M203" s="35"/>
      <c r="N203" s="387"/>
      <c r="O203" s="387"/>
      <c r="P203" s="390"/>
      <c r="Q203" s="393"/>
      <c r="R203" s="393"/>
      <c r="S203" s="396"/>
      <c r="T203" s="414"/>
      <c r="U203" s="398"/>
    </row>
    <row r="204" spans="2:21" ht="15.95" customHeight="1" x14ac:dyDescent="0.25">
      <c r="B204" s="372"/>
      <c r="C204" s="400"/>
      <c r="D204" s="400"/>
      <c r="E204" s="400"/>
      <c r="F204" s="400"/>
      <c r="G204" s="403"/>
      <c r="H204" s="381"/>
      <c r="I204" s="406"/>
      <c r="J204" s="155" t="s">
        <v>851</v>
      </c>
      <c r="K204" s="35">
        <f>+$K$15</f>
        <v>721033</v>
      </c>
      <c r="L204" s="155"/>
      <c r="M204" s="35"/>
      <c r="N204" s="387"/>
      <c r="O204" s="387"/>
      <c r="P204" s="390"/>
      <c r="Q204" s="393"/>
      <c r="R204" s="393"/>
      <c r="S204" s="396"/>
      <c r="T204" s="414"/>
      <c r="U204" s="398"/>
    </row>
    <row r="205" spans="2:21" ht="15.95" customHeight="1" x14ac:dyDescent="0.25">
      <c r="B205" s="373"/>
      <c r="C205" s="401"/>
      <c r="D205" s="401"/>
      <c r="E205" s="401"/>
      <c r="F205" s="401"/>
      <c r="G205" s="404"/>
      <c r="H205" s="382"/>
      <c r="I205" s="407"/>
      <c r="J205" s="155"/>
      <c r="K205" s="35"/>
      <c r="L205" s="155"/>
      <c r="M205" s="35"/>
      <c r="N205" s="388"/>
      <c r="O205" s="388"/>
      <c r="P205" s="391"/>
      <c r="Q205" s="394"/>
      <c r="R205" s="394"/>
      <c r="S205" s="397"/>
      <c r="T205" s="414"/>
      <c r="U205" s="398"/>
    </row>
    <row r="206" spans="2:21" ht="15.95" customHeight="1" x14ac:dyDescent="0.25">
      <c r="B206" s="371">
        <v>2</v>
      </c>
      <c r="C206" s="374">
        <v>92</v>
      </c>
      <c r="D206" s="374" t="s">
        <v>881</v>
      </c>
      <c r="E206" s="416" t="s">
        <v>885</v>
      </c>
      <c r="F206" s="399" t="s">
        <v>888</v>
      </c>
      <c r="G206" s="377">
        <v>1456.25</v>
      </c>
      <c r="H206" s="380" t="s">
        <v>465</v>
      </c>
      <c r="I206" s="405">
        <v>1</v>
      </c>
      <c r="J206" s="155" t="s">
        <v>851</v>
      </c>
      <c r="K206" s="35">
        <f>+$K$13</f>
        <v>721015</v>
      </c>
      <c r="L206" s="155"/>
      <c r="M206" s="35"/>
      <c r="N206" s="386" t="s">
        <v>850</v>
      </c>
      <c r="O206" s="386" t="s">
        <v>853</v>
      </c>
      <c r="P206" s="389"/>
      <c r="Q206" s="392" t="s">
        <v>854</v>
      </c>
      <c r="R206" s="392" t="s">
        <v>855</v>
      </c>
      <c r="S206" s="395">
        <f>IF(COUNTIF(J206:K209,"CUMPLE")&gt;=1,(G206*I206),0)* (IF(N206="PRESENTÓ CERTIFICADO",1,0))* (IF(O206="ACORDE A ITEM 5.2.2 (T.R.)",1,0) )* ( IF(OR(Q206="SIN OBSERVACIÓN", Q206="REQUERIMIENTOS SUBSANADOS"),1,0)) *(IF(OR(R206="NINGUNO", R206="CUMPLEN CON LO SOLICITADO"),1,0))</f>
        <v>1456.25</v>
      </c>
      <c r="T206" s="414"/>
      <c r="U206" s="398">
        <f t="shared" ref="U206" si="23">IF(COUNTIF(J206:K209,"CUMPLE")&gt;=1,1,0)</f>
        <v>1</v>
      </c>
    </row>
    <row r="207" spans="2:21" ht="15.95" customHeight="1" x14ac:dyDescent="0.25">
      <c r="B207" s="372"/>
      <c r="C207" s="375"/>
      <c r="D207" s="375"/>
      <c r="E207" s="417"/>
      <c r="F207" s="400"/>
      <c r="G207" s="378"/>
      <c r="H207" s="381"/>
      <c r="I207" s="406"/>
      <c r="J207" s="155" t="s">
        <v>851</v>
      </c>
      <c r="K207" s="35">
        <f>+$K$14</f>
        <v>721214</v>
      </c>
      <c r="L207" s="155"/>
      <c r="M207" s="35"/>
      <c r="N207" s="387"/>
      <c r="O207" s="387"/>
      <c r="P207" s="390"/>
      <c r="Q207" s="393"/>
      <c r="R207" s="393"/>
      <c r="S207" s="396"/>
      <c r="T207" s="414"/>
      <c r="U207" s="398"/>
    </row>
    <row r="208" spans="2:21" ht="15.95" customHeight="1" x14ac:dyDescent="0.25">
      <c r="B208" s="372"/>
      <c r="C208" s="375"/>
      <c r="D208" s="375"/>
      <c r="E208" s="417"/>
      <c r="F208" s="400"/>
      <c r="G208" s="378"/>
      <c r="H208" s="381"/>
      <c r="I208" s="406"/>
      <c r="J208" s="155" t="s">
        <v>851</v>
      </c>
      <c r="K208" s="35">
        <f>+$K$15</f>
        <v>721033</v>
      </c>
      <c r="L208" s="155"/>
      <c r="M208" s="35"/>
      <c r="N208" s="387"/>
      <c r="O208" s="387"/>
      <c r="P208" s="390"/>
      <c r="Q208" s="393"/>
      <c r="R208" s="393"/>
      <c r="S208" s="396"/>
      <c r="T208" s="414"/>
      <c r="U208" s="398"/>
    </row>
    <row r="209" spans="2:21" ht="15.95" customHeight="1" x14ac:dyDescent="0.25">
      <c r="B209" s="373"/>
      <c r="C209" s="376"/>
      <c r="D209" s="376"/>
      <c r="E209" s="418"/>
      <c r="F209" s="401"/>
      <c r="G209" s="379"/>
      <c r="H209" s="382"/>
      <c r="I209" s="407"/>
      <c r="J209" s="155"/>
      <c r="K209" s="35"/>
      <c r="L209" s="155"/>
      <c r="M209" s="35"/>
      <c r="N209" s="388"/>
      <c r="O209" s="388"/>
      <c r="P209" s="391"/>
      <c r="Q209" s="394"/>
      <c r="R209" s="394"/>
      <c r="S209" s="397"/>
      <c r="T209" s="414"/>
      <c r="U209" s="398"/>
    </row>
    <row r="210" spans="2:21" ht="15" customHeight="1" x14ac:dyDescent="0.25">
      <c r="B210" s="371">
        <v>3</v>
      </c>
      <c r="C210" s="399">
        <v>135</v>
      </c>
      <c r="D210" s="399" t="s">
        <v>882</v>
      </c>
      <c r="E210" s="399" t="s">
        <v>886</v>
      </c>
      <c r="F210" s="399" t="s">
        <v>889</v>
      </c>
      <c r="G210" s="402">
        <v>2842.85</v>
      </c>
      <c r="H210" s="380" t="s">
        <v>465</v>
      </c>
      <c r="I210" s="405">
        <v>1</v>
      </c>
      <c r="J210" s="155" t="s">
        <v>851</v>
      </c>
      <c r="K210" s="35">
        <f>+$K$13</f>
        <v>721015</v>
      </c>
      <c r="L210" s="155"/>
      <c r="M210" s="35"/>
      <c r="N210" s="386" t="s">
        <v>850</v>
      </c>
      <c r="O210" s="386" t="s">
        <v>853</v>
      </c>
      <c r="P210" s="389"/>
      <c r="Q210" s="392" t="s">
        <v>854</v>
      </c>
      <c r="R210" s="392" t="s">
        <v>855</v>
      </c>
      <c r="S210" s="395">
        <f>IF(COUNTIF(J210:K213,"CUMPLE")&gt;=1,(G210*I210),0)* (IF(N210="PRESENTÓ CERTIFICADO",1,0))* (IF(O210="ACORDE A ITEM 5.2.2 (T.R.)",1,0) )* ( IF(OR(Q210="SIN OBSERVACIÓN", Q210="REQUERIMIENTOS SUBSANADOS"),1,0)) *(IF(OR(R210="NINGUNO", R210="CUMPLEN CON LO SOLICITADO"),1,0))</f>
        <v>2842.85</v>
      </c>
      <c r="T210" s="414"/>
      <c r="U210" s="398">
        <f t="shared" ref="U210" si="24">IF(COUNTIF(J210:K213,"CUMPLE")&gt;=1,1,0)</f>
        <v>1</v>
      </c>
    </row>
    <row r="211" spans="2:21" ht="15" customHeight="1" x14ac:dyDescent="0.25">
      <c r="B211" s="372"/>
      <c r="C211" s="400"/>
      <c r="D211" s="400"/>
      <c r="E211" s="400"/>
      <c r="F211" s="400"/>
      <c r="G211" s="403"/>
      <c r="H211" s="381"/>
      <c r="I211" s="406"/>
      <c r="J211" s="155" t="s">
        <v>851</v>
      </c>
      <c r="K211" s="35">
        <f>+$K$14</f>
        <v>721214</v>
      </c>
      <c r="L211" s="155"/>
      <c r="M211" s="35"/>
      <c r="N211" s="387"/>
      <c r="O211" s="387"/>
      <c r="P211" s="390"/>
      <c r="Q211" s="393"/>
      <c r="R211" s="393"/>
      <c r="S211" s="396"/>
      <c r="T211" s="414"/>
      <c r="U211" s="398"/>
    </row>
    <row r="212" spans="2:21" ht="15" customHeight="1" x14ac:dyDescent="0.25">
      <c r="B212" s="372"/>
      <c r="C212" s="400"/>
      <c r="D212" s="400"/>
      <c r="E212" s="400"/>
      <c r="F212" s="400"/>
      <c r="G212" s="403"/>
      <c r="H212" s="381"/>
      <c r="I212" s="406"/>
      <c r="J212" s="155" t="s">
        <v>851</v>
      </c>
      <c r="K212" s="35">
        <f>+$K$15</f>
        <v>721033</v>
      </c>
      <c r="L212" s="155"/>
      <c r="M212" s="35"/>
      <c r="N212" s="387"/>
      <c r="O212" s="387"/>
      <c r="P212" s="390"/>
      <c r="Q212" s="393"/>
      <c r="R212" s="393"/>
      <c r="S212" s="396"/>
      <c r="T212" s="414"/>
      <c r="U212" s="398"/>
    </row>
    <row r="213" spans="2:21" ht="15" customHeight="1" x14ac:dyDescent="0.25">
      <c r="B213" s="373"/>
      <c r="C213" s="401"/>
      <c r="D213" s="401"/>
      <c r="E213" s="401"/>
      <c r="F213" s="401"/>
      <c r="G213" s="404"/>
      <c r="H213" s="382"/>
      <c r="I213" s="407"/>
      <c r="J213" s="155"/>
      <c r="K213" s="35"/>
      <c r="L213" s="155"/>
      <c r="M213" s="35"/>
      <c r="N213" s="388"/>
      <c r="O213" s="388"/>
      <c r="P213" s="391"/>
      <c r="Q213" s="394"/>
      <c r="R213" s="394"/>
      <c r="S213" s="397"/>
      <c r="T213" s="414"/>
      <c r="U213" s="398"/>
    </row>
    <row r="214" spans="2:21" ht="15" customHeight="1" x14ac:dyDescent="0.25">
      <c r="B214" s="371">
        <v>4</v>
      </c>
      <c r="C214" s="374">
        <v>143</v>
      </c>
      <c r="D214" s="374" t="s">
        <v>883</v>
      </c>
      <c r="E214" s="374" t="s">
        <v>887</v>
      </c>
      <c r="F214" s="374" t="s">
        <v>890</v>
      </c>
      <c r="G214" s="377">
        <v>524.63</v>
      </c>
      <c r="H214" s="380" t="s">
        <v>465</v>
      </c>
      <c r="I214" s="405">
        <v>1</v>
      </c>
      <c r="J214" s="155" t="s">
        <v>851</v>
      </c>
      <c r="K214" s="35">
        <f>+$K$13</f>
        <v>721015</v>
      </c>
      <c r="L214" s="155"/>
      <c r="M214" s="35"/>
      <c r="N214" s="386" t="s">
        <v>850</v>
      </c>
      <c r="O214" s="386" t="s">
        <v>853</v>
      </c>
      <c r="P214" s="389"/>
      <c r="Q214" s="392" t="s">
        <v>854</v>
      </c>
      <c r="R214" s="392" t="s">
        <v>855</v>
      </c>
      <c r="S214" s="395">
        <f>IF(COUNTIF(J214:K217,"CUMPLE")&gt;=1,(G214*I214),0)* (IF(N214="PRESENTÓ CERTIFICADO",1,0))* (IF(O214="ACORDE A ITEM 5.2.2 (T.R.)",1,0) )* ( IF(OR(Q214="SIN OBSERVACIÓN", Q214="REQUERIMIENTOS SUBSANADOS"),1,0)) *(IF(OR(R214="NINGUNO", R214="CUMPLEN CON LO SOLICITADO"),1,0))</f>
        <v>524.63</v>
      </c>
      <c r="T214" s="414"/>
      <c r="U214" s="398">
        <f t="shared" ref="U214" si="25">IF(COUNTIF(J214:K217,"CUMPLE")&gt;=1,1,0)</f>
        <v>1</v>
      </c>
    </row>
    <row r="215" spans="2:21" ht="15" customHeight="1" x14ac:dyDescent="0.25">
      <c r="B215" s="372"/>
      <c r="C215" s="375"/>
      <c r="D215" s="375"/>
      <c r="E215" s="375"/>
      <c r="F215" s="375"/>
      <c r="G215" s="378"/>
      <c r="H215" s="381"/>
      <c r="I215" s="406"/>
      <c r="J215" s="155" t="s">
        <v>851</v>
      </c>
      <c r="K215" s="35">
        <f>+$K$14</f>
        <v>721214</v>
      </c>
      <c r="L215" s="155"/>
      <c r="M215" s="35"/>
      <c r="N215" s="387"/>
      <c r="O215" s="387"/>
      <c r="P215" s="390"/>
      <c r="Q215" s="393"/>
      <c r="R215" s="393"/>
      <c r="S215" s="396"/>
      <c r="T215" s="414"/>
      <c r="U215" s="398"/>
    </row>
    <row r="216" spans="2:21" ht="15" customHeight="1" x14ac:dyDescent="0.25">
      <c r="B216" s="372"/>
      <c r="C216" s="375"/>
      <c r="D216" s="375"/>
      <c r="E216" s="375"/>
      <c r="F216" s="375"/>
      <c r="G216" s="378"/>
      <c r="H216" s="381"/>
      <c r="I216" s="406"/>
      <c r="J216" s="155" t="s">
        <v>851</v>
      </c>
      <c r="K216" s="35">
        <f>+$K$15</f>
        <v>721033</v>
      </c>
      <c r="L216" s="155"/>
      <c r="M216" s="35"/>
      <c r="N216" s="387"/>
      <c r="O216" s="387"/>
      <c r="P216" s="390"/>
      <c r="Q216" s="393"/>
      <c r="R216" s="393"/>
      <c r="S216" s="396"/>
      <c r="T216" s="414"/>
      <c r="U216" s="398"/>
    </row>
    <row r="217" spans="2:21" ht="15" customHeight="1" x14ac:dyDescent="0.25">
      <c r="B217" s="373"/>
      <c r="C217" s="376"/>
      <c r="D217" s="376"/>
      <c r="E217" s="376"/>
      <c r="F217" s="376"/>
      <c r="G217" s="379"/>
      <c r="H217" s="382"/>
      <c r="I217" s="407"/>
      <c r="J217" s="155"/>
      <c r="K217" s="35"/>
      <c r="L217" s="155"/>
      <c r="M217" s="35"/>
      <c r="N217" s="388"/>
      <c r="O217" s="388"/>
      <c r="P217" s="391"/>
      <c r="Q217" s="394"/>
      <c r="R217" s="394"/>
      <c r="S217" s="397"/>
      <c r="T217" s="414"/>
      <c r="U217" s="398"/>
    </row>
    <row r="218" spans="2:21" hidden="1" x14ac:dyDescent="0.25">
      <c r="B218" s="371">
        <v>5</v>
      </c>
      <c r="C218" s="399"/>
      <c r="D218" s="399"/>
      <c r="E218" s="399"/>
      <c r="F218" s="399"/>
      <c r="G218" s="402"/>
      <c r="H218" s="380"/>
      <c r="I218" s="405"/>
      <c r="J218" s="155"/>
      <c r="K218" s="35">
        <f>+$K$13</f>
        <v>721015</v>
      </c>
      <c r="L218" s="155"/>
      <c r="M218" s="35"/>
      <c r="N218" s="386"/>
      <c r="O218" s="386"/>
      <c r="P218" s="389"/>
      <c r="Q218" s="392"/>
      <c r="R218" s="392"/>
      <c r="S218" s="395">
        <f>IF(COUNTIF(J218:K221,"CUMPLE")&gt;=1,(G218*I218),0)* (IF(N218="PRESENTÓ CERTIFICADO",1,0))* (IF(O218="ACORDE A ITEM 5.2.2 (T.R.)",1,0) )* ( IF(OR(Q218="SIN OBSERVACIÓN", Q218="REQUERIMIENTOS SUBSANADOS"),1,0)) *(IF(OR(R218="NINGUNO", R218="CUMPLEN CON LO SOLICITADO"),1,0))</f>
        <v>0</v>
      </c>
      <c r="T218" s="414"/>
      <c r="U218" s="398">
        <f>IF(COUNTIF(L218:M221,"CUMPLE")&gt;=1,1,0)</f>
        <v>0</v>
      </c>
    </row>
    <row r="219" spans="2:21" hidden="1" x14ac:dyDescent="0.25">
      <c r="B219" s="372"/>
      <c r="C219" s="400"/>
      <c r="D219" s="400"/>
      <c r="E219" s="400"/>
      <c r="F219" s="400"/>
      <c r="G219" s="403"/>
      <c r="H219" s="381"/>
      <c r="I219" s="406"/>
      <c r="J219" s="155"/>
      <c r="K219" s="35">
        <f>+$K$14</f>
        <v>721214</v>
      </c>
      <c r="L219" s="155"/>
      <c r="M219" s="35"/>
      <c r="N219" s="387"/>
      <c r="O219" s="387"/>
      <c r="P219" s="433"/>
      <c r="Q219" s="393"/>
      <c r="R219" s="393"/>
      <c r="S219" s="396"/>
      <c r="T219" s="414"/>
      <c r="U219" s="398"/>
    </row>
    <row r="220" spans="2:21" hidden="1" x14ac:dyDescent="0.25">
      <c r="B220" s="372"/>
      <c r="C220" s="400"/>
      <c r="D220" s="400"/>
      <c r="E220" s="400"/>
      <c r="F220" s="400"/>
      <c r="G220" s="403"/>
      <c r="H220" s="381"/>
      <c r="I220" s="406"/>
      <c r="J220" s="155"/>
      <c r="K220" s="35">
        <f>+$K$15</f>
        <v>721033</v>
      </c>
      <c r="L220" s="155"/>
      <c r="M220" s="35"/>
      <c r="N220" s="387"/>
      <c r="O220" s="387"/>
      <c r="P220" s="390"/>
      <c r="Q220" s="393"/>
      <c r="R220" s="393"/>
      <c r="S220" s="396"/>
      <c r="T220" s="414"/>
      <c r="U220" s="398"/>
    </row>
    <row r="221" spans="2:21" hidden="1" x14ac:dyDescent="0.25">
      <c r="B221" s="373"/>
      <c r="C221" s="401"/>
      <c r="D221" s="401"/>
      <c r="E221" s="401"/>
      <c r="F221" s="401"/>
      <c r="G221" s="404"/>
      <c r="H221" s="382"/>
      <c r="I221" s="407"/>
      <c r="J221" s="155"/>
      <c r="K221" s="35"/>
      <c r="L221" s="155"/>
      <c r="M221" s="35"/>
      <c r="N221" s="388"/>
      <c r="O221" s="388"/>
      <c r="P221" s="391"/>
      <c r="Q221" s="394"/>
      <c r="R221" s="394"/>
      <c r="S221" s="397"/>
      <c r="T221" s="415"/>
      <c r="U221" s="398"/>
    </row>
    <row r="222" spans="2:21" ht="18" x14ac:dyDescent="0.25">
      <c r="B222" s="360" t="str">
        <f>IF(S223=" "," ",IF(S223&gt;=$H$6,"CUMPLE CON LA EXPERIENCIA REQUERIDA","NO CUMPLE CON LA EXPERIENCIA REQUERIDA"))</f>
        <v>CUMPLE CON LA EXPERIENCIA REQUERIDA</v>
      </c>
      <c r="C222" s="361"/>
      <c r="D222" s="361"/>
      <c r="E222" s="361"/>
      <c r="F222" s="361"/>
      <c r="G222" s="361"/>
      <c r="H222" s="361"/>
      <c r="I222" s="361"/>
      <c r="J222" s="361"/>
      <c r="K222" s="361"/>
      <c r="L222" s="361"/>
      <c r="M222" s="361"/>
      <c r="N222" s="361"/>
      <c r="O222" s="362"/>
      <c r="P222" s="366" t="s">
        <v>52</v>
      </c>
      <c r="Q222" s="367"/>
      <c r="R222" s="368"/>
      <c r="S222" s="41">
        <f>IF(T202="SI",SUM(S202:S221),0)</f>
        <v>5987.69</v>
      </c>
      <c r="T222" s="369" t="str">
        <f>IF(S223=" "," ",IF(S223&gt;=$H$6,"CUMPLE","NO CUMPLE"))</f>
        <v>CUMPLE</v>
      </c>
      <c r="U222" s="25"/>
    </row>
    <row r="223" spans="2:21" ht="18" x14ac:dyDescent="0.25">
      <c r="B223" s="363"/>
      <c r="C223" s="364"/>
      <c r="D223" s="364"/>
      <c r="E223" s="364"/>
      <c r="F223" s="364"/>
      <c r="G223" s="364"/>
      <c r="H223" s="364"/>
      <c r="I223" s="364"/>
      <c r="J223" s="364"/>
      <c r="K223" s="364"/>
      <c r="L223" s="364"/>
      <c r="M223" s="364"/>
      <c r="N223" s="364"/>
      <c r="O223" s="365"/>
      <c r="P223" s="366" t="s">
        <v>53</v>
      </c>
      <c r="Q223" s="367"/>
      <c r="R223" s="368"/>
      <c r="S223" s="41">
        <f>IFERROR((S222/$P$6)," ")</f>
        <v>10.749892280071812</v>
      </c>
      <c r="T223" s="370"/>
      <c r="U223" s="38"/>
    </row>
    <row r="226" spans="2:21" ht="33.75" x14ac:dyDescent="0.25">
      <c r="B226" s="23">
        <v>9</v>
      </c>
      <c r="C226" s="419" t="s">
        <v>31</v>
      </c>
      <c r="D226" s="420"/>
      <c r="E226" s="421"/>
      <c r="F226" s="422" t="str">
        <f>IFERROR(VLOOKUP(B226,LISTA_OFERENTES,2,FALSE)," ")</f>
        <v>URBANICO S.A.S.</v>
      </c>
      <c r="G226" s="423"/>
      <c r="H226" s="423"/>
      <c r="I226" s="423"/>
      <c r="J226" s="423"/>
      <c r="K226" s="423"/>
      <c r="L226" s="423"/>
      <c r="M226" s="423"/>
      <c r="N226" s="423"/>
      <c r="O226" s="424"/>
      <c r="P226" s="425" t="s">
        <v>32</v>
      </c>
      <c r="Q226" s="426"/>
      <c r="R226" s="427"/>
      <c r="S226" s="24">
        <v>5</v>
      </c>
      <c r="T226" s="25"/>
    </row>
    <row r="227" spans="2:21" ht="48.75" customHeight="1" x14ac:dyDescent="0.25">
      <c r="B227" s="428" t="s">
        <v>33</v>
      </c>
      <c r="C227" s="408" t="s">
        <v>34</v>
      </c>
      <c r="D227" s="408" t="s">
        <v>35</v>
      </c>
      <c r="E227" s="408" t="s">
        <v>36</v>
      </c>
      <c r="F227" s="408" t="s">
        <v>37</v>
      </c>
      <c r="G227" s="408" t="s">
        <v>38</v>
      </c>
      <c r="H227" s="408" t="s">
        <v>39</v>
      </c>
      <c r="I227" s="408" t="s">
        <v>40</v>
      </c>
      <c r="J227" s="430" t="s">
        <v>41</v>
      </c>
      <c r="K227" s="431"/>
      <c r="L227" s="431"/>
      <c r="M227" s="432"/>
      <c r="N227" s="408" t="s">
        <v>42</v>
      </c>
      <c r="O227" s="408" t="s">
        <v>43</v>
      </c>
      <c r="P227" s="430" t="s">
        <v>44</v>
      </c>
      <c r="Q227" s="432"/>
      <c r="R227" s="408" t="s">
        <v>45</v>
      </c>
      <c r="S227" s="408" t="s">
        <v>46</v>
      </c>
      <c r="T227" s="408" t="str">
        <f>+$T$11</f>
        <v>CUMPLE CON EL REQUERIMIENTO DE HABER  CLASIFICADO EN LOS CODIGOS 721015, 721214 Y 721033  DE LA UNSCPS</v>
      </c>
      <c r="U227" s="408" t="str">
        <f>+$U$11</f>
        <v xml:space="preserve">VERIFICACIÓN CONDICIÓN DE EXPERIENCIA  </v>
      </c>
    </row>
    <row r="228" spans="2:21" ht="46.5" customHeight="1" x14ac:dyDescent="0.25">
      <c r="B228" s="429"/>
      <c r="C228" s="409"/>
      <c r="D228" s="409"/>
      <c r="E228" s="409"/>
      <c r="F228" s="409"/>
      <c r="G228" s="409"/>
      <c r="H228" s="409"/>
      <c r="I228" s="409"/>
      <c r="J228" s="410" t="s">
        <v>49</v>
      </c>
      <c r="K228" s="411"/>
      <c r="L228" s="411"/>
      <c r="M228" s="412"/>
      <c r="N228" s="409"/>
      <c r="O228" s="409"/>
      <c r="P228" s="30" t="s">
        <v>10</v>
      </c>
      <c r="Q228" s="30" t="s">
        <v>50</v>
      </c>
      <c r="R228" s="409"/>
      <c r="S228" s="409"/>
      <c r="T228" s="409"/>
      <c r="U228" s="409"/>
    </row>
    <row r="229" spans="2:21" ht="15.95" customHeight="1" x14ac:dyDescent="0.25">
      <c r="B229" s="371">
        <v>1</v>
      </c>
      <c r="C229" s="399">
        <v>33</v>
      </c>
      <c r="D229" s="399">
        <v>123</v>
      </c>
      <c r="E229" s="399" t="s">
        <v>891</v>
      </c>
      <c r="F229" s="399" t="s">
        <v>895</v>
      </c>
      <c r="G229" s="402">
        <v>8358.7099999999991</v>
      </c>
      <c r="H229" s="380" t="s">
        <v>868</v>
      </c>
      <c r="I229" s="405">
        <v>0.3</v>
      </c>
      <c r="J229" s="155" t="s">
        <v>851</v>
      </c>
      <c r="K229" s="35">
        <f>+$K$13</f>
        <v>721015</v>
      </c>
      <c r="L229" s="155"/>
      <c r="M229" s="35"/>
      <c r="N229" s="386" t="s">
        <v>850</v>
      </c>
      <c r="O229" s="386" t="s">
        <v>853</v>
      </c>
      <c r="P229" s="389"/>
      <c r="Q229" s="392" t="s">
        <v>854</v>
      </c>
      <c r="R229" s="392" t="s">
        <v>855</v>
      </c>
      <c r="S229" s="395">
        <f>IF(COUNTIF(J229:K232,"CUMPLE")&gt;=1,(G229*I229),0)* (IF(N229="PRESENTÓ CERTIFICADO",1,0))* (IF(O229="ACORDE A ITEM 5.2.2 (T.R.)",1,0) )* ( IF(OR(Q229="SIN OBSERVACIÓN", Q229="REQUERIMIENTOS SUBSANADOS"),1,0)) *(IF(OR(R229="NINGUNO", R229="CUMPLEN CON LO SOLICITADO"),1,0))</f>
        <v>2507.6129999999998</v>
      </c>
      <c r="T229" s="413" t="s">
        <v>857</v>
      </c>
      <c r="U229" s="398">
        <f>IF(COUNTIF(J229:K232,"CUMPLE")&gt;=1,1,0)</f>
        <v>1</v>
      </c>
    </row>
    <row r="230" spans="2:21" ht="15.95" customHeight="1" x14ac:dyDescent="0.25">
      <c r="B230" s="372"/>
      <c r="C230" s="400"/>
      <c r="D230" s="400"/>
      <c r="E230" s="400"/>
      <c r="F230" s="400"/>
      <c r="G230" s="403"/>
      <c r="H230" s="381"/>
      <c r="I230" s="406"/>
      <c r="J230" s="155" t="s">
        <v>851</v>
      </c>
      <c r="K230" s="35">
        <f>+$K$14</f>
        <v>721214</v>
      </c>
      <c r="L230" s="155"/>
      <c r="M230" s="35"/>
      <c r="N230" s="387"/>
      <c r="O230" s="387"/>
      <c r="P230" s="390"/>
      <c r="Q230" s="393"/>
      <c r="R230" s="393"/>
      <c r="S230" s="396"/>
      <c r="T230" s="414"/>
      <c r="U230" s="398"/>
    </row>
    <row r="231" spans="2:21" ht="15.95" customHeight="1" x14ac:dyDescent="0.25">
      <c r="B231" s="372"/>
      <c r="C231" s="400"/>
      <c r="D231" s="400"/>
      <c r="E231" s="400"/>
      <c r="F231" s="400"/>
      <c r="G231" s="403"/>
      <c r="H231" s="381"/>
      <c r="I231" s="406"/>
      <c r="J231" s="155" t="s">
        <v>851</v>
      </c>
      <c r="K231" s="35">
        <f>+$K$15</f>
        <v>721033</v>
      </c>
      <c r="L231" s="155"/>
      <c r="M231" s="35"/>
      <c r="N231" s="387"/>
      <c r="O231" s="387"/>
      <c r="P231" s="390"/>
      <c r="Q231" s="393"/>
      <c r="R231" s="393"/>
      <c r="S231" s="396"/>
      <c r="T231" s="414"/>
      <c r="U231" s="398"/>
    </row>
    <row r="232" spans="2:21" ht="15.95" customHeight="1" x14ac:dyDescent="0.25">
      <c r="B232" s="373"/>
      <c r="C232" s="401"/>
      <c r="D232" s="401"/>
      <c r="E232" s="401"/>
      <c r="F232" s="401"/>
      <c r="G232" s="404"/>
      <c r="H232" s="382"/>
      <c r="I232" s="407"/>
      <c r="J232" s="155"/>
      <c r="K232" s="234"/>
      <c r="L232" s="155"/>
      <c r="M232" s="35"/>
      <c r="N232" s="388"/>
      <c r="O232" s="388"/>
      <c r="P232" s="391"/>
      <c r="Q232" s="394"/>
      <c r="R232" s="394"/>
      <c r="S232" s="397"/>
      <c r="T232" s="414"/>
      <c r="U232" s="398"/>
    </row>
    <row r="233" spans="2:21" ht="15" customHeight="1" x14ac:dyDescent="0.25">
      <c r="B233" s="371">
        <v>2</v>
      </c>
      <c r="C233" s="374">
        <v>34</v>
      </c>
      <c r="D233" s="374">
        <v>129</v>
      </c>
      <c r="E233" s="416" t="s">
        <v>892</v>
      </c>
      <c r="F233" s="374" t="s">
        <v>896</v>
      </c>
      <c r="G233" s="377">
        <v>1274.99</v>
      </c>
      <c r="H233" s="380" t="s">
        <v>868</v>
      </c>
      <c r="I233" s="383">
        <v>0.5</v>
      </c>
      <c r="J233" s="155" t="s">
        <v>852</v>
      </c>
      <c r="K233" s="35">
        <f>+$K$13</f>
        <v>721015</v>
      </c>
      <c r="L233" s="155"/>
      <c r="M233" s="35"/>
      <c r="N233" s="386" t="s">
        <v>850</v>
      </c>
      <c r="O233" s="386" t="s">
        <v>853</v>
      </c>
      <c r="P233" s="389"/>
      <c r="Q233" s="392" t="s">
        <v>854</v>
      </c>
      <c r="R233" s="392" t="s">
        <v>855</v>
      </c>
      <c r="S233" s="395">
        <f>IF(COUNTIF(J233:K236,"CUMPLE")&gt;=1,(G233*I233),0)* (IF(N233="PRESENTÓ CERTIFICADO",1,0))* (IF(O233="ACORDE A ITEM 5.2.2 (T.R.)",1,0) )* ( IF(OR(Q233="SIN OBSERVACIÓN", Q233="REQUERIMIENTOS SUBSANADOS"),1,0)) *(IF(OR(R233="NINGUNO", R233="CUMPLEN CON LO SOLICITADO"),1,0))</f>
        <v>637.495</v>
      </c>
      <c r="T233" s="414"/>
      <c r="U233" s="398">
        <f t="shared" ref="U233" si="26">IF(COUNTIF(J233:K236,"CUMPLE")&gt;=1,1,0)</f>
        <v>1</v>
      </c>
    </row>
    <row r="234" spans="2:21" ht="15" customHeight="1" x14ac:dyDescent="0.25">
      <c r="B234" s="372"/>
      <c r="C234" s="375"/>
      <c r="D234" s="375"/>
      <c r="E234" s="417"/>
      <c r="F234" s="375"/>
      <c r="G234" s="378"/>
      <c r="H234" s="381"/>
      <c r="I234" s="384"/>
      <c r="J234" s="155" t="s">
        <v>851</v>
      </c>
      <c r="K234" s="35">
        <f>+$K$14</f>
        <v>721214</v>
      </c>
      <c r="L234" s="155"/>
      <c r="M234" s="35"/>
      <c r="N234" s="387"/>
      <c r="O234" s="387"/>
      <c r="P234" s="390"/>
      <c r="Q234" s="393"/>
      <c r="R234" s="393"/>
      <c r="S234" s="396"/>
      <c r="T234" s="414"/>
      <c r="U234" s="398"/>
    </row>
    <row r="235" spans="2:21" ht="15" customHeight="1" x14ac:dyDescent="0.25">
      <c r="B235" s="372"/>
      <c r="C235" s="375"/>
      <c r="D235" s="375"/>
      <c r="E235" s="417"/>
      <c r="F235" s="375"/>
      <c r="G235" s="378"/>
      <c r="H235" s="381"/>
      <c r="I235" s="384"/>
      <c r="J235" s="155" t="s">
        <v>851</v>
      </c>
      <c r="K235" s="35">
        <f>+$K$15</f>
        <v>721033</v>
      </c>
      <c r="L235" s="155"/>
      <c r="M235" s="35"/>
      <c r="N235" s="387"/>
      <c r="O235" s="387"/>
      <c r="P235" s="390"/>
      <c r="Q235" s="393"/>
      <c r="R235" s="393"/>
      <c r="S235" s="396"/>
      <c r="T235" s="414"/>
      <c r="U235" s="398"/>
    </row>
    <row r="236" spans="2:21" ht="15" customHeight="1" x14ac:dyDescent="0.25">
      <c r="B236" s="373"/>
      <c r="C236" s="376"/>
      <c r="D236" s="376"/>
      <c r="E236" s="418"/>
      <c r="F236" s="376"/>
      <c r="G236" s="379"/>
      <c r="H236" s="382"/>
      <c r="I236" s="385"/>
      <c r="J236" s="155"/>
      <c r="K236" s="35"/>
      <c r="L236" s="155"/>
      <c r="M236" s="35"/>
      <c r="N236" s="388"/>
      <c r="O236" s="388"/>
      <c r="P236" s="391"/>
      <c r="Q236" s="394"/>
      <c r="R236" s="394"/>
      <c r="S236" s="397"/>
      <c r="T236" s="414"/>
      <c r="U236" s="398"/>
    </row>
    <row r="237" spans="2:21" ht="15" customHeight="1" x14ac:dyDescent="0.25">
      <c r="B237" s="371">
        <v>3</v>
      </c>
      <c r="C237" s="399">
        <v>46</v>
      </c>
      <c r="D237" s="399">
        <v>175</v>
      </c>
      <c r="E237" s="399">
        <v>4600055292</v>
      </c>
      <c r="F237" s="399" t="s">
        <v>897</v>
      </c>
      <c r="G237" s="402">
        <v>1455.78</v>
      </c>
      <c r="H237" s="380" t="s">
        <v>465</v>
      </c>
      <c r="I237" s="405">
        <v>1</v>
      </c>
      <c r="J237" s="155" t="s">
        <v>851</v>
      </c>
      <c r="K237" s="35">
        <f>+$K$13</f>
        <v>721015</v>
      </c>
      <c r="L237" s="155"/>
      <c r="M237" s="35"/>
      <c r="N237" s="386" t="s">
        <v>850</v>
      </c>
      <c r="O237" s="386" t="s">
        <v>853</v>
      </c>
      <c r="P237" s="389"/>
      <c r="Q237" s="392" t="s">
        <v>854</v>
      </c>
      <c r="R237" s="392" t="s">
        <v>855</v>
      </c>
      <c r="S237" s="395">
        <f>IF(COUNTIF(J237:K240,"CUMPLE")&gt;=1,(G237*I237),0)* (IF(N237="PRESENTÓ CERTIFICADO",1,0))* (IF(O237="ACORDE A ITEM 5.2.2 (T.R.)",1,0) )* ( IF(OR(Q237="SIN OBSERVACIÓN", Q237="REQUERIMIENTOS SUBSANADOS"),1,0)) *(IF(OR(R237="NINGUNO", R237="CUMPLEN CON LO SOLICITADO"),1,0))</f>
        <v>1455.78</v>
      </c>
      <c r="T237" s="414"/>
      <c r="U237" s="398">
        <f t="shared" ref="U237" si="27">IF(COUNTIF(J237:K240,"CUMPLE")&gt;=1,1,0)</f>
        <v>1</v>
      </c>
    </row>
    <row r="238" spans="2:21" ht="15" customHeight="1" x14ac:dyDescent="0.25">
      <c r="B238" s="372"/>
      <c r="C238" s="400"/>
      <c r="D238" s="400"/>
      <c r="E238" s="400"/>
      <c r="F238" s="400"/>
      <c r="G238" s="403"/>
      <c r="H238" s="381"/>
      <c r="I238" s="406"/>
      <c r="J238" s="155" t="s">
        <v>851</v>
      </c>
      <c r="K238" s="35">
        <f>+$K$14</f>
        <v>721214</v>
      </c>
      <c r="L238" s="155"/>
      <c r="M238" s="35"/>
      <c r="N238" s="387"/>
      <c r="O238" s="387"/>
      <c r="P238" s="390"/>
      <c r="Q238" s="393"/>
      <c r="R238" s="393"/>
      <c r="S238" s="396"/>
      <c r="T238" s="414"/>
      <c r="U238" s="398"/>
    </row>
    <row r="239" spans="2:21" ht="15" customHeight="1" x14ac:dyDescent="0.25">
      <c r="B239" s="372"/>
      <c r="C239" s="400"/>
      <c r="D239" s="400"/>
      <c r="E239" s="400"/>
      <c r="F239" s="400"/>
      <c r="G239" s="403"/>
      <c r="H239" s="381"/>
      <c r="I239" s="406"/>
      <c r="J239" s="155" t="s">
        <v>852</v>
      </c>
      <c r="K239" s="35">
        <f>+$K$15</f>
        <v>721033</v>
      </c>
      <c r="L239" s="155"/>
      <c r="M239" s="35"/>
      <c r="N239" s="387"/>
      <c r="O239" s="387"/>
      <c r="P239" s="390"/>
      <c r="Q239" s="393"/>
      <c r="R239" s="393"/>
      <c r="S239" s="396"/>
      <c r="T239" s="414"/>
      <c r="U239" s="398"/>
    </row>
    <row r="240" spans="2:21" ht="15" customHeight="1" x14ac:dyDescent="0.25">
      <c r="B240" s="373"/>
      <c r="C240" s="401"/>
      <c r="D240" s="401"/>
      <c r="E240" s="401"/>
      <c r="F240" s="401"/>
      <c r="G240" s="404"/>
      <c r="H240" s="382"/>
      <c r="I240" s="407"/>
      <c r="J240" s="155"/>
      <c r="K240" s="35"/>
      <c r="L240" s="155"/>
      <c r="M240" s="35"/>
      <c r="N240" s="388"/>
      <c r="O240" s="388"/>
      <c r="P240" s="391"/>
      <c r="Q240" s="394"/>
      <c r="R240" s="394"/>
      <c r="S240" s="397"/>
      <c r="T240" s="414"/>
      <c r="U240" s="398"/>
    </row>
    <row r="241" spans="2:21" ht="15" customHeight="1" x14ac:dyDescent="0.25">
      <c r="B241" s="371">
        <v>4</v>
      </c>
      <c r="C241" s="374">
        <v>51</v>
      </c>
      <c r="D241" s="374">
        <v>187</v>
      </c>
      <c r="E241" s="374" t="s">
        <v>893</v>
      </c>
      <c r="F241" s="374" t="s">
        <v>898</v>
      </c>
      <c r="G241" s="377">
        <v>236.59</v>
      </c>
      <c r="H241" s="380" t="s">
        <v>465</v>
      </c>
      <c r="I241" s="383">
        <v>1</v>
      </c>
      <c r="J241" s="155" t="s">
        <v>852</v>
      </c>
      <c r="K241" s="35">
        <f>+$K$13</f>
        <v>721015</v>
      </c>
      <c r="L241" s="155"/>
      <c r="M241" s="35"/>
      <c r="N241" s="386" t="s">
        <v>850</v>
      </c>
      <c r="O241" s="386" t="s">
        <v>853</v>
      </c>
      <c r="P241" s="389"/>
      <c r="Q241" s="392" t="s">
        <v>854</v>
      </c>
      <c r="R241" s="392" t="s">
        <v>855</v>
      </c>
      <c r="S241" s="395">
        <f>IF(COUNTIF(J241:K244,"CUMPLE")&gt;=1,(G241*I241),0)* (IF(N241="PRESENTÓ CERTIFICADO",1,0))* (IF(O241="ACORDE A ITEM 5.2.2 (T.R.)",1,0) )* ( IF(OR(Q241="SIN OBSERVACIÓN", Q241="REQUERIMIENTOS SUBSANADOS"),1,0)) *(IF(OR(R241="NINGUNO", R241="CUMPLEN CON LO SOLICITADO"),1,0))</f>
        <v>236.59</v>
      </c>
      <c r="T241" s="414"/>
      <c r="U241" s="398">
        <f t="shared" ref="U241" si="28">IF(COUNTIF(J241:K244,"CUMPLE")&gt;=1,1,0)</f>
        <v>1</v>
      </c>
    </row>
    <row r="242" spans="2:21" ht="15" customHeight="1" x14ac:dyDescent="0.25">
      <c r="B242" s="372"/>
      <c r="C242" s="375"/>
      <c r="D242" s="375"/>
      <c r="E242" s="375"/>
      <c r="F242" s="375"/>
      <c r="G242" s="378"/>
      <c r="H242" s="381"/>
      <c r="I242" s="384"/>
      <c r="J242" s="155" t="s">
        <v>851</v>
      </c>
      <c r="K242" s="35">
        <f>+$K$14</f>
        <v>721214</v>
      </c>
      <c r="L242" s="155"/>
      <c r="M242" s="35"/>
      <c r="N242" s="387"/>
      <c r="O242" s="387"/>
      <c r="P242" s="390"/>
      <c r="Q242" s="393"/>
      <c r="R242" s="393"/>
      <c r="S242" s="396"/>
      <c r="T242" s="414"/>
      <c r="U242" s="398"/>
    </row>
    <row r="243" spans="2:21" ht="15" customHeight="1" x14ac:dyDescent="0.25">
      <c r="B243" s="372"/>
      <c r="C243" s="375"/>
      <c r="D243" s="375"/>
      <c r="E243" s="375"/>
      <c r="F243" s="375"/>
      <c r="G243" s="378"/>
      <c r="H243" s="381"/>
      <c r="I243" s="384"/>
      <c r="J243" s="155" t="s">
        <v>851</v>
      </c>
      <c r="K243" s="35">
        <f>+$K$15</f>
        <v>721033</v>
      </c>
      <c r="L243" s="155"/>
      <c r="M243" s="35"/>
      <c r="N243" s="387"/>
      <c r="O243" s="387"/>
      <c r="P243" s="390"/>
      <c r="Q243" s="393"/>
      <c r="R243" s="393"/>
      <c r="S243" s="396"/>
      <c r="T243" s="414"/>
      <c r="U243" s="398"/>
    </row>
    <row r="244" spans="2:21" ht="15" customHeight="1" x14ac:dyDescent="0.25">
      <c r="B244" s="373"/>
      <c r="C244" s="376"/>
      <c r="D244" s="376"/>
      <c r="E244" s="376"/>
      <c r="F244" s="376"/>
      <c r="G244" s="379"/>
      <c r="H244" s="382"/>
      <c r="I244" s="385"/>
      <c r="J244" s="155"/>
      <c r="K244" s="35"/>
      <c r="L244" s="155"/>
      <c r="M244" s="35"/>
      <c r="N244" s="388"/>
      <c r="O244" s="388"/>
      <c r="P244" s="391"/>
      <c r="Q244" s="394"/>
      <c r="R244" s="394"/>
      <c r="S244" s="397"/>
      <c r="T244" s="414"/>
      <c r="U244" s="398"/>
    </row>
    <row r="245" spans="2:21" ht="15" customHeight="1" x14ac:dyDescent="0.25">
      <c r="B245" s="371">
        <v>5</v>
      </c>
      <c r="C245" s="399">
        <v>56</v>
      </c>
      <c r="D245" s="399">
        <v>211</v>
      </c>
      <c r="E245" s="399" t="s">
        <v>894</v>
      </c>
      <c r="F245" s="399" t="s">
        <v>897</v>
      </c>
      <c r="G245" s="402">
        <v>1686.39</v>
      </c>
      <c r="H245" s="380" t="s">
        <v>868</v>
      </c>
      <c r="I245" s="405">
        <v>0.5</v>
      </c>
      <c r="J245" s="155" t="s">
        <v>851</v>
      </c>
      <c r="K245" s="35">
        <f>+$K$13</f>
        <v>721015</v>
      </c>
      <c r="L245" s="155"/>
      <c r="M245" s="35"/>
      <c r="N245" s="386" t="s">
        <v>850</v>
      </c>
      <c r="O245" s="386" t="s">
        <v>853</v>
      </c>
      <c r="P245" s="389"/>
      <c r="Q245" s="392" t="s">
        <v>854</v>
      </c>
      <c r="R245" s="392" t="s">
        <v>855</v>
      </c>
      <c r="S245" s="395">
        <f>IF(COUNTIF(J245:K248,"CUMPLE")&gt;=1,(G245*I245),0)* (IF(N245="PRESENTÓ CERTIFICADO",1,0))* (IF(O245="ACORDE A ITEM 5.2.2 (T.R.)",1,0) )* ( IF(OR(Q245="SIN OBSERVACIÓN", Q245="REQUERIMIENTOS SUBSANADOS"),1,0)) *(IF(OR(R245="NINGUNO", R245="CUMPLEN CON LO SOLICITADO"),1,0))</f>
        <v>843.19500000000005</v>
      </c>
      <c r="T245" s="414"/>
      <c r="U245" s="398">
        <f t="shared" ref="U245" si="29">IF(COUNTIF(J245:K248,"CUMPLE")&gt;=1,1,0)</f>
        <v>1</v>
      </c>
    </row>
    <row r="246" spans="2:21" ht="15" customHeight="1" x14ac:dyDescent="0.25">
      <c r="B246" s="372"/>
      <c r="C246" s="400"/>
      <c r="D246" s="400"/>
      <c r="E246" s="400"/>
      <c r="F246" s="400"/>
      <c r="G246" s="403"/>
      <c r="H246" s="381"/>
      <c r="I246" s="406"/>
      <c r="J246" s="155" t="s">
        <v>852</v>
      </c>
      <c r="K246" s="35">
        <f>+$K$14</f>
        <v>721214</v>
      </c>
      <c r="L246" s="155"/>
      <c r="M246" s="35"/>
      <c r="N246" s="387"/>
      <c r="O246" s="387"/>
      <c r="P246" s="390"/>
      <c r="Q246" s="393"/>
      <c r="R246" s="393"/>
      <c r="S246" s="396"/>
      <c r="T246" s="414"/>
      <c r="U246" s="398"/>
    </row>
    <row r="247" spans="2:21" ht="15" customHeight="1" x14ac:dyDescent="0.25">
      <c r="B247" s="372"/>
      <c r="C247" s="400"/>
      <c r="D247" s="400"/>
      <c r="E247" s="400"/>
      <c r="F247" s="400"/>
      <c r="G247" s="403"/>
      <c r="H247" s="381"/>
      <c r="I247" s="406"/>
      <c r="J247" s="155" t="s">
        <v>851</v>
      </c>
      <c r="K247" s="35">
        <f>+$K$15</f>
        <v>721033</v>
      </c>
      <c r="L247" s="155"/>
      <c r="M247" s="35"/>
      <c r="N247" s="387"/>
      <c r="O247" s="387"/>
      <c r="P247" s="390"/>
      <c r="Q247" s="393"/>
      <c r="R247" s="393"/>
      <c r="S247" s="396"/>
      <c r="T247" s="414"/>
      <c r="U247" s="398"/>
    </row>
    <row r="248" spans="2:21" ht="15" customHeight="1" x14ac:dyDescent="0.25">
      <c r="B248" s="373"/>
      <c r="C248" s="401"/>
      <c r="D248" s="401"/>
      <c r="E248" s="401"/>
      <c r="F248" s="401"/>
      <c r="G248" s="404"/>
      <c r="H248" s="382"/>
      <c r="I248" s="407"/>
      <c r="J248" s="155"/>
      <c r="K248" s="35"/>
      <c r="L248" s="155"/>
      <c r="M248" s="35"/>
      <c r="N248" s="388"/>
      <c r="O248" s="388"/>
      <c r="P248" s="391"/>
      <c r="Q248" s="394"/>
      <c r="R248" s="394"/>
      <c r="S248" s="397"/>
      <c r="T248" s="415"/>
      <c r="U248" s="398"/>
    </row>
    <row r="249" spans="2:21" ht="18" x14ac:dyDescent="0.25">
      <c r="B249" s="360" t="str">
        <f>IF(S250=" "," ",IF(S250&gt;=$H$6,"CUMPLE CON LA EXPERIENCIA REQUERIDA","NO CUMPLE CON LA EXPERIENCIA REQUERIDA"))</f>
        <v>CUMPLE CON LA EXPERIENCIA REQUERIDA</v>
      </c>
      <c r="C249" s="361"/>
      <c r="D249" s="361"/>
      <c r="E249" s="361"/>
      <c r="F249" s="361"/>
      <c r="G249" s="361"/>
      <c r="H249" s="361"/>
      <c r="I249" s="361"/>
      <c r="J249" s="361"/>
      <c r="K249" s="361"/>
      <c r="L249" s="361"/>
      <c r="M249" s="361"/>
      <c r="N249" s="361"/>
      <c r="O249" s="362"/>
      <c r="P249" s="366" t="s">
        <v>52</v>
      </c>
      <c r="Q249" s="367"/>
      <c r="R249" s="368"/>
      <c r="S249" s="41">
        <f>IF(T229="SI",SUM(S229:S248),0)</f>
        <v>5680.6729999999998</v>
      </c>
      <c r="T249" s="369" t="str">
        <f>IF(S250=" "," ",IF(S250&gt;=$H$6,"CUMPLE","NO CUMPLE"))</f>
        <v>CUMPLE</v>
      </c>
      <c r="U249" s="25"/>
    </row>
    <row r="250" spans="2:21" ht="18" x14ac:dyDescent="0.25">
      <c r="B250" s="363"/>
      <c r="C250" s="364"/>
      <c r="D250" s="364"/>
      <c r="E250" s="364"/>
      <c r="F250" s="364"/>
      <c r="G250" s="364"/>
      <c r="H250" s="364"/>
      <c r="I250" s="364"/>
      <c r="J250" s="364"/>
      <c r="K250" s="364"/>
      <c r="L250" s="364"/>
      <c r="M250" s="364"/>
      <c r="N250" s="364"/>
      <c r="O250" s="365"/>
      <c r="P250" s="366" t="s">
        <v>53</v>
      </c>
      <c r="Q250" s="367"/>
      <c r="R250" s="368"/>
      <c r="S250" s="41">
        <f>IFERROR((S249/$P$6)," ")</f>
        <v>10.198694793536804</v>
      </c>
      <c r="T250" s="370"/>
      <c r="U250" s="38"/>
    </row>
    <row r="253" spans="2:21" ht="33.75" x14ac:dyDescent="0.25">
      <c r="B253" s="23">
        <v>10</v>
      </c>
      <c r="C253" s="419" t="s">
        <v>31</v>
      </c>
      <c r="D253" s="420"/>
      <c r="E253" s="421"/>
      <c r="F253" s="422" t="str">
        <f>IFERROR(VLOOKUP(B253,LISTA_OFERENTES,2,FALSE)," ")</f>
        <v>CONDEIN SAS</v>
      </c>
      <c r="G253" s="423"/>
      <c r="H253" s="423"/>
      <c r="I253" s="423"/>
      <c r="J253" s="423"/>
      <c r="K253" s="423"/>
      <c r="L253" s="423"/>
      <c r="M253" s="423"/>
      <c r="N253" s="423"/>
      <c r="O253" s="424"/>
      <c r="P253" s="425" t="s">
        <v>32</v>
      </c>
      <c r="Q253" s="426"/>
      <c r="R253" s="427"/>
      <c r="S253" s="24">
        <v>4</v>
      </c>
      <c r="T253" s="25"/>
    </row>
    <row r="254" spans="2:21" ht="46.5" customHeight="1" x14ac:dyDescent="0.25">
      <c r="B254" s="428" t="s">
        <v>33</v>
      </c>
      <c r="C254" s="408" t="s">
        <v>34</v>
      </c>
      <c r="D254" s="408" t="s">
        <v>35</v>
      </c>
      <c r="E254" s="408" t="s">
        <v>36</v>
      </c>
      <c r="F254" s="408" t="s">
        <v>37</v>
      </c>
      <c r="G254" s="408" t="s">
        <v>38</v>
      </c>
      <c r="H254" s="408" t="s">
        <v>39</v>
      </c>
      <c r="I254" s="408" t="s">
        <v>40</v>
      </c>
      <c r="J254" s="430" t="s">
        <v>41</v>
      </c>
      <c r="K254" s="431"/>
      <c r="L254" s="431"/>
      <c r="M254" s="432"/>
      <c r="N254" s="408" t="s">
        <v>42</v>
      </c>
      <c r="O254" s="408" t="s">
        <v>43</v>
      </c>
      <c r="P254" s="430" t="s">
        <v>44</v>
      </c>
      <c r="Q254" s="432"/>
      <c r="R254" s="408" t="s">
        <v>45</v>
      </c>
      <c r="S254" s="408" t="s">
        <v>46</v>
      </c>
      <c r="T254" s="408" t="str">
        <f>+$T$11</f>
        <v>CUMPLE CON EL REQUERIMIENTO DE HABER  CLASIFICADO EN LOS CODIGOS 721015, 721214 Y 721033  DE LA UNSCPS</v>
      </c>
      <c r="U254" s="408" t="str">
        <f>+$U$11</f>
        <v xml:space="preserve">VERIFICACIÓN CONDICIÓN DE EXPERIENCIA  </v>
      </c>
    </row>
    <row r="255" spans="2:21" ht="58.5" customHeight="1" x14ac:dyDescent="0.25">
      <c r="B255" s="429"/>
      <c r="C255" s="409"/>
      <c r="D255" s="409"/>
      <c r="E255" s="409"/>
      <c r="F255" s="409"/>
      <c r="G255" s="409"/>
      <c r="H255" s="409"/>
      <c r="I255" s="409"/>
      <c r="J255" s="410" t="s">
        <v>49</v>
      </c>
      <c r="K255" s="411"/>
      <c r="L255" s="411"/>
      <c r="M255" s="412"/>
      <c r="N255" s="409"/>
      <c r="O255" s="409"/>
      <c r="P255" s="30" t="s">
        <v>10</v>
      </c>
      <c r="Q255" s="30" t="s">
        <v>50</v>
      </c>
      <c r="R255" s="409"/>
      <c r="S255" s="409"/>
      <c r="T255" s="409"/>
      <c r="U255" s="409"/>
    </row>
    <row r="256" spans="2:21" ht="15.95" customHeight="1" x14ac:dyDescent="0.25">
      <c r="B256" s="371">
        <v>1</v>
      </c>
      <c r="C256" s="399">
        <v>22</v>
      </c>
      <c r="D256" s="399">
        <v>34</v>
      </c>
      <c r="E256" s="399" t="s">
        <v>899</v>
      </c>
      <c r="F256" s="399" t="s">
        <v>903</v>
      </c>
      <c r="G256" s="402">
        <v>548.45000000000005</v>
      </c>
      <c r="H256" s="380" t="s">
        <v>465</v>
      </c>
      <c r="I256" s="405">
        <v>1</v>
      </c>
      <c r="J256" s="155" t="s">
        <v>851</v>
      </c>
      <c r="K256" s="35">
        <f>+$K$13</f>
        <v>721015</v>
      </c>
      <c r="L256" s="155"/>
      <c r="M256" s="35"/>
      <c r="N256" s="386" t="s">
        <v>850</v>
      </c>
      <c r="O256" s="386" t="s">
        <v>853</v>
      </c>
      <c r="P256" s="389"/>
      <c r="Q256" s="392" t="s">
        <v>854</v>
      </c>
      <c r="R256" s="392" t="s">
        <v>855</v>
      </c>
      <c r="S256" s="395">
        <f>IF(COUNTIF(J256:K259,"CUMPLE")&gt;=1,(G256*I256),0)* (IF(N256="PRESENTÓ CERTIFICADO",1,0))* (IF(O256="ACORDE A ITEM 5.2.2 (T.R.)",1,0) )* ( IF(OR(Q256="SIN OBSERVACIÓN", Q256="REQUERIMIENTOS SUBSANADOS"),1,0)) *(IF(OR(R256="NINGUNO", R256="CUMPLEN CON LO SOLICITADO"),1,0))</f>
        <v>548.45000000000005</v>
      </c>
      <c r="T256" s="413" t="s">
        <v>857</v>
      </c>
      <c r="U256" s="398">
        <f t="shared" ref="U256" si="30">IF(COUNTIF(J256:K259,"CUMPLE")&gt;=1,1,0)</f>
        <v>1</v>
      </c>
    </row>
    <row r="257" spans="2:21" ht="15.95" customHeight="1" x14ac:dyDescent="0.25">
      <c r="B257" s="372"/>
      <c r="C257" s="400"/>
      <c r="D257" s="400"/>
      <c r="E257" s="400"/>
      <c r="F257" s="400"/>
      <c r="G257" s="403"/>
      <c r="H257" s="381"/>
      <c r="I257" s="406"/>
      <c r="J257" s="155" t="s">
        <v>851</v>
      </c>
      <c r="K257" s="35">
        <f>+$K$14</f>
        <v>721214</v>
      </c>
      <c r="L257" s="155"/>
      <c r="M257" s="35"/>
      <c r="N257" s="387"/>
      <c r="O257" s="387"/>
      <c r="P257" s="390"/>
      <c r="Q257" s="393"/>
      <c r="R257" s="393"/>
      <c r="S257" s="396"/>
      <c r="T257" s="414"/>
      <c r="U257" s="398"/>
    </row>
    <row r="258" spans="2:21" ht="15.95" customHeight="1" x14ac:dyDescent="0.25">
      <c r="B258" s="372"/>
      <c r="C258" s="400"/>
      <c r="D258" s="400"/>
      <c r="E258" s="400"/>
      <c r="F258" s="400"/>
      <c r="G258" s="403"/>
      <c r="H258" s="381"/>
      <c r="I258" s="406"/>
      <c r="J258" s="155" t="s">
        <v>851</v>
      </c>
      <c r="K258" s="35">
        <f>+$K$15</f>
        <v>721033</v>
      </c>
      <c r="L258" s="155"/>
      <c r="M258" s="35"/>
      <c r="N258" s="387"/>
      <c r="O258" s="387"/>
      <c r="P258" s="390"/>
      <c r="Q258" s="393"/>
      <c r="R258" s="393"/>
      <c r="S258" s="396"/>
      <c r="T258" s="414"/>
      <c r="U258" s="398"/>
    </row>
    <row r="259" spans="2:21" ht="15.95" customHeight="1" x14ac:dyDescent="0.25">
      <c r="B259" s="373"/>
      <c r="C259" s="401"/>
      <c r="D259" s="401"/>
      <c r="E259" s="401"/>
      <c r="F259" s="401"/>
      <c r="G259" s="404"/>
      <c r="H259" s="382"/>
      <c r="I259" s="407"/>
      <c r="J259" s="155"/>
      <c r="K259" s="35"/>
      <c r="L259" s="155"/>
      <c r="M259" s="35"/>
      <c r="N259" s="388"/>
      <c r="O259" s="388"/>
      <c r="P259" s="391"/>
      <c r="Q259" s="394"/>
      <c r="R259" s="394"/>
      <c r="S259" s="397"/>
      <c r="T259" s="414"/>
      <c r="U259" s="398"/>
    </row>
    <row r="260" spans="2:21" ht="15.95" customHeight="1" x14ac:dyDescent="0.25">
      <c r="B260" s="371">
        <v>2</v>
      </c>
      <c r="C260" s="374">
        <v>26</v>
      </c>
      <c r="D260" s="374">
        <v>43</v>
      </c>
      <c r="E260" s="416" t="s">
        <v>900</v>
      </c>
      <c r="F260" s="399" t="s">
        <v>903</v>
      </c>
      <c r="G260" s="377">
        <v>475.15</v>
      </c>
      <c r="H260" s="380" t="s">
        <v>465</v>
      </c>
      <c r="I260" s="405">
        <v>1</v>
      </c>
      <c r="J260" s="155" t="s">
        <v>851</v>
      </c>
      <c r="K260" s="35">
        <f>+$K$13</f>
        <v>721015</v>
      </c>
      <c r="L260" s="155"/>
      <c r="M260" s="35"/>
      <c r="N260" s="386" t="s">
        <v>850</v>
      </c>
      <c r="O260" s="386" t="s">
        <v>853</v>
      </c>
      <c r="P260" s="389"/>
      <c r="Q260" s="392" t="s">
        <v>854</v>
      </c>
      <c r="R260" s="392" t="s">
        <v>855</v>
      </c>
      <c r="S260" s="395">
        <f>IF(COUNTIF(J260:K263,"CUMPLE")&gt;=1,(G260*I260),0)* (IF(N260="PRESENTÓ CERTIFICADO",1,0))* (IF(O260="ACORDE A ITEM 5.2.2 (T.R.)",1,0) )* ( IF(OR(Q260="SIN OBSERVACIÓN", Q260="REQUERIMIENTOS SUBSANADOS"),1,0)) *(IF(OR(R260="NINGUNO", R260="CUMPLEN CON LO SOLICITADO"),1,0))</f>
        <v>475.15</v>
      </c>
      <c r="T260" s="414"/>
      <c r="U260" s="398">
        <f t="shared" ref="U260" si="31">IF(COUNTIF(J260:K263,"CUMPLE")&gt;=1,1,0)</f>
        <v>1</v>
      </c>
    </row>
    <row r="261" spans="2:21" ht="15.95" customHeight="1" x14ac:dyDescent="0.25">
      <c r="B261" s="372"/>
      <c r="C261" s="375"/>
      <c r="D261" s="375"/>
      <c r="E261" s="417"/>
      <c r="F261" s="400"/>
      <c r="G261" s="378"/>
      <c r="H261" s="381"/>
      <c r="I261" s="406"/>
      <c r="J261" s="155" t="s">
        <v>851</v>
      </c>
      <c r="K261" s="35">
        <f>+$K$14</f>
        <v>721214</v>
      </c>
      <c r="L261" s="155"/>
      <c r="M261" s="35"/>
      <c r="N261" s="387"/>
      <c r="O261" s="387"/>
      <c r="P261" s="390"/>
      <c r="Q261" s="393"/>
      <c r="R261" s="393"/>
      <c r="S261" s="396"/>
      <c r="T261" s="414"/>
      <c r="U261" s="398"/>
    </row>
    <row r="262" spans="2:21" ht="15.95" customHeight="1" x14ac:dyDescent="0.25">
      <c r="B262" s="372"/>
      <c r="C262" s="375"/>
      <c r="D262" s="375"/>
      <c r="E262" s="417"/>
      <c r="F262" s="400"/>
      <c r="G262" s="378"/>
      <c r="H262" s="381"/>
      <c r="I262" s="406"/>
      <c r="J262" s="155" t="s">
        <v>851</v>
      </c>
      <c r="K262" s="35">
        <f>+$K$15</f>
        <v>721033</v>
      </c>
      <c r="L262" s="155"/>
      <c r="M262" s="35"/>
      <c r="N262" s="387"/>
      <c r="O262" s="387"/>
      <c r="P262" s="390"/>
      <c r="Q262" s="393"/>
      <c r="R262" s="393"/>
      <c r="S262" s="396"/>
      <c r="T262" s="414"/>
      <c r="U262" s="398"/>
    </row>
    <row r="263" spans="2:21" ht="15.95" customHeight="1" x14ac:dyDescent="0.25">
      <c r="B263" s="373"/>
      <c r="C263" s="376"/>
      <c r="D263" s="376"/>
      <c r="E263" s="418"/>
      <c r="F263" s="401"/>
      <c r="G263" s="379"/>
      <c r="H263" s="382"/>
      <c r="I263" s="407"/>
      <c r="J263" s="155"/>
      <c r="K263" s="35"/>
      <c r="L263" s="155"/>
      <c r="M263" s="35"/>
      <c r="N263" s="388"/>
      <c r="O263" s="388"/>
      <c r="P263" s="391"/>
      <c r="Q263" s="394"/>
      <c r="R263" s="394"/>
      <c r="S263" s="397"/>
      <c r="T263" s="414"/>
      <c r="U263" s="398"/>
    </row>
    <row r="264" spans="2:21" ht="15.95" customHeight="1" x14ac:dyDescent="0.25">
      <c r="B264" s="371">
        <v>3</v>
      </c>
      <c r="C264" s="399">
        <v>28</v>
      </c>
      <c r="D264" s="399">
        <v>45</v>
      </c>
      <c r="E264" s="399" t="s">
        <v>901</v>
      </c>
      <c r="F264" s="399" t="s">
        <v>897</v>
      </c>
      <c r="G264" s="402">
        <v>927.02</v>
      </c>
      <c r="H264" s="380" t="s">
        <v>465</v>
      </c>
      <c r="I264" s="405">
        <v>1</v>
      </c>
      <c r="J264" s="155" t="s">
        <v>851</v>
      </c>
      <c r="K264" s="35">
        <f>+$K$13</f>
        <v>721015</v>
      </c>
      <c r="L264" s="155"/>
      <c r="M264" s="35"/>
      <c r="N264" s="386" t="s">
        <v>850</v>
      </c>
      <c r="O264" s="386" t="s">
        <v>853</v>
      </c>
      <c r="P264" s="389"/>
      <c r="Q264" s="392" t="s">
        <v>854</v>
      </c>
      <c r="R264" s="392" t="s">
        <v>855</v>
      </c>
      <c r="S264" s="395">
        <f>IF(COUNTIF(J264:K267,"CUMPLE")&gt;=1,(G264*I264),0)* (IF(N264="PRESENTÓ CERTIFICADO",1,0))* (IF(O264="ACORDE A ITEM 5.2.2 (T.R.)",1,0) )* ( IF(OR(Q264="SIN OBSERVACIÓN", Q264="REQUERIMIENTOS SUBSANADOS"),1,0)) *(IF(OR(R264="NINGUNO", R264="CUMPLEN CON LO SOLICITADO"),1,0))</f>
        <v>927.02</v>
      </c>
      <c r="T264" s="414"/>
      <c r="U264" s="398">
        <f t="shared" ref="U264" si="32">IF(COUNTIF(J264:K267,"CUMPLE")&gt;=1,1,0)</f>
        <v>1</v>
      </c>
    </row>
    <row r="265" spans="2:21" ht="15.95" customHeight="1" x14ac:dyDescent="0.25">
      <c r="B265" s="372"/>
      <c r="C265" s="400"/>
      <c r="D265" s="400"/>
      <c r="E265" s="400"/>
      <c r="F265" s="400"/>
      <c r="G265" s="403"/>
      <c r="H265" s="381"/>
      <c r="I265" s="406"/>
      <c r="J265" s="155" t="s">
        <v>851</v>
      </c>
      <c r="K265" s="35">
        <f>+$K$14</f>
        <v>721214</v>
      </c>
      <c r="L265" s="155"/>
      <c r="M265" s="35"/>
      <c r="N265" s="387"/>
      <c r="O265" s="387"/>
      <c r="P265" s="390"/>
      <c r="Q265" s="393"/>
      <c r="R265" s="393"/>
      <c r="S265" s="396"/>
      <c r="T265" s="414"/>
      <c r="U265" s="398"/>
    </row>
    <row r="266" spans="2:21" ht="15.95" customHeight="1" x14ac:dyDescent="0.25">
      <c r="B266" s="372"/>
      <c r="C266" s="400"/>
      <c r="D266" s="400"/>
      <c r="E266" s="400"/>
      <c r="F266" s="400"/>
      <c r="G266" s="403"/>
      <c r="H266" s="381"/>
      <c r="I266" s="406"/>
      <c r="J266" s="155" t="s">
        <v>851</v>
      </c>
      <c r="K266" s="35">
        <f>+$K$15</f>
        <v>721033</v>
      </c>
      <c r="L266" s="155"/>
      <c r="M266" s="35"/>
      <c r="N266" s="387"/>
      <c r="O266" s="387"/>
      <c r="P266" s="390"/>
      <c r="Q266" s="393"/>
      <c r="R266" s="393"/>
      <c r="S266" s="396"/>
      <c r="T266" s="414"/>
      <c r="U266" s="398"/>
    </row>
    <row r="267" spans="2:21" ht="15.95" customHeight="1" x14ac:dyDescent="0.25">
      <c r="B267" s="373"/>
      <c r="C267" s="401"/>
      <c r="D267" s="401"/>
      <c r="E267" s="401"/>
      <c r="F267" s="401"/>
      <c r="G267" s="404"/>
      <c r="H267" s="382"/>
      <c r="I267" s="407"/>
      <c r="J267" s="155"/>
      <c r="K267" s="35"/>
      <c r="L267" s="155"/>
      <c r="M267" s="35"/>
      <c r="N267" s="388"/>
      <c r="O267" s="388"/>
      <c r="P267" s="391"/>
      <c r="Q267" s="394"/>
      <c r="R267" s="394"/>
      <c r="S267" s="397"/>
      <c r="T267" s="414"/>
      <c r="U267" s="398"/>
    </row>
    <row r="268" spans="2:21" ht="15.95" customHeight="1" x14ac:dyDescent="0.25">
      <c r="B268" s="371">
        <v>4</v>
      </c>
      <c r="C268" s="374">
        <v>32</v>
      </c>
      <c r="D268" s="374">
        <v>52</v>
      </c>
      <c r="E268" s="374" t="s">
        <v>902</v>
      </c>
      <c r="F268" s="374" t="s">
        <v>904</v>
      </c>
      <c r="G268" s="377">
        <v>544.92999999999995</v>
      </c>
      <c r="H268" s="380" t="s">
        <v>465</v>
      </c>
      <c r="I268" s="405">
        <v>1</v>
      </c>
      <c r="J268" s="155" t="s">
        <v>851</v>
      </c>
      <c r="K268" s="35">
        <f>+$K$13</f>
        <v>721015</v>
      </c>
      <c r="L268" s="155"/>
      <c r="M268" s="35"/>
      <c r="N268" s="386" t="s">
        <v>850</v>
      </c>
      <c r="O268" s="386" t="s">
        <v>853</v>
      </c>
      <c r="P268" s="389"/>
      <c r="Q268" s="392" t="s">
        <v>854</v>
      </c>
      <c r="R268" s="392" t="s">
        <v>855</v>
      </c>
      <c r="S268" s="395">
        <f>IF(COUNTIF(J268:K271,"CUMPLE")&gt;=1,(G268*I268),0)* (IF(N268="PRESENTÓ CERTIFICADO",1,0))* (IF(O268="ACORDE A ITEM 5.2.2 (T.R.)",1,0) )* ( IF(OR(Q268="SIN OBSERVACIÓN", Q268="REQUERIMIENTOS SUBSANADOS"),1,0)) *(IF(OR(R268="NINGUNO", R268="CUMPLEN CON LO SOLICITADO"),1,0))</f>
        <v>544.92999999999995</v>
      </c>
      <c r="T268" s="414"/>
      <c r="U268" s="398">
        <f t="shared" ref="U268" si="33">IF(COUNTIF(J268:K271,"CUMPLE")&gt;=1,1,0)</f>
        <v>1</v>
      </c>
    </row>
    <row r="269" spans="2:21" ht="15.95" customHeight="1" x14ac:dyDescent="0.25">
      <c r="B269" s="372"/>
      <c r="C269" s="375"/>
      <c r="D269" s="375"/>
      <c r="E269" s="375"/>
      <c r="F269" s="375"/>
      <c r="G269" s="378"/>
      <c r="H269" s="381"/>
      <c r="I269" s="406"/>
      <c r="J269" s="155" t="s">
        <v>851</v>
      </c>
      <c r="K269" s="35">
        <f>+$K$14</f>
        <v>721214</v>
      </c>
      <c r="L269" s="155"/>
      <c r="M269" s="35"/>
      <c r="N269" s="387"/>
      <c r="O269" s="387"/>
      <c r="P269" s="390"/>
      <c r="Q269" s="393"/>
      <c r="R269" s="393"/>
      <c r="S269" s="396"/>
      <c r="T269" s="414"/>
      <c r="U269" s="398"/>
    </row>
    <row r="270" spans="2:21" ht="15.95" customHeight="1" x14ac:dyDescent="0.25">
      <c r="B270" s="372"/>
      <c r="C270" s="375"/>
      <c r="D270" s="375"/>
      <c r="E270" s="375"/>
      <c r="F270" s="375"/>
      <c r="G270" s="378"/>
      <c r="H270" s="381"/>
      <c r="I270" s="406"/>
      <c r="J270" s="155" t="s">
        <v>851</v>
      </c>
      <c r="K270" s="35">
        <f>+$K$15</f>
        <v>721033</v>
      </c>
      <c r="L270" s="155"/>
      <c r="M270" s="35"/>
      <c r="N270" s="387"/>
      <c r="O270" s="387"/>
      <c r="P270" s="390"/>
      <c r="Q270" s="393"/>
      <c r="R270" s="393"/>
      <c r="S270" s="396"/>
      <c r="T270" s="414"/>
      <c r="U270" s="398"/>
    </row>
    <row r="271" spans="2:21" ht="15.95" customHeight="1" x14ac:dyDescent="0.25">
      <c r="B271" s="373"/>
      <c r="C271" s="376"/>
      <c r="D271" s="376"/>
      <c r="E271" s="376"/>
      <c r="F271" s="376"/>
      <c r="G271" s="379"/>
      <c r="H271" s="382"/>
      <c r="I271" s="407"/>
      <c r="J271" s="155"/>
      <c r="K271" s="35"/>
      <c r="L271" s="155"/>
      <c r="M271" s="35"/>
      <c r="N271" s="388"/>
      <c r="O271" s="388"/>
      <c r="P271" s="391"/>
      <c r="Q271" s="394"/>
      <c r="R271" s="394"/>
      <c r="S271" s="397"/>
      <c r="T271" s="414"/>
      <c r="U271" s="398"/>
    </row>
    <row r="272" spans="2:21" ht="15.95" hidden="1" customHeight="1" x14ac:dyDescent="0.25">
      <c r="B272" s="371">
        <v>5</v>
      </c>
      <c r="C272" s="399"/>
      <c r="D272" s="399"/>
      <c r="E272" s="399"/>
      <c r="F272" s="399"/>
      <c r="G272" s="402"/>
      <c r="H272" s="380"/>
      <c r="I272" s="405"/>
      <c r="J272" s="155"/>
      <c r="K272" s="35">
        <f>+$K$13</f>
        <v>721015</v>
      </c>
      <c r="L272" s="155"/>
      <c r="M272" s="35"/>
      <c r="N272" s="386"/>
      <c r="O272" s="386"/>
      <c r="P272" s="389"/>
      <c r="Q272" s="392"/>
      <c r="R272" s="392"/>
      <c r="S272" s="395">
        <f>IF(COUNTIF(J272:K275,"CUMPLE")&gt;=1,(G272*I272),0)* (IF(N272="PRESENTÓ CERTIFICADO",1,0))* (IF(O272="ACORDE A ITEM 5.2.2 (T.R.)",1,0) )* ( IF(OR(Q272="SIN OBSERVACIÓN", Q272="REQUERIMIENTOS SUBSANADOS"),1,0)) *(IF(OR(R272="NINGUNO", R272="CUMPLEN CON LO SOLICITADO"),1,0))</f>
        <v>0</v>
      </c>
      <c r="T272" s="414"/>
      <c r="U272" s="398">
        <f t="shared" ref="U272" si="34">IF(COUNTIF(J272:K275,"CUMPLE")&gt;=1,1,0)</f>
        <v>0</v>
      </c>
    </row>
    <row r="273" spans="2:21" ht="15.95" hidden="1" customHeight="1" x14ac:dyDescent="0.25">
      <c r="B273" s="372"/>
      <c r="C273" s="400"/>
      <c r="D273" s="400"/>
      <c r="E273" s="400"/>
      <c r="F273" s="400"/>
      <c r="G273" s="403"/>
      <c r="H273" s="381"/>
      <c r="I273" s="406"/>
      <c r="J273" s="155"/>
      <c r="K273" s="35">
        <f>+$K$14</f>
        <v>721214</v>
      </c>
      <c r="L273" s="155"/>
      <c r="M273" s="35"/>
      <c r="N273" s="387"/>
      <c r="O273" s="387"/>
      <c r="P273" s="433"/>
      <c r="Q273" s="393"/>
      <c r="R273" s="393"/>
      <c r="S273" s="396"/>
      <c r="T273" s="414"/>
      <c r="U273" s="398"/>
    </row>
    <row r="274" spans="2:21" ht="15.95" hidden="1" customHeight="1" x14ac:dyDescent="0.25">
      <c r="B274" s="372"/>
      <c r="C274" s="400"/>
      <c r="D274" s="400"/>
      <c r="E274" s="400"/>
      <c r="F274" s="400"/>
      <c r="G274" s="403"/>
      <c r="H274" s="381"/>
      <c r="I274" s="406"/>
      <c r="J274" s="155"/>
      <c r="K274" s="35">
        <f>+$K$15</f>
        <v>721033</v>
      </c>
      <c r="L274" s="155"/>
      <c r="M274" s="35"/>
      <c r="N274" s="387"/>
      <c r="O274" s="387"/>
      <c r="P274" s="390"/>
      <c r="Q274" s="393"/>
      <c r="R274" s="393"/>
      <c r="S274" s="396"/>
      <c r="T274" s="414"/>
      <c r="U274" s="398"/>
    </row>
    <row r="275" spans="2:21" ht="15.95" hidden="1" customHeight="1" x14ac:dyDescent="0.25">
      <c r="B275" s="373"/>
      <c r="C275" s="401"/>
      <c r="D275" s="401"/>
      <c r="E275" s="401"/>
      <c r="F275" s="401"/>
      <c r="G275" s="404"/>
      <c r="H275" s="382"/>
      <c r="I275" s="407"/>
      <c r="J275" s="155"/>
      <c r="K275" s="35"/>
      <c r="L275" s="155"/>
      <c r="M275" s="35"/>
      <c r="N275" s="388"/>
      <c r="O275" s="388"/>
      <c r="P275" s="391"/>
      <c r="Q275" s="394"/>
      <c r="R275" s="394"/>
      <c r="S275" s="397"/>
      <c r="T275" s="415"/>
      <c r="U275" s="398"/>
    </row>
    <row r="276" spans="2:21" ht="18" x14ac:dyDescent="0.25">
      <c r="B276" s="360" t="str">
        <f>IF(S277=" "," ",IF(S277&gt;=$H$6,"CUMPLE CON LA EXPERIENCIA REQUERIDA","NO CUMPLE CON LA EXPERIENCIA REQUERIDA"))</f>
        <v>CUMPLE CON LA EXPERIENCIA REQUERIDA</v>
      </c>
      <c r="C276" s="361"/>
      <c r="D276" s="361"/>
      <c r="E276" s="361"/>
      <c r="F276" s="361"/>
      <c r="G276" s="361"/>
      <c r="H276" s="361"/>
      <c r="I276" s="361"/>
      <c r="J276" s="361"/>
      <c r="K276" s="361"/>
      <c r="L276" s="361"/>
      <c r="M276" s="361"/>
      <c r="N276" s="361"/>
      <c r="O276" s="362"/>
      <c r="P276" s="366" t="s">
        <v>52</v>
      </c>
      <c r="Q276" s="367"/>
      <c r="R276" s="368"/>
      <c r="S276" s="41">
        <f>IF(T256="SI",SUM(S256:S275),0)</f>
        <v>2495.5499999999997</v>
      </c>
      <c r="T276" s="369" t="str">
        <f>IF(S277=" "," ",IF(S277&gt;=$H$6,"CUMPLE","NO CUMPLE"))</f>
        <v>CUMPLE</v>
      </c>
      <c r="U276" s="25"/>
    </row>
    <row r="277" spans="2:21" ht="18" x14ac:dyDescent="0.25">
      <c r="B277" s="363"/>
      <c r="C277" s="364"/>
      <c r="D277" s="364"/>
      <c r="E277" s="364"/>
      <c r="F277" s="364"/>
      <c r="G277" s="364"/>
      <c r="H277" s="364"/>
      <c r="I277" s="364"/>
      <c r="J277" s="364"/>
      <c r="K277" s="364"/>
      <c r="L277" s="364"/>
      <c r="M277" s="364"/>
      <c r="N277" s="364"/>
      <c r="O277" s="365"/>
      <c r="P277" s="366" t="s">
        <v>53</v>
      </c>
      <c r="Q277" s="367"/>
      <c r="R277" s="368"/>
      <c r="S277" s="41">
        <f>IFERROR((S276/$P$6)," ")</f>
        <v>4.4803411131059239</v>
      </c>
      <c r="T277" s="370"/>
      <c r="U277" s="38"/>
    </row>
    <row r="280" spans="2:21" ht="33.75" x14ac:dyDescent="0.25">
      <c r="B280" s="23">
        <v>11</v>
      </c>
      <c r="C280" s="419" t="s">
        <v>31</v>
      </c>
      <c r="D280" s="420"/>
      <c r="E280" s="421"/>
      <c r="F280" s="422" t="str">
        <f>IFERROR(VLOOKUP(B280,LISTA_OFERENTES,2,FALSE)," ")</f>
        <v>LINA MARCELA ALFONSO NARANJO</v>
      </c>
      <c r="G280" s="423"/>
      <c r="H280" s="423"/>
      <c r="I280" s="423"/>
      <c r="J280" s="423"/>
      <c r="K280" s="423"/>
      <c r="L280" s="423"/>
      <c r="M280" s="423"/>
      <c r="N280" s="423"/>
      <c r="O280" s="424"/>
      <c r="P280" s="425" t="s">
        <v>32</v>
      </c>
      <c r="Q280" s="426"/>
      <c r="R280" s="427"/>
      <c r="S280" s="24">
        <v>2</v>
      </c>
      <c r="T280" s="25"/>
    </row>
    <row r="281" spans="2:21" ht="36.75" customHeight="1" x14ac:dyDescent="0.25">
      <c r="B281" s="428" t="s">
        <v>33</v>
      </c>
      <c r="C281" s="408" t="s">
        <v>34</v>
      </c>
      <c r="D281" s="408" t="s">
        <v>35</v>
      </c>
      <c r="E281" s="408" t="s">
        <v>36</v>
      </c>
      <c r="F281" s="408" t="s">
        <v>37</v>
      </c>
      <c r="G281" s="408" t="s">
        <v>38</v>
      </c>
      <c r="H281" s="408" t="s">
        <v>39</v>
      </c>
      <c r="I281" s="408" t="s">
        <v>40</v>
      </c>
      <c r="J281" s="430" t="s">
        <v>41</v>
      </c>
      <c r="K281" s="431"/>
      <c r="L281" s="431"/>
      <c r="M281" s="432"/>
      <c r="N281" s="408" t="s">
        <v>42</v>
      </c>
      <c r="O281" s="408" t="s">
        <v>43</v>
      </c>
      <c r="P281" s="430" t="s">
        <v>44</v>
      </c>
      <c r="Q281" s="432"/>
      <c r="R281" s="408" t="s">
        <v>45</v>
      </c>
      <c r="S281" s="408" t="s">
        <v>46</v>
      </c>
      <c r="T281" s="408" t="str">
        <f>+$T$11</f>
        <v>CUMPLE CON EL REQUERIMIENTO DE HABER  CLASIFICADO EN LOS CODIGOS 721015, 721214 Y 721033  DE LA UNSCPS</v>
      </c>
      <c r="U281" s="408" t="str">
        <f>+$U$11</f>
        <v xml:space="preserve">VERIFICACIÓN CONDICIÓN DE EXPERIENCIA  </v>
      </c>
    </row>
    <row r="282" spans="2:21" ht="68.25" customHeight="1" x14ac:dyDescent="0.25">
      <c r="B282" s="429"/>
      <c r="C282" s="409"/>
      <c r="D282" s="409"/>
      <c r="E282" s="409"/>
      <c r="F282" s="409"/>
      <c r="G282" s="409"/>
      <c r="H282" s="409"/>
      <c r="I282" s="409"/>
      <c r="J282" s="410" t="s">
        <v>49</v>
      </c>
      <c r="K282" s="411"/>
      <c r="L282" s="411"/>
      <c r="M282" s="412"/>
      <c r="N282" s="409"/>
      <c r="O282" s="409"/>
      <c r="P282" s="30" t="s">
        <v>10</v>
      </c>
      <c r="Q282" s="30" t="s">
        <v>50</v>
      </c>
      <c r="R282" s="409"/>
      <c r="S282" s="409"/>
      <c r="T282" s="409"/>
      <c r="U282" s="409"/>
    </row>
    <row r="283" spans="2:21" ht="15.95" customHeight="1" x14ac:dyDescent="0.25">
      <c r="B283" s="371">
        <v>1</v>
      </c>
      <c r="C283" s="399">
        <v>6</v>
      </c>
      <c r="D283" s="399">
        <v>29</v>
      </c>
      <c r="E283" s="399" t="s">
        <v>905</v>
      </c>
      <c r="F283" s="399" t="s">
        <v>908</v>
      </c>
      <c r="G283" s="402">
        <v>2107.88</v>
      </c>
      <c r="H283" s="380" t="s">
        <v>863</v>
      </c>
      <c r="I283" s="405">
        <v>0.5</v>
      </c>
      <c r="J283" s="155" t="s">
        <v>851</v>
      </c>
      <c r="K283" s="35">
        <f>+$K$13</f>
        <v>721015</v>
      </c>
      <c r="L283" s="155"/>
      <c r="M283" s="35"/>
      <c r="N283" s="386" t="s">
        <v>850</v>
      </c>
      <c r="O283" s="386" t="s">
        <v>853</v>
      </c>
      <c r="P283" s="389"/>
      <c r="Q283" s="392" t="s">
        <v>854</v>
      </c>
      <c r="R283" s="392" t="s">
        <v>855</v>
      </c>
      <c r="S283" s="395">
        <f>IF(COUNTIF(J283:K286,"CUMPLE")&gt;=1,(G283*I283),0)* (IF(N283="PRESENTÓ CERTIFICADO",1,0))* (IF(O283="ACORDE A ITEM 5.2.2 (T.R.)",1,0) )* ( IF(OR(Q283="SIN OBSERVACIÓN", Q283="REQUERIMIENTOS SUBSANADOS"),1,0)) *(IF(OR(R283="NINGUNO", R283="CUMPLEN CON LO SOLICITADO"),1,0))</f>
        <v>1053.94</v>
      </c>
      <c r="T283" s="413" t="s">
        <v>857</v>
      </c>
      <c r="U283" s="398">
        <f>IF(COUNTIF(J283:K286,"CUMPLE")&gt;=1,1,0)</f>
        <v>1</v>
      </c>
    </row>
    <row r="284" spans="2:21" ht="15.95" customHeight="1" x14ac:dyDescent="0.25">
      <c r="B284" s="372"/>
      <c r="C284" s="400"/>
      <c r="D284" s="400"/>
      <c r="E284" s="400"/>
      <c r="F284" s="400"/>
      <c r="G284" s="403"/>
      <c r="H284" s="381"/>
      <c r="I284" s="406"/>
      <c r="J284" s="155" t="s">
        <v>851</v>
      </c>
      <c r="K284" s="35">
        <f>+$K$14</f>
        <v>721214</v>
      </c>
      <c r="L284" s="155"/>
      <c r="M284" s="35"/>
      <c r="N284" s="387"/>
      <c r="O284" s="387"/>
      <c r="P284" s="390"/>
      <c r="Q284" s="393"/>
      <c r="R284" s="393"/>
      <c r="S284" s="396"/>
      <c r="T284" s="414"/>
      <c r="U284" s="398"/>
    </row>
    <row r="285" spans="2:21" ht="15.95" customHeight="1" x14ac:dyDescent="0.25">
      <c r="B285" s="372"/>
      <c r="C285" s="400"/>
      <c r="D285" s="400"/>
      <c r="E285" s="400"/>
      <c r="F285" s="400"/>
      <c r="G285" s="403"/>
      <c r="H285" s="381"/>
      <c r="I285" s="406"/>
      <c r="J285" s="155" t="s">
        <v>851</v>
      </c>
      <c r="K285" s="35">
        <f>+$K$15</f>
        <v>721033</v>
      </c>
      <c r="L285" s="155"/>
      <c r="M285" s="35"/>
      <c r="N285" s="387"/>
      <c r="O285" s="387"/>
      <c r="P285" s="390"/>
      <c r="Q285" s="393"/>
      <c r="R285" s="393"/>
      <c r="S285" s="396"/>
      <c r="T285" s="414"/>
      <c r="U285" s="398"/>
    </row>
    <row r="286" spans="2:21" ht="15.95" customHeight="1" x14ac:dyDescent="0.25">
      <c r="B286" s="373"/>
      <c r="C286" s="401"/>
      <c r="D286" s="401"/>
      <c r="E286" s="401"/>
      <c r="F286" s="401"/>
      <c r="G286" s="404"/>
      <c r="H286" s="382"/>
      <c r="I286" s="407"/>
      <c r="J286" s="155"/>
      <c r="K286" s="35"/>
      <c r="L286" s="155"/>
      <c r="M286" s="35"/>
      <c r="N286" s="388"/>
      <c r="O286" s="388"/>
      <c r="P286" s="391"/>
      <c r="Q286" s="394"/>
      <c r="R286" s="394"/>
      <c r="S286" s="397"/>
      <c r="T286" s="414"/>
      <c r="U286" s="398"/>
    </row>
    <row r="287" spans="2:21" ht="15" customHeight="1" x14ac:dyDescent="0.25">
      <c r="B287" s="371">
        <v>2</v>
      </c>
      <c r="C287" s="374">
        <v>7</v>
      </c>
      <c r="D287" s="374">
        <v>33</v>
      </c>
      <c r="E287" s="416" t="s">
        <v>906</v>
      </c>
      <c r="F287" s="374" t="s">
        <v>897</v>
      </c>
      <c r="G287" s="377">
        <v>723.48</v>
      </c>
      <c r="H287" s="380" t="s">
        <v>863</v>
      </c>
      <c r="I287" s="383">
        <v>0.7</v>
      </c>
      <c r="J287" s="155" t="s">
        <v>851</v>
      </c>
      <c r="K287" s="35">
        <f>+$K$13</f>
        <v>721015</v>
      </c>
      <c r="L287" s="155"/>
      <c r="M287" s="35"/>
      <c r="N287" s="386"/>
      <c r="O287" s="386"/>
      <c r="P287" s="389" t="s">
        <v>972</v>
      </c>
      <c r="Q287" s="392" t="s">
        <v>865</v>
      </c>
      <c r="R287" s="392"/>
      <c r="S287" s="395">
        <f>IF(COUNTIF(J287:K290,"CUMPLE")&gt;=1,(G287*I287),0)* (IF(N287="PRESENTÓ CERTIFICADO",1,0))* (IF(O287="ACORDE A ITEM 5.2.2 (T.R.)",1,0) )* ( IF(OR(Q287="SIN OBSERVACIÓN", Q287="REQUERIMIENTOS SUBSANADOS"),1,0)) *(IF(OR(R287="NINGUNO", R287="CUMPLEN CON LO SOLICITADO"),1,0))</f>
        <v>0</v>
      </c>
      <c r="T287" s="414"/>
      <c r="U287" s="398">
        <f t="shared" ref="U287" si="35">IF(COUNTIF(J287:K290,"CUMPLE")&gt;=1,1,0)</f>
        <v>1</v>
      </c>
    </row>
    <row r="288" spans="2:21" ht="15" customHeight="1" x14ac:dyDescent="0.25">
      <c r="B288" s="372"/>
      <c r="C288" s="375"/>
      <c r="D288" s="375"/>
      <c r="E288" s="417"/>
      <c r="F288" s="375"/>
      <c r="G288" s="378"/>
      <c r="H288" s="381"/>
      <c r="I288" s="384"/>
      <c r="J288" s="155" t="s">
        <v>851</v>
      </c>
      <c r="K288" s="35">
        <f>+$K$14</f>
        <v>721214</v>
      </c>
      <c r="L288" s="155"/>
      <c r="M288" s="35"/>
      <c r="N288" s="387"/>
      <c r="O288" s="387"/>
      <c r="P288" s="433"/>
      <c r="Q288" s="393"/>
      <c r="R288" s="393"/>
      <c r="S288" s="396"/>
      <c r="T288" s="414"/>
      <c r="U288" s="398"/>
    </row>
    <row r="289" spans="2:21" ht="15" customHeight="1" x14ac:dyDescent="0.25">
      <c r="B289" s="372"/>
      <c r="C289" s="375"/>
      <c r="D289" s="375"/>
      <c r="E289" s="417"/>
      <c r="F289" s="375"/>
      <c r="G289" s="378"/>
      <c r="H289" s="381"/>
      <c r="I289" s="384"/>
      <c r="J289" s="155" t="s">
        <v>851</v>
      </c>
      <c r="K289" s="35">
        <f>+$K$15</f>
        <v>721033</v>
      </c>
      <c r="L289" s="155"/>
      <c r="M289" s="35"/>
      <c r="N289" s="387"/>
      <c r="O289" s="387"/>
      <c r="P289" s="390"/>
      <c r="Q289" s="393"/>
      <c r="R289" s="393"/>
      <c r="S289" s="396"/>
      <c r="T289" s="414"/>
      <c r="U289" s="398"/>
    </row>
    <row r="290" spans="2:21" ht="15" customHeight="1" x14ac:dyDescent="0.25">
      <c r="B290" s="373"/>
      <c r="C290" s="376"/>
      <c r="D290" s="376"/>
      <c r="E290" s="418"/>
      <c r="F290" s="376"/>
      <c r="G290" s="379"/>
      <c r="H290" s="382"/>
      <c r="I290" s="385"/>
      <c r="J290" s="155"/>
      <c r="K290" s="35"/>
      <c r="L290" s="155"/>
      <c r="M290" s="35"/>
      <c r="N290" s="388"/>
      <c r="O290" s="388"/>
      <c r="P290" s="391"/>
      <c r="Q290" s="394"/>
      <c r="R290" s="394"/>
      <c r="S290" s="397"/>
      <c r="T290" s="414"/>
      <c r="U290" s="398"/>
    </row>
    <row r="291" spans="2:21" ht="15" customHeight="1" x14ac:dyDescent="0.25">
      <c r="B291" s="371">
        <v>3</v>
      </c>
      <c r="C291" s="399">
        <v>9</v>
      </c>
      <c r="D291" s="399">
        <v>40</v>
      </c>
      <c r="E291" s="399" t="s">
        <v>907</v>
      </c>
      <c r="F291" s="399" t="s">
        <v>909</v>
      </c>
      <c r="G291" s="402">
        <v>777.7</v>
      </c>
      <c r="H291" s="380" t="s">
        <v>465</v>
      </c>
      <c r="I291" s="405">
        <v>1</v>
      </c>
      <c r="J291" s="155" t="s">
        <v>851</v>
      </c>
      <c r="K291" s="35">
        <f>+$K$13</f>
        <v>721015</v>
      </c>
      <c r="L291" s="155"/>
      <c r="M291" s="35"/>
      <c r="N291" s="386" t="s">
        <v>850</v>
      </c>
      <c r="O291" s="386" t="s">
        <v>853</v>
      </c>
      <c r="P291" s="389"/>
      <c r="Q291" s="392" t="s">
        <v>854</v>
      </c>
      <c r="R291" s="392" t="s">
        <v>855</v>
      </c>
      <c r="S291" s="395">
        <f>IF(COUNTIF(J291:K294,"CUMPLE")&gt;=1,(G291*I291),0)* (IF(N291="PRESENTÓ CERTIFICADO",1,0))* (IF(O291="ACORDE A ITEM 5.2.2 (T.R.)",1,0) )* ( IF(OR(Q291="SIN OBSERVACIÓN", Q291="REQUERIMIENTOS SUBSANADOS"),1,0)) *(IF(OR(R291="NINGUNO", R291="CUMPLEN CON LO SOLICITADO"),1,0))</f>
        <v>777.7</v>
      </c>
      <c r="T291" s="414"/>
      <c r="U291" s="398">
        <f t="shared" ref="U291" si="36">IF(COUNTIF(J291:K294,"CUMPLE")&gt;=1,1,0)</f>
        <v>1</v>
      </c>
    </row>
    <row r="292" spans="2:21" ht="15" customHeight="1" x14ac:dyDescent="0.25">
      <c r="B292" s="372"/>
      <c r="C292" s="400"/>
      <c r="D292" s="400"/>
      <c r="E292" s="400"/>
      <c r="F292" s="400"/>
      <c r="G292" s="403"/>
      <c r="H292" s="381"/>
      <c r="I292" s="406"/>
      <c r="J292" s="155" t="s">
        <v>851</v>
      </c>
      <c r="K292" s="35">
        <f>+$K$14</f>
        <v>721214</v>
      </c>
      <c r="L292" s="155"/>
      <c r="M292" s="35"/>
      <c r="N292" s="387"/>
      <c r="O292" s="387"/>
      <c r="P292" s="390"/>
      <c r="Q292" s="393"/>
      <c r="R292" s="393"/>
      <c r="S292" s="396"/>
      <c r="T292" s="414"/>
      <c r="U292" s="398"/>
    </row>
    <row r="293" spans="2:21" ht="15" customHeight="1" x14ac:dyDescent="0.25">
      <c r="B293" s="372"/>
      <c r="C293" s="400"/>
      <c r="D293" s="400"/>
      <c r="E293" s="400"/>
      <c r="F293" s="400"/>
      <c r="G293" s="403"/>
      <c r="H293" s="381"/>
      <c r="I293" s="406"/>
      <c r="J293" s="155" t="s">
        <v>851</v>
      </c>
      <c r="K293" s="35">
        <f>+$K$15</f>
        <v>721033</v>
      </c>
      <c r="L293" s="155"/>
      <c r="M293" s="35"/>
      <c r="N293" s="387"/>
      <c r="O293" s="387"/>
      <c r="P293" s="390"/>
      <c r="Q293" s="393"/>
      <c r="R293" s="393"/>
      <c r="S293" s="396"/>
      <c r="T293" s="414"/>
      <c r="U293" s="398"/>
    </row>
    <row r="294" spans="2:21" ht="15" customHeight="1" x14ac:dyDescent="0.25">
      <c r="B294" s="373"/>
      <c r="C294" s="401"/>
      <c r="D294" s="401"/>
      <c r="E294" s="401"/>
      <c r="F294" s="401"/>
      <c r="G294" s="404"/>
      <c r="H294" s="382"/>
      <c r="I294" s="407"/>
      <c r="J294" s="155"/>
      <c r="K294" s="35"/>
      <c r="L294" s="155"/>
      <c r="M294" s="35"/>
      <c r="N294" s="388"/>
      <c r="O294" s="388"/>
      <c r="P294" s="391"/>
      <c r="Q294" s="394"/>
      <c r="R294" s="394"/>
      <c r="S294" s="397"/>
      <c r="T294" s="414"/>
      <c r="U294" s="398"/>
    </row>
    <row r="295" spans="2:21" ht="16.5" hidden="1" customHeight="1" x14ac:dyDescent="0.25">
      <c r="B295" s="371">
        <v>4</v>
      </c>
      <c r="C295" s="374"/>
      <c r="D295" s="374"/>
      <c r="E295" s="374"/>
      <c r="F295" s="374"/>
      <c r="G295" s="377"/>
      <c r="H295" s="380"/>
      <c r="I295" s="383"/>
      <c r="J295" s="155"/>
      <c r="K295" s="35">
        <f>+$K$13</f>
        <v>721015</v>
      </c>
      <c r="L295" s="155"/>
      <c r="M295" s="35"/>
      <c r="N295" s="386"/>
      <c r="O295" s="386"/>
      <c r="P295" s="389"/>
      <c r="Q295" s="392"/>
      <c r="R295" s="392"/>
      <c r="S295" s="395">
        <f>IF(COUNTIF(J295:K298,"CUMPLE")&gt;=1,(G295*I295),0)* (IF(N295="PRESENTÓ CERTIFICADO",1,0))* (IF(O295="ACORDE A ITEM 5.2.2 (T.R.)",1,0) )* ( IF(OR(Q295="SIN OBSERVACIÓN", Q295="REQUERIMIENTOS SUBSANADOS"),1,0)) *(IF(OR(R295="NINGUNO", R295="CUMPLEN CON LO SOLICITADO"),1,0))</f>
        <v>0</v>
      </c>
      <c r="T295" s="414"/>
      <c r="U295" s="398">
        <f>IF(COUNTIF(L295:M298,"CUMPLE")&gt;=1,1,0)</f>
        <v>0</v>
      </c>
    </row>
    <row r="296" spans="2:21" hidden="1" x14ac:dyDescent="0.25">
      <c r="B296" s="372"/>
      <c r="C296" s="375"/>
      <c r="D296" s="375"/>
      <c r="E296" s="375"/>
      <c r="F296" s="375"/>
      <c r="G296" s="378"/>
      <c r="H296" s="381"/>
      <c r="I296" s="384"/>
      <c r="J296" s="155"/>
      <c r="K296" s="35">
        <f>+$K$14</f>
        <v>721214</v>
      </c>
      <c r="L296" s="155"/>
      <c r="M296" s="35"/>
      <c r="N296" s="387"/>
      <c r="O296" s="387"/>
      <c r="P296" s="433"/>
      <c r="Q296" s="393"/>
      <c r="R296" s="393"/>
      <c r="S296" s="396"/>
      <c r="T296" s="414"/>
      <c r="U296" s="398"/>
    </row>
    <row r="297" spans="2:21" hidden="1" x14ac:dyDescent="0.25">
      <c r="B297" s="372"/>
      <c r="C297" s="375"/>
      <c r="D297" s="375"/>
      <c r="E297" s="375"/>
      <c r="F297" s="375"/>
      <c r="G297" s="378"/>
      <c r="H297" s="381"/>
      <c r="I297" s="384"/>
      <c r="J297" s="155"/>
      <c r="K297" s="35">
        <f>+$K$15</f>
        <v>721033</v>
      </c>
      <c r="L297" s="155"/>
      <c r="M297" s="35"/>
      <c r="N297" s="387"/>
      <c r="O297" s="387"/>
      <c r="P297" s="390"/>
      <c r="Q297" s="393"/>
      <c r="R297" s="393"/>
      <c r="S297" s="396"/>
      <c r="T297" s="414"/>
      <c r="U297" s="398"/>
    </row>
    <row r="298" spans="2:21" hidden="1" x14ac:dyDescent="0.25">
      <c r="B298" s="373"/>
      <c r="C298" s="376"/>
      <c r="D298" s="376"/>
      <c r="E298" s="376"/>
      <c r="F298" s="376"/>
      <c r="G298" s="379"/>
      <c r="H298" s="382"/>
      <c r="I298" s="385"/>
      <c r="J298" s="155"/>
      <c r="K298" s="35"/>
      <c r="L298" s="155"/>
      <c r="M298" s="35"/>
      <c r="N298" s="388"/>
      <c r="O298" s="388"/>
      <c r="P298" s="391"/>
      <c r="Q298" s="394"/>
      <c r="R298" s="394"/>
      <c r="S298" s="397"/>
      <c r="T298" s="414"/>
      <c r="U298" s="398"/>
    </row>
    <row r="299" spans="2:21" hidden="1" x14ac:dyDescent="0.25">
      <c r="B299" s="371">
        <v>5</v>
      </c>
      <c r="C299" s="399"/>
      <c r="D299" s="399"/>
      <c r="E299" s="399"/>
      <c r="F299" s="399"/>
      <c r="G299" s="402"/>
      <c r="H299" s="380"/>
      <c r="I299" s="405"/>
      <c r="J299" s="155"/>
      <c r="K299" s="35">
        <f>+$K$13</f>
        <v>721015</v>
      </c>
      <c r="L299" s="155"/>
      <c r="M299" s="35"/>
      <c r="N299" s="386"/>
      <c r="O299" s="386"/>
      <c r="P299" s="389"/>
      <c r="Q299" s="392"/>
      <c r="R299" s="392"/>
      <c r="S299" s="395">
        <f>IF(COUNTIF(J299:K302,"CUMPLE")&gt;=1,(G299*I299),0)* (IF(N299="PRESENTÓ CERTIFICADO",1,0))* (IF(O299="ACORDE A ITEM 5.2.2 (T.R.)",1,0) )* ( IF(OR(Q299="SIN OBSERVACIÓN", Q299="REQUERIMIENTOS SUBSANADOS"),1,0)) *(IF(OR(R299="NINGUNO", R299="CUMPLEN CON LO SOLICITADO"),1,0))</f>
        <v>0</v>
      </c>
      <c r="T299" s="414"/>
      <c r="U299" s="398">
        <f>IF(COUNTIF(L299:M302,"CUMPLE")&gt;=1,1,0)</f>
        <v>0</v>
      </c>
    </row>
    <row r="300" spans="2:21" hidden="1" x14ac:dyDescent="0.25">
      <c r="B300" s="372"/>
      <c r="C300" s="400"/>
      <c r="D300" s="400"/>
      <c r="E300" s="400"/>
      <c r="F300" s="400"/>
      <c r="G300" s="403"/>
      <c r="H300" s="381"/>
      <c r="I300" s="406"/>
      <c r="J300" s="155"/>
      <c r="K300" s="35">
        <f>+$K$14</f>
        <v>721214</v>
      </c>
      <c r="L300" s="155"/>
      <c r="M300" s="35"/>
      <c r="N300" s="387"/>
      <c r="O300" s="387"/>
      <c r="P300" s="433"/>
      <c r="Q300" s="393"/>
      <c r="R300" s="393"/>
      <c r="S300" s="396"/>
      <c r="T300" s="414"/>
      <c r="U300" s="398"/>
    </row>
    <row r="301" spans="2:21" hidden="1" x14ac:dyDescent="0.25">
      <c r="B301" s="372"/>
      <c r="C301" s="400"/>
      <c r="D301" s="400"/>
      <c r="E301" s="400"/>
      <c r="F301" s="400"/>
      <c r="G301" s="403"/>
      <c r="H301" s="381"/>
      <c r="I301" s="406"/>
      <c r="J301" s="155"/>
      <c r="K301" s="35">
        <f>+$K$15</f>
        <v>721033</v>
      </c>
      <c r="L301" s="155"/>
      <c r="M301" s="35"/>
      <c r="N301" s="387"/>
      <c r="O301" s="387"/>
      <c r="P301" s="390"/>
      <c r="Q301" s="393"/>
      <c r="R301" s="393"/>
      <c r="S301" s="396"/>
      <c r="T301" s="414"/>
      <c r="U301" s="398"/>
    </row>
    <row r="302" spans="2:21" hidden="1" x14ac:dyDescent="0.25">
      <c r="B302" s="373"/>
      <c r="C302" s="401"/>
      <c r="D302" s="401"/>
      <c r="E302" s="401"/>
      <c r="F302" s="401"/>
      <c r="G302" s="404"/>
      <c r="H302" s="382"/>
      <c r="I302" s="407"/>
      <c r="J302" s="155"/>
      <c r="K302" s="35"/>
      <c r="L302" s="155"/>
      <c r="M302" s="35"/>
      <c r="N302" s="388"/>
      <c r="O302" s="388"/>
      <c r="P302" s="391"/>
      <c r="Q302" s="394"/>
      <c r="R302" s="394"/>
      <c r="S302" s="397"/>
      <c r="T302" s="415"/>
      <c r="U302" s="398"/>
    </row>
    <row r="303" spans="2:21" ht="18" x14ac:dyDescent="0.25">
      <c r="B303" s="360" t="str">
        <f>IF(S304=" "," ",IF(S304&gt;=$H$6,"CUMPLE CON LA EXPERIENCIA REQUERIDA","NO CUMPLE CON LA EXPERIENCIA REQUERIDA"))</f>
        <v>CUMPLE CON LA EXPERIENCIA REQUERIDA</v>
      </c>
      <c r="C303" s="361"/>
      <c r="D303" s="361"/>
      <c r="E303" s="361"/>
      <c r="F303" s="361"/>
      <c r="G303" s="361"/>
      <c r="H303" s="361"/>
      <c r="I303" s="361"/>
      <c r="J303" s="361"/>
      <c r="K303" s="361"/>
      <c r="L303" s="361"/>
      <c r="M303" s="361"/>
      <c r="N303" s="361"/>
      <c r="O303" s="362"/>
      <c r="P303" s="366" t="s">
        <v>52</v>
      </c>
      <c r="Q303" s="367"/>
      <c r="R303" s="368"/>
      <c r="S303" s="41">
        <f>IF(T283="SI",SUM(S283:S302),0)</f>
        <v>1831.64</v>
      </c>
      <c r="T303" s="369" t="str">
        <f>IF(S304=" "," ",IF(S304&gt;=$H$6,"CUMPLE","NO CUMPLE"))</f>
        <v>CUMPLE</v>
      </c>
      <c r="U303" s="25"/>
    </row>
    <row r="304" spans="2:21" ht="18" x14ac:dyDescent="0.25">
      <c r="B304" s="363"/>
      <c r="C304" s="364"/>
      <c r="D304" s="364"/>
      <c r="E304" s="364"/>
      <c r="F304" s="364"/>
      <c r="G304" s="364"/>
      <c r="H304" s="364"/>
      <c r="I304" s="364"/>
      <c r="J304" s="364"/>
      <c r="K304" s="364"/>
      <c r="L304" s="364"/>
      <c r="M304" s="364"/>
      <c r="N304" s="364"/>
      <c r="O304" s="365"/>
      <c r="P304" s="366" t="s">
        <v>53</v>
      </c>
      <c r="Q304" s="367"/>
      <c r="R304" s="368"/>
      <c r="S304" s="41">
        <f>IFERROR((S303/$P$6)," ")</f>
        <v>3.2884021543985638</v>
      </c>
      <c r="T304" s="370"/>
      <c r="U304" s="38"/>
    </row>
    <row r="307" spans="2:21" ht="33.75" x14ac:dyDescent="0.25">
      <c r="B307" s="23">
        <v>12</v>
      </c>
      <c r="C307" s="419" t="s">
        <v>31</v>
      </c>
      <c r="D307" s="420"/>
      <c r="E307" s="421"/>
      <c r="F307" s="422" t="str">
        <f>IFERROR(VLOOKUP(B307,LISTA_OFERENTES,2,FALSE)," ")</f>
        <v>ASIRCON CONTRATISTAS SAS</v>
      </c>
      <c r="G307" s="423"/>
      <c r="H307" s="423"/>
      <c r="I307" s="423"/>
      <c r="J307" s="423"/>
      <c r="K307" s="423"/>
      <c r="L307" s="423"/>
      <c r="M307" s="423"/>
      <c r="N307" s="423"/>
      <c r="O307" s="424"/>
      <c r="P307" s="425" t="s">
        <v>32</v>
      </c>
      <c r="Q307" s="426"/>
      <c r="R307" s="427"/>
      <c r="S307" s="24">
        <v>1</v>
      </c>
      <c r="T307" s="25"/>
    </row>
    <row r="308" spans="2:21" ht="58.5" customHeight="1" x14ac:dyDescent="0.25">
      <c r="B308" s="428" t="s">
        <v>33</v>
      </c>
      <c r="C308" s="408" t="s">
        <v>34</v>
      </c>
      <c r="D308" s="408" t="s">
        <v>35</v>
      </c>
      <c r="E308" s="408" t="s">
        <v>36</v>
      </c>
      <c r="F308" s="408" t="s">
        <v>37</v>
      </c>
      <c r="G308" s="408" t="s">
        <v>38</v>
      </c>
      <c r="H308" s="408" t="s">
        <v>39</v>
      </c>
      <c r="I308" s="408" t="s">
        <v>40</v>
      </c>
      <c r="J308" s="430" t="s">
        <v>41</v>
      </c>
      <c r="K308" s="431"/>
      <c r="L308" s="431"/>
      <c r="M308" s="432"/>
      <c r="N308" s="408" t="s">
        <v>42</v>
      </c>
      <c r="O308" s="408" t="s">
        <v>43</v>
      </c>
      <c r="P308" s="430" t="s">
        <v>44</v>
      </c>
      <c r="Q308" s="432"/>
      <c r="R308" s="408" t="s">
        <v>45</v>
      </c>
      <c r="S308" s="408" t="s">
        <v>46</v>
      </c>
      <c r="T308" s="408" t="str">
        <f>+$T$11</f>
        <v>CUMPLE CON EL REQUERIMIENTO DE HABER  CLASIFICADO EN LOS CODIGOS 721015, 721214 Y 721033  DE LA UNSCPS</v>
      </c>
      <c r="U308" s="408" t="str">
        <f>+$U$11</f>
        <v xml:space="preserve">VERIFICACIÓN CONDICIÓN DE EXPERIENCIA  </v>
      </c>
    </row>
    <row r="309" spans="2:21" ht="39.75" customHeight="1" x14ac:dyDescent="0.25">
      <c r="B309" s="429"/>
      <c r="C309" s="409"/>
      <c r="D309" s="409"/>
      <c r="E309" s="409"/>
      <c r="F309" s="409"/>
      <c r="G309" s="409"/>
      <c r="H309" s="409"/>
      <c r="I309" s="409"/>
      <c r="J309" s="410" t="s">
        <v>49</v>
      </c>
      <c r="K309" s="411"/>
      <c r="L309" s="411"/>
      <c r="M309" s="412"/>
      <c r="N309" s="409"/>
      <c r="O309" s="409"/>
      <c r="P309" s="30" t="s">
        <v>10</v>
      </c>
      <c r="Q309" s="30" t="s">
        <v>50</v>
      </c>
      <c r="R309" s="409"/>
      <c r="S309" s="409"/>
      <c r="T309" s="409"/>
      <c r="U309" s="409"/>
    </row>
    <row r="310" spans="2:21" ht="15.95" customHeight="1" x14ac:dyDescent="0.25">
      <c r="B310" s="371">
        <v>1</v>
      </c>
      <c r="C310" s="399">
        <v>9</v>
      </c>
      <c r="D310" s="399">
        <v>36</v>
      </c>
      <c r="E310" s="399" t="s">
        <v>910</v>
      </c>
      <c r="F310" s="399" t="s">
        <v>911</v>
      </c>
      <c r="G310" s="402">
        <v>3329.06</v>
      </c>
      <c r="H310" s="380" t="s">
        <v>465</v>
      </c>
      <c r="I310" s="405">
        <v>1</v>
      </c>
      <c r="J310" s="155" t="s">
        <v>851</v>
      </c>
      <c r="K310" s="35">
        <f>+$K$13</f>
        <v>721015</v>
      </c>
      <c r="L310" s="155"/>
      <c r="M310" s="35"/>
      <c r="N310" s="386" t="s">
        <v>850</v>
      </c>
      <c r="O310" s="386" t="s">
        <v>853</v>
      </c>
      <c r="P310" s="389"/>
      <c r="Q310" s="392" t="s">
        <v>854</v>
      </c>
      <c r="R310" s="392" t="s">
        <v>855</v>
      </c>
      <c r="S310" s="395">
        <f>IF(COUNTIF(J310:K313,"CUMPLE")&gt;=1,(G310*I310),0)* (IF(N310="PRESENTÓ CERTIFICADO",1,0))* (IF(O310="ACORDE A ITEM 5.2.2 (T.R.)",1,0) )* ( IF(OR(Q310="SIN OBSERVACIÓN", Q310="REQUERIMIENTOS SUBSANADOS"),1,0)) *(IF(OR(R310="NINGUNO", R310="CUMPLEN CON LO SOLICITADO"),1,0))</f>
        <v>3329.06</v>
      </c>
      <c r="T310" s="413" t="s">
        <v>857</v>
      </c>
      <c r="U310" s="398">
        <f>IF(COUNTIF(J310:K313,"CUMPLE")&gt;=1,1,0)</f>
        <v>1</v>
      </c>
    </row>
    <row r="311" spans="2:21" ht="15.95" customHeight="1" x14ac:dyDescent="0.25">
      <c r="B311" s="372"/>
      <c r="C311" s="400"/>
      <c r="D311" s="400"/>
      <c r="E311" s="400"/>
      <c r="F311" s="400"/>
      <c r="G311" s="403"/>
      <c r="H311" s="381"/>
      <c r="I311" s="406"/>
      <c r="J311" s="155" t="s">
        <v>851</v>
      </c>
      <c r="K311" s="35">
        <f>+$K$14</f>
        <v>721214</v>
      </c>
      <c r="L311" s="155"/>
      <c r="M311" s="35"/>
      <c r="N311" s="387"/>
      <c r="O311" s="387"/>
      <c r="P311" s="390"/>
      <c r="Q311" s="393"/>
      <c r="R311" s="393"/>
      <c r="S311" s="396"/>
      <c r="T311" s="414"/>
      <c r="U311" s="398"/>
    </row>
    <row r="312" spans="2:21" ht="15.95" customHeight="1" x14ac:dyDescent="0.25">
      <c r="B312" s="372"/>
      <c r="C312" s="400"/>
      <c r="D312" s="400"/>
      <c r="E312" s="400"/>
      <c r="F312" s="400"/>
      <c r="G312" s="403"/>
      <c r="H312" s="381"/>
      <c r="I312" s="406"/>
      <c r="J312" s="155" t="s">
        <v>851</v>
      </c>
      <c r="K312" s="35">
        <f>+$K$15</f>
        <v>721033</v>
      </c>
      <c r="L312" s="155"/>
      <c r="M312" s="35"/>
      <c r="N312" s="387"/>
      <c r="O312" s="387"/>
      <c r="P312" s="390"/>
      <c r="Q312" s="393"/>
      <c r="R312" s="393"/>
      <c r="S312" s="396"/>
      <c r="T312" s="414"/>
      <c r="U312" s="398"/>
    </row>
    <row r="313" spans="2:21" ht="15.95" customHeight="1" x14ac:dyDescent="0.25">
      <c r="B313" s="373"/>
      <c r="C313" s="401"/>
      <c r="D313" s="401"/>
      <c r="E313" s="401"/>
      <c r="F313" s="401"/>
      <c r="G313" s="404"/>
      <c r="H313" s="382"/>
      <c r="I313" s="407"/>
      <c r="J313" s="155"/>
      <c r="K313" s="35"/>
      <c r="L313" s="155"/>
      <c r="M313" s="35"/>
      <c r="N313" s="388"/>
      <c r="O313" s="388"/>
      <c r="P313" s="391"/>
      <c r="Q313" s="394"/>
      <c r="R313" s="394"/>
      <c r="S313" s="397"/>
      <c r="T313" s="414"/>
      <c r="U313" s="398"/>
    </row>
    <row r="314" spans="2:21" ht="15.95" hidden="1" customHeight="1" x14ac:dyDescent="0.25">
      <c r="B314" s="371">
        <v>2</v>
      </c>
      <c r="C314" s="374"/>
      <c r="D314" s="374"/>
      <c r="E314" s="416"/>
      <c r="F314" s="374"/>
      <c r="G314" s="377"/>
      <c r="H314" s="380"/>
      <c r="I314" s="383"/>
      <c r="J314" s="155"/>
      <c r="K314" s="35">
        <f>+$K$13</f>
        <v>721015</v>
      </c>
      <c r="L314" s="155"/>
      <c r="M314" s="35"/>
      <c r="N314" s="386"/>
      <c r="O314" s="386"/>
      <c r="P314" s="389"/>
      <c r="Q314" s="392"/>
      <c r="R314" s="392"/>
      <c r="S314" s="395">
        <f>IF(COUNTIF(J314:K317,"CUMPLE")&gt;=1,(G314*I314),0)* (IF(N314="PRESENTÓ CERTIFICADO",1,0))* (IF(O314="ACORDE A ITEM 5.2.2 (T.R.)",1,0) )* ( IF(OR(Q314="SIN OBSERVACIÓN", Q314="REQUERIMIENTOS SUBSANADOS"),1,0)) *(IF(OR(R314="NINGUNO", R314="CUMPLEN CON LO SOLICITADO"),1,0))</f>
        <v>0</v>
      </c>
      <c r="T314" s="414"/>
      <c r="U314" s="398">
        <f>IF(COUNTIF(J314:K317,"CUMPLE")&gt;=1,1,0)</f>
        <v>0</v>
      </c>
    </row>
    <row r="315" spans="2:21" ht="15.95" hidden="1" customHeight="1" x14ac:dyDescent="0.25">
      <c r="B315" s="372"/>
      <c r="C315" s="375"/>
      <c r="D315" s="375"/>
      <c r="E315" s="417"/>
      <c r="F315" s="375"/>
      <c r="G315" s="378"/>
      <c r="H315" s="381"/>
      <c r="I315" s="384"/>
      <c r="J315" s="155"/>
      <c r="K315" s="35">
        <f>+$K$14</f>
        <v>721214</v>
      </c>
      <c r="L315" s="155"/>
      <c r="M315" s="35"/>
      <c r="N315" s="387"/>
      <c r="O315" s="387"/>
      <c r="P315" s="433"/>
      <c r="Q315" s="393"/>
      <c r="R315" s="393"/>
      <c r="S315" s="396"/>
      <c r="T315" s="414"/>
      <c r="U315" s="398"/>
    </row>
    <row r="316" spans="2:21" ht="15.95" hidden="1" customHeight="1" x14ac:dyDescent="0.25">
      <c r="B316" s="372"/>
      <c r="C316" s="375"/>
      <c r="D316" s="375"/>
      <c r="E316" s="417"/>
      <c r="F316" s="375"/>
      <c r="G316" s="378"/>
      <c r="H316" s="381"/>
      <c r="I316" s="384"/>
      <c r="J316" s="155"/>
      <c r="K316" s="35">
        <f>+$K$15</f>
        <v>721033</v>
      </c>
      <c r="L316" s="155"/>
      <c r="M316" s="35"/>
      <c r="N316" s="387"/>
      <c r="O316" s="387"/>
      <c r="P316" s="390"/>
      <c r="Q316" s="393"/>
      <c r="R316" s="393"/>
      <c r="S316" s="396"/>
      <c r="T316" s="414"/>
      <c r="U316" s="398"/>
    </row>
    <row r="317" spans="2:21" ht="15.95" hidden="1" customHeight="1" x14ac:dyDescent="0.25">
      <c r="B317" s="373"/>
      <c r="C317" s="376"/>
      <c r="D317" s="376"/>
      <c r="E317" s="418"/>
      <c r="F317" s="376"/>
      <c r="G317" s="379"/>
      <c r="H317" s="382"/>
      <c r="I317" s="385"/>
      <c r="J317" s="155"/>
      <c r="K317" s="35"/>
      <c r="L317" s="155"/>
      <c r="M317" s="35"/>
      <c r="N317" s="388"/>
      <c r="O317" s="388"/>
      <c r="P317" s="391"/>
      <c r="Q317" s="394"/>
      <c r="R317" s="394"/>
      <c r="S317" s="397"/>
      <c r="T317" s="414"/>
      <c r="U317" s="398"/>
    </row>
    <row r="318" spans="2:21" hidden="1" x14ac:dyDescent="0.25">
      <c r="B318" s="371">
        <v>3</v>
      </c>
      <c r="C318" s="399"/>
      <c r="D318" s="399"/>
      <c r="E318" s="399"/>
      <c r="F318" s="399"/>
      <c r="G318" s="402"/>
      <c r="H318" s="380"/>
      <c r="I318" s="405"/>
      <c r="J318" s="155"/>
      <c r="K318" s="35">
        <f>+$K$13</f>
        <v>721015</v>
      </c>
      <c r="L318" s="155"/>
      <c r="M318" s="35"/>
      <c r="N318" s="386"/>
      <c r="O318" s="386"/>
      <c r="P318" s="389"/>
      <c r="Q318" s="392"/>
      <c r="R318" s="392"/>
      <c r="S318" s="395">
        <f>IF(COUNTIF(J318:K321,"CUMPLE")&gt;=1,(G318*I318),0)* (IF(N318="PRESENTÓ CERTIFICADO",1,0))* (IF(O318="ACORDE A ITEM 5.2.2 (T.R.)",1,0) )* ( IF(OR(Q318="SIN OBSERVACIÓN", Q318="REQUERIMIENTOS SUBSANADOS"),1,0)) *(IF(OR(R318="NINGUNO", R318="CUMPLEN CON LO SOLICITADO"),1,0))</f>
        <v>0</v>
      </c>
      <c r="T318" s="414"/>
      <c r="U318" s="398">
        <f>IF(COUNTIF(L318:M321,"CUMPLE")&gt;=1,1,0)</f>
        <v>0</v>
      </c>
    </row>
    <row r="319" spans="2:21" hidden="1" x14ac:dyDescent="0.25">
      <c r="B319" s="372"/>
      <c r="C319" s="400"/>
      <c r="D319" s="400"/>
      <c r="E319" s="400"/>
      <c r="F319" s="400"/>
      <c r="G319" s="403"/>
      <c r="H319" s="381"/>
      <c r="I319" s="406"/>
      <c r="J319" s="155"/>
      <c r="K319" s="35">
        <f>+$K$14</f>
        <v>721214</v>
      </c>
      <c r="L319" s="155"/>
      <c r="M319" s="35"/>
      <c r="N319" s="387"/>
      <c r="O319" s="387"/>
      <c r="P319" s="433"/>
      <c r="Q319" s="393"/>
      <c r="R319" s="393"/>
      <c r="S319" s="396"/>
      <c r="T319" s="414"/>
      <c r="U319" s="398"/>
    </row>
    <row r="320" spans="2:21" hidden="1" x14ac:dyDescent="0.25">
      <c r="B320" s="372"/>
      <c r="C320" s="400"/>
      <c r="D320" s="400"/>
      <c r="E320" s="400"/>
      <c r="F320" s="400"/>
      <c r="G320" s="403"/>
      <c r="H320" s="381"/>
      <c r="I320" s="406"/>
      <c r="J320" s="155"/>
      <c r="K320" s="35">
        <f>+$K$15</f>
        <v>721033</v>
      </c>
      <c r="L320" s="155"/>
      <c r="M320" s="35"/>
      <c r="N320" s="387"/>
      <c r="O320" s="387"/>
      <c r="P320" s="390"/>
      <c r="Q320" s="393"/>
      <c r="R320" s="393"/>
      <c r="S320" s="396"/>
      <c r="T320" s="414"/>
      <c r="U320" s="398"/>
    </row>
    <row r="321" spans="2:21" hidden="1" x14ac:dyDescent="0.25">
      <c r="B321" s="373"/>
      <c r="C321" s="401"/>
      <c r="D321" s="401"/>
      <c r="E321" s="401"/>
      <c r="F321" s="401"/>
      <c r="G321" s="404"/>
      <c r="H321" s="382"/>
      <c r="I321" s="407"/>
      <c r="J321" s="155"/>
      <c r="K321" s="35"/>
      <c r="L321" s="155"/>
      <c r="M321" s="35"/>
      <c r="N321" s="388"/>
      <c r="O321" s="388"/>
      <c r="P321" s="391"/>
      <c r="Q321" s="394"/>
      <c r="R321" s="394"/>
      <c r="S321" s="397"/>
      <c r="T321" s="414"/>
      <c r="U321" s="398"/>
    </row>
    <row r="322" spans="2:21" hidden="1" x14ac:dyDescent="0.25">
      <c r="B322" s="371">
        <v>4</v>
      </c>
      <c r="C322" s="374"/>
      <c r="D322" s="374"/>
      <c r="E322" s="374"/>
      <c r="F322" s="374"/>
      <c r="G322" s="377"/>
      <c r="H322" s="380"/>
      <c r="I322" s="383"/>
      <c r="J322" s="155"/>
      <c r="K322" s="35">
        <f>+$K$13</f>
        <v>721015</v>
      </c>
      <c r="L322" s="155"/>
      <c r="M322" s="35"/>
      <c r="N322" s="386"/>
      <c r="O322" s="386"/>
      <c r="P322" s="389"/>
      <c r="Q322" s="392"/>
      <c r="R322" s="392"/>
      <c r="S322" s="395">
        <f>IF(COUNTIF(J322:K325,"CUMPLE")&gt;=1,(G322*I322),0)* (IF(N322="PRESENTÓ CERTIFICADO",1,0))* (IF(O322="ACORDE A ITEM 5.2.2 (T.R.)",1,0) )* ( IF(OR(Q322="SIN OBSERVACIÓN", Q322="REQUERIMIENTOS SUBSANADOS"),1,0)) *(IF(OR(R322="NINGUNO", R322="CUMPLEN CON LO SOLICITADO"),1,0))</f>
        <v>0</v>
      </c>
      <c r="T322" s="414"/>
      <c r="U322" s="398">
        <f>IF(COUNTIF(L322:M325,"CUMPLE")&gt;=1,1,0)</f>
        <v>0</v>
      </c>
    </row>
    <row r="323" spans="2:21" hidden="1" x14ac:dyDescent="0.25">
      <c r="B323" s="372"/>
      <c r="C323" s="375"/>
      <c r="D323" s="375"/>
      <c r="E323" s="375"/>
      <c r="F323" s="375"/>
      <c r="G323" s="378"/>
      <c r="H323" s="381"/>
      <c r="I323" s="384"/>
      <c r="J323" s="155"/>
      <c r="K323" s="35">
        <f>+$K$14</f>
        <v>721214</v>
      </c>
      <c r="L323" s="155"/>
      <c r="M323" s="35"/>
      <c r="N323" s="387"/>
      <c r="O323" s="387"/>
      <c r="P323" s="433"/>
      <c r="Q323" s="393"/>
      <c r="R323" s="393"/>
      <c r="S323" s="396"/>
      <c r="T323" s="414"/>
      <c r="U323" s="398"/>
    </row>
    <row r="324" spans="2:21" hidden="1" x14ac:dyDescent="0.25">
      <c r="B324" s="372"/>
      <c r="C324" s="375"/>
      <c r="D324" s="375"/>
      <c r="E324" s="375"/>
      <c r="F324" s="375"/>
      <c r="G324" s="378"/>
      <c r="H324" s="381"/>
      <c r="I324" s="384"/>
      <c r="J324" s="155"/>
      <c r="K324" s="35">
        <f>+$K$15</f>
        <v>721033</v>
      </c>
      <c r="L324" s="155"/>
      <c r="M324" s="35"/>
      <c r="N324" s="387"/>
      <c r="O324" s="387"/>
      <c r="P324" s="390"/>
      <c r="Q324" s="393"/>
      <c r="R324" s="393"/>
      <c r="S324" s="396"/>
      <c r="T324" s="414"/>
      <c r="U324" s="398"/>
    </row>
    <row r="325" spans="2:21" hidden="1" x14ac:dyDescent="0.25">
      <c r="B325" s="373"/>
      <c r="C325" s="376"/>
      <c r="D325" s="376"/>
      <c r="E325" s="376"/>
      <c r="F325" s="376"/>
      <c r="G325" s="379"/>
      <c r="H325" s="382"/>
      <c r="I325" s="385"/>
      <c r="J325" s="155"/>
      <c r="K325" s="35"/>
      <c r="L325" s="155"/>
      <c r="M325" s="35"/>
      <c r="N325" s="388"/>
      <c r="O325" s="388"/>
      <c r="P325" s="391"/>
      <c r="Q325" s="394"/>
      <c r="R325" s="394"/>
      <c r="S325" s="397"/>
      <c r="T325" s="414"/>
      <c r="U325" s="398"/>
    </row>
    <row r="326" spans="2:21" hidden="1" x14ac:dyDescent="0.25">
      <c r="B326" s="371">
        <v>5</v>
      </c>
      <c r="C326" s="399"/>
      <c r="D326" s="399"/>
      <c r="E326" s="399"/>
      <c r="F326" s="399"/>
      <c r="G326" s="402"/>
      <c r="H326" s="380"/>
      <c r="I326" s="405"/>
      <c r="J326" s="155"/>
      <c r="K326" s="35">
        <f>+$K$13</f>
        <v>721015</v>
      </c>
      <c r="L326" s="155"/>
      <c r="M326" s="35"/>
      <c r="N326" s="386"/>
      <c r="O326" s="386"/>
      <c r="P326" s="389"/>
      <c r="Q326" s="392"/>
      <c r="R326" s="392"/>
      <c r="S326" s="395">
        <f>IF(COUNTIF(J326:K329,"CUMPLE")&gt;=1,(G326*I326),0)* (IF(N326="PRESENTÓ CERTIFICADO",1,0))* (IF(O326="ACORDE A ITEM 5.2.2 (T.R.)",1,0) )* ( IF(OR(Q326="SIN OBSERVACIÓN", Q326="REQUERIMIENTOS SUBSANADOS"),1,0)) *(IF(OR(R326="NINGUNO", R326="CUMPLEN CON LO SOLICITADO"),1,0))</f>
        <v>0</v>
      </c>
      <c r="T326" s="414"/>
      <c r="U326" s="398">
        <f>IF(COUNTIF(L326:M329,"CUMPLE")&gt;=1,1,0)</f>
        <v>0</v>
      </c>
    </row>
    <row r="327" spans="2:21" hidden="1" x14ac:dyDescent="0.25">
      <c r="B327" s="372"/>
      <c r="C327" s="400"/>
      <c r="D327" s="400"/>
      <c r="E327" s="400"/>
      <c r="F327" s="400"/>
      <c r="G327" s="403"/>
      <c r="H327" s="381"/>
      <c r="I327" s="406"/>
      <c r="J327" s="155"/>
      <c r="K327" s="35">
        <f>+$K$14</f>
        <v>721214</v>
      </c>
      <c r="L327" s="155"/>
      <c r="M327" s="35"/>
      <c r="N327" s="387"/>
      <c r="O327" s="387"/>
      <c r="P327" s="433"/>
      <c r="Q327" s="393"/>
      <c r="R327" s="393"/>
      <c r="S327" s="396"/>
      <c r="T327" s="414"/>
      <c r="U327" s="398"/>
    </row>
    <row r="328" spans="2:21" hidden="1" x14ac:dyDescent="0.25">
      <c r="B328" s="372"/>
      <c r="C328" s="400"/>
      <c r="D328" s="400"/>
      <c r="E328" s="400"/>
      <c r="F328" s="400"/>
      <c r="G328" s="403"/>
      <c r="H328" s="381"/>
      <c r="I328" s="406"/>
      <c r="J328" s="155"/>
      <c r="K328" s="35">
        <f>+$K$15</f>
        <v>721033</v>
      </c>
      <c r="L328" s="155"/>
      <c r="M328" s="35"/>
      <c r="N328" s="387"/>
      <c r="O328" s="387"/>
      <c r="P328" s="390"/>
      <c r="Q328" s="393"/>
      <c r="R328" s="393"/>
      <c r="S328" s="396"/>
      <c r="T328" s="414"/>
      <c r="U328" s="398"/>
    </row>
    <row r="329" spans="2:21" hidden="1" x14ac:dyDescent="0.25">
      <c r="B329" s="373"/>
      <c r="C329" s="401"/>
      <c r="D329" s="401"/>
      <c r="E329" s="401"/>
      <c r="F329" s="401"/>
      <c r="G329" s="404"/>
      <c r="H329" s="382"/>
      <c r="I329" s="407"/>
      <c r="J329" s="155"/>
      <c r="K329" s="35"/>
      <c r="L329" s="155"/>
      <c r="M329" s="35"/>
      <c r="N329" s="388"/>
      <c r="O329" s="388"/>
      <c r="P329" s="391"/>
      <c r="Q329" s="394"/>
      <c r="R329" s="394"/>
      <c r="S329" s="397"/>
      <c r="T329" s="415"/>
      <c r="U329" s="398"/>
    </row>
    <row r="330" spans="2:21" ht="18" x14ac:dyDescent="0.25">
      <c r="B330" s="360" t="str">
        <f>IF(S331=" "," ",IF(S331&gt;=$H$6,"CUMPLE CON LA EXPERIENCIA REQUERIDA","NO CUMPLE CON LA EXPERIENCIA REQUERIDA"))</f>
        <v>CUMPLE CON LA EXPERIENCIA REQUERIDA</v>
      </c>
      <c r="C330" s="361"/>
      <c r="D330" s="361"/>
      <c r="E330" s="361"/>
      <c r="F330" s="361"/>
      <c r="G330" s="361"/>
      <c r="H330" s="361"/>
      <c r="I330" s="361"/>
      <c r="J330" s="361"/>
      <c r="K330" s="361"/>
      <c r="L330" s="361"/>
      <c r="M330" s="361"/>
      <c r="N330" s="361"/>
      <c r="O330" s="362"/>
      <c r="P330" s="366" t="s">
        <v>52</v>
      </c>
      <c r="Q330" s="367"/>
      <c r="R330" s="368"/>
      <c r="S330" s="41">
        <f>IF(T310="SI",SUM(S310:S329),0)</f>
        <v>3329.06</v>
      </c>
      <c r="T330" s="369" t="str">
        <f>IF(S331=" "," ",IF(S331&gt;=$H$6,"CUMPLE","NO CUMPLE"))</f>
        <v>CUMPLE</v>
      </c>
      <c r="U330" s="25"/>
    </row>
    <row r="331" spans="2:21" ht="18" x14ac:dyDescent="0.25">
      <c r="B331" s="363"/>
      <c r="C331" s="364"/>
      <c r="D331" s="364"/>
      <c r="E331" s="364"/>
      <c r="F331" s="364"/>
      <c r="G331" s="364"/>
      <c r="H331" s="364"/>
      <c r="I331" s="364"/>
      <c r="J331" s="364"/>
      <c r="K331" s="364"/>
      <c r="L331" s="364"/>
      <c r="M331" s="364"/>
      <c r="N331" s="364"/>
      <c r="O331" s="365"/>
      <c r="P331" s="366" t="s">
        <v>53</v>
      </c>
      <c r="Q331" s="367"/>
      <c r="R331" s="368"/>
      <c r="S331" s="41">
        <f>IFERROR((S330/$P$6)," ")</f>
        <v>5.9767684021543985</v>
      </c>
      <c r="T331" s="370"/>
      <c r="U331" s="38"/>
    </row>
    <row r="334" spans="2:21" ht="33.75" x14ac:dyDescent="0.25">
      <c r="B334" s="23">
        <v>13</v>
      </c>
      <c r="C334" s="419" t="s">
        <v>31</v>
      </c>
      <c r="D334" s="420"/>
      <c r="E334" s="421"/>
      <c r="F334" s="422" t="str">
        <f>IFERROR(VLOOKUP(B334,LISTA_OFERENTES,2,FALSE)," ")</f>
        <v>LUIS FERNANDO OROZCO ZAMMATA</v>
      </c>
      <c r="G334" s="423"/>
      <c r="H334" s="423"/>
      <c r="I334" s="423"/>
      <c r="J334" s="423"/>
      <c r="K334" s="423"/>
      <c r="L334" s="423"/>
      <c r="M334" s="423"/>
      <c r="N334" s="423"/>
      <c r="O334" s="424"/>
      <c r="P334" s="425" t="s">
        <v>32</v>
      </c>
      <c r="Q334" s="426"/>
      <c r="R334" s="427"/>
      <c r="S334" s="24">
        <v>2</v>
      </c>
      <c r="T334" s="25"/>
    </row>
    <row r="335" spans="2:21" ht="30" customHeight="1" x14ac:dyDescent="0.25">
      <c r="B335" s="428" t="s">
        <v>33</v>
      </c>
      <c r="C335" s="408" t="s">
        <v>34</v>
      </c>
      <c r="D335" s="408" t="s">
        <v>35</v>
      </c>
      <c r="E335" s="408" t="s">
        <v>36</v>
      </c>
      <c r="F335" s="408" t="s">
        <v>37</v>
      </c>
      <c r="G335" s="408" t="s">
        <v>38</v>
      </c>
      <c r="H335" s="408" t="s">
        <v>39</v>
      </c>
      <c r="I335" s="408" t="s">
        <v>40</v>
      </c>
      <c r="J335" s="430" t="s">
        <v>41</v>
      </c>
      <c r="K335" s="431"/>
      <c r="L335" s="431"/>
      <c r="M335" s="432"/>
      <c r="N335" s="408" t="s">
        <v>42</v>
      </c>
      <c r="O335" s="408" t="s">
        <v>43</v>
      </c>
      <c r="P335" s="430" t="s">
        <v>44</v>
      </c>
      <c r="Q335" s="432"/>
      <c r="R335" s="408" t="s">
        <v>45</v>
      </c>
      <c r="S335" s="408" t="s">
        <v>46</v>
      </c>
      <c r="T335" s="408" t="str">
        <f>+$T$11</f>
        <v>CUMPLE CON EL REQUERIMIENTO DE HABER  CLASIFICADO EN LOS CODIGOS 721015, 721214 Y 721033  DE LA UNSCPS</v>
      </c>
      <c r="U335" s="408" t="str">
        <f>+$U$11</f>
        <v xml:space="preserve">VERIFICACIÓN CONDICIÓN DE EXPERIENCIA  </v>
      </c>
    </row>
    <row r="336" spans="2:21" ht="78" customHeight="1" x14ac:dyDescent="0.25">
      <c r="B336" s="429"/>
      <c r="C336" s="409"/>
      <c r="D336" s="409"/>
      <c r="E336" s="409"/>
      <c r="F336" s="409"/>
      <c r="G336" s="409"/>
      <c r="H336" s="409"/>
      <c r="I336" s="409"/>
      <c r="J336" s="410" t="s">
        <v>49</v>
      </c>
      <c r="K336" s="411"/>
      <c r="L336" s="411"/>
      <c r="M336" s="412"/>
      <c r="N336" s="409"/>
      <c r="O336" s="409"/>
      <c r="P336" s="30" t="s">
        <v>10</v>
      </c>
      <c r="Q336" s="30" t="s">
        <v>50</v>
      </c>
      <c r="R336" s="409"/>
      <c r="S336" s="409"/>
      <c r="T336" s="409"/>
      <c r="U336" s="409"/>
    </row>
    <row r="337" spans="2:21" ht="15" customHeight="1" x14ac:dyDescent="0.25">
      <c r="B337" s="371">
        <v>1</v>
      </c>
      <c r="C337" s="399">
        <v>55</v>
      </c>
      <c r="D337" s="399">
        <v>361</v>
      </c>
      <c r="E337" s="399" t="s">
        <v>912</v>
      </c>
      <c r="F337" s="399" t="s">
        <v>914</v>
      </c>
      <c r="G337" s="402">
        <v>2362.38</v>
      </c>
      <c r="H337" s="380" t="s">
        <v>863</v>
      </c>
      <c r="I337" s="405">
        <v>0.4</v>
      </c>
      <c r="J337" s="155" t="s">
        <v>851</v>
      </c>
      <c r="K337" s="35">
        <f>+$K$13</f>
        <v>721015</v>
      </c>
      <c r="L337" s="155"/>
      <c r="M337" s="35"/>
      <c r="N337" s="386" t="s">
        <v>850</v>
      </c>
      <c r="O337" s="386" t="s">
        <v>853</v>
      </c>
      <c r="P337" s="389"/>
      <c r="Q337" s="392" t="s">
        <v>854</v>
      </c>
      <c r="R337" s="392" t="s">
        <v>855</v>
      </c>
      <c r="S337" s="395">
        <f>IF(COUNTIF(J337:K340,"CUMPLE")&gt;=1,(G337*I337),0)* (IF(N337="PRESENTÓ CERTIFICADO",1,0))* (IF(O337="ACORDE A ITEM 5.2.2 (T.R.)",1,0) )* ( IF(OR(Q337="SIN OBSERVACIÓN", Q337="REQUERIMIENTOS SUBSANADOS"),1,0)) *(IF(OR(R337="NINGUNO", R337="CUMPLEN CON LO SOLICITADO"),1,0))</f>
        <v>944.95200000000011</v>
      </c>
      <c r="T337" s="413" t="s">
        <v>857</v>
      </c>
      <c r="U337" s="398">
        <f>IF(COUNTIF(J337:K340,"CUMPLE")&gt;=1,1,0)</f>
        <v>1</v>
      </c>
    </row>
    <row r="338" spans="2:21" ht="26.25" customHeight="1" x14ac:dyDescent="0.25">
      <c r="B338" s="372"/>
      <c r="C338" s="400"/>
      <c r="D338" s="400"/>
      <c r="E338" s="400"/>
      <c r="F338" s="400"/>
      <c r="G338" s="403"/>
      <c r="H338" s="381"/>
      <c r="I338" s="406"/>
      <c r="J338" s="155" t="s">
        <v>851</v>
      </c>
      <c r="K338" s="35">
        <f>+$K$14</f>
        <v>721214</v>
      </c>
      <c r="L338" s="155"/>
      <c r="M338" s="35"/>
      <c r="N338" s="387"/>
      <c r="O338" s="387"/>
      <c r="P338" s="390"/>
      <c r="Q338" s="393"/>
      <c r="R338" s="393"/>
      <c r="S338" s="396"/>
      <c r="T338" s="414"/>
      <c r="U338" s="398"/>
    </row>
    <row r="339" spans="2:21" ht="38.25" customHeight="1" x14ac:dyDescent="0.25">
      <c r="B339" s="372"/>
      <c r="C339" s="400"/>
      <c r="D339" s="400"/>
      <c r="E339" s="400"/>
      <c r="F339" s="400"/>
      <c r="G339" s="403"/>
      <c r="H339" s="381"/>
      <c r="I339" s="406"/>
      <c r="J339" s="155" t="s">
        <v>851</v>
      </c>
      <c r="K339" s="35">
        <f>+$K$15</f>
        <v>721033</v>
      </c>
      <c r="L339" s="155"/>
      <c r="M339" s="35"/>
      <c r="N339" s="387"/>
      <c r="O339" s="387"/>
      <c r="P339" s="390"/>
      <c r="Q339" s="393"/>
      <c r="R339" s="393"/>
      <c r="S339" s="396"/>
      <c r="T339" s="414"/>
      <c r="U339" s="398"/>
    </row>
    <row r="340" spans="2:21" ht="15" customHeight="1" x14ac:dyDescent="0.25">
      <c r="B340" s="373"/>
      <c r="C340" s="401"/>
      <c r="D340" s="401"/>
      <c r="E340" s="401"/>
      <c r="F340" s="401"/>
      <c r="G340" s="404"/>
      <c r="H340" s="382"/>
      <c r="I340" s="407"/>
      <c r="J340" s="155"/>
      <c r="K340" s="35"/>
      <c r="L340" s="155"/>
      <c r="M340" s="35"/>
      <c r="N340" s="388"/>
      <c r="O340" s="388"/>
      <c r="P340" s="391"/>
      <c r="Q340" s="394"/>
      <c r="R340" s="394"/>
      <c r="S340" s="397"/>
      <c r="T340" s="414"/>
      <c r="U340" s="398"/>
    </row>
    <row r="341" spans="2:21" ht="42.75" customHeight="1" x14ac:dyDescent="0.25">
      <c r="B341" s="371">
        <v>2</v>
      </c>
      <c r="C341" s="374">
        <v>48</v>
      </c>
      <c r="D341" s="374">
        <v>313</v>
      </c>
      <c r="E341" s="416" t="s">
        <v>913</v>
      </c>
      <c r="F341" s="374" t="s">
        <v>915</v>
      </c>
      <c r="G341" s="377">
        <v>6921.99</v>
      </c>
      <c r="H341" s="380" t="s">
        <v>465</v>
      </c>
      <c r="I341" s="383">
        <v>1</v>
      </c>
      <c r="J341" s="155" t="s">
        <v>851</v>
      </c>
      <c r="K341" s="35">
        <f>+$K$13</f>
        <v>721015</v>
      </c>
      <c r="L341" s="155"/>
      <c r="M341" s="35"/>
      <c r="N341" s="386" t="s">
        <v>850</v>
      </c>
      <c r="O341" s="386" t="s">
        <v>853</v>
      </c>
      <c r="P341" s="389"/>
      <c r="Q341" s="392" t="s">
        <v>854</v>
      </c>
      <c r="R341" s="392" t="s">
        <v>855</v>
      </c>
      <c r="S341" s="395">
        <f>IF(COUNTIF(J341:K344,"CUMPLE")&gt;=1,(G341*I341),0)* (IF(N341="PRESENTÓ CERTIFICADO",1,0))* (IF(O341="ACORDE A ITEM 5.2.2 (T.R.)",1,0) )* ( IF(OR(Q341="SIN OBSERVACIÓN", Q341="REQUERIMIENTOS SUBSANADOS"),1,0)) *(IF(OR(R341="NINGUNO", R341="CUMPLEN CON LO SOLICITADO"),1,0))</f>
        <v>6921.99</v>
      </c>
      <c r="T341" s="414"/>
      <c r="U341" s="398">
        <f>IF(COUNTIF(J341:K344,"CUMPLE")&gt;=1,1,0)</f>
        <v>1</v>
      </c>
    </row>
    <row r="342" spans="2:21" ht="29.25" customHeight="1" x14ac:dyDescent="0.25">
      <c r="B342" s="372"/>
      <c r="C342" s="375"/>
      <c r="D342" s="375"/>
      <c r="E342" s="417"/>
      <c r="F342" s="375"/>
      <c r="G342" s="378"/>
      <c r="H342" s="381"/>
      <c r="I342" s="384"/>
      <c r="J342" s="155" t="s">
        <v>851</v>
      </c>
      <c r="K342" s="35">
        <f>+$K$14</f>
        <v>721214</v>
      </c>
      <c r="L342" s="155"/>
      <c r="M342" s="35"/>
      <c r="N342" s="387"/>
      <c r="O342" s="387"/>
      <c r="P342" s="390"/>
      <c r="Q342" s="393"/>
      <c r="R342" s="393"/>
      <c r="S342" s="396"/>
      <c r="T342" s="414"/>
      <c r="U342" s="398"/>
    </row>
    <row r="343" spans="2:21" ht="40.5" customHeight="1" x14ac:dyDescent="0.25">
      <c r="B343" s="372"/>
      <c r="C343" s="375"/>
      <c r="D343" s="375"/>
      <c r="E343" s="417"/>
      <c r="F343" s="375"/>
      <c r="G343" s="378"/>
      <c r="H343" s="381"/>
      <c r="I343" s="384"/>
      <c r="J343" s="155" t="s">
        <v>851</v>
      </c>
      <c r="K343" s="35">
        <f>+$K$15</f>
        <v>721033</v>
      </c>
      <c r="L343" s="155"/>
      <c r="M343" s="35"/>
      <c r="N343" s="387"/>
      <c r="O343" s="387"/>
      <c r="P343" s="390"/>
      <c r="Q343" s="393"/>
      <c r="R343" s="393"/>
      <c r="S343" s="396"/>
      <c r="T343" s="414"/>
      <c r="U343" s="398"/>
    </row>
    <row r="344" spans="2:21" ht="15.95" customHeight="1" x14ac:dyDescent="0.25">
      <c r="B344" s="373"/>
      <c r="C344" s="376"/>
      <c r="D344" s="376"/>
      <c r="E344" s="418"/>
      <c r="F344" s="376"/>
      <c r="G344" s="379"/>
      <c r="H344" s="382"/>
      <c r="I344" s="385"/>
      <c r="J344" s="155"/>
      <c r="K344" s="35"/>
      <c r="L344" s="155"/>
      <c r="M344" s="35"/>
      <c r="N344" s="388"/>
      <c r="O344" s="388"/>
      <c r="P344" s="391"/>
      <c r="Q344" s="394"/>
      <c r="R344" s="394"/>
      <c r="S344" s="397"/>
      <c r="T344" s="414"/>
      <c r="U344" s="398"/>
    </row>
    <row r="345" spans="2:21" hidden="1" x14ac:dyDescent="0.25">
      <c r="B345" s="371">
        <v>3</v>
      </c>
      <c r="C345" s="399"/>
      <c r="D345" s="399"/>
      <c r="E345" s="399"/>
      <c r="F345" s="399"/>
      <c r="G345" s="402"/>
      <c r="H345" s="380"/>
      <c r="I345" s="405"/>
      <c r="J345" s="155"/>
      <c r="K345" s="35">
        <f>+$K$13</f>
        <v>721015</v>
      </c>
      <c r="L345" s="155"/>
      <c r="M345" s="35"/>
      <c r="N345" s="386"/>
      <c r="O345" s="386"/>
      <c r="P345" s="389"/>
      <c r="Q345" s="392"/>
      <c r="R345" s="392"/>
      <c r="S345" s="395">
        <f>IF(COUNTIF(J345:K348,"CUMPLE")&gt;=1,(G345*I345),0)* (IF(N345="PRESENTÓ CERTIFICADO",1,0))* (IF(O345="ACORDE A ITEM 5.2.2 (T.R.)",1,0) )* ( IF(OR(Q345="SIN OBSERVACIÓN", Q345="REQUERIMIENTOS SUBSANADOS"),1,0)) *(IF(OR(R345="NINGUNO", R345="CUMPLEN CON LO SOLICITADO"),1,0))</f>
        <v>0</v>
      </c>
      <c r="T345" s="414"/>
      <c r="U345" s="398">
        <f>IF(COUNTIF(L345:M348,"CUMPLE")&gt;=1,1,0)</f>
        <v>0</v>
      </c>
    </row>
    <row r="346" spans="2:21" hidden="1" x14ac:dyDescent="0.25">
      <c r="B346" s="372"/>
      <c r="C346" s="400"/>
      <c r="D346" s="400"/>
      <c r="E346" s="400"/>
      <c r="F346" s="400"/>
      <c r="G346" s="403"/>
      <c r="H346" s="381"/>
      <c r="I346" s="406"/>
      <c r="J346" s="155"/>
      <c r="K346" s="35">
        <f>+$K$14</f>
        <v>721214</v>
      </c>
      <c r="L346" s="155"/>
      <c r="M346" s="35"/>
      <c r="N346" s="387"/>
      <c r="O346" s="387"/>
      <c r="P346" s="433"/>
      <c r="Q346" s="393"/>
      <c r="R346" s="393"/>
      <c r="S346" s="396"/>
      <c r="T346" s="414"/>
      <c r="U346" s="398"/>
    </row>
    <row r="347" spans="2:21" hidden="1" x14ac:dyDescent="0.25">
      <c r="B347" s="372"/>
      <c r="C347" s="400"/>
      <c r="D347" s="400"/>
      <c r="E347" s="400"/>
      <c r="F347" s="400"/>
      <c r="G347" s="403"/>
      <c r="H347" s="381"/>
      <c r="I347" s="406"/>
      <c r="J347" s="155"/>
      <c r="K347" s="35">
        <f>+$K$15</f>
        <v>721033</v>
      </c>
      <c r="L347" s="155"/>
      <c r="M347" s="35"/>
      <c r="N347" s="387"/>
      <c r="O347" s="387"/>
      <c r="P347" s="390"/>
      <c r="Q347" s="393"/>
      <c r="R347" s="393"/>
      <c r="S347" s="396"/>
      <c r="T347" s="414"/>
      <c r="U347" s="398"/>
    </row>
    <row r="348" spans="2:21" hidden="1" x14ac:dyDescent="0.25">
      <c r="B348" s="373"/>
      <c r="C348" s="401"/>
      <c r="D348" s="401"/>
      <c r="E348" s="401"/>
      <c r="F348" s="401"/>
      <c r="G348" s="404"/>
      <c r="H348" s="382"/>
      <c r="I348" s="407"/>
      <c r="J348" s="155"/>
      <c r="K348" s="35"/>
      <c r="L348" s="155"/>
      <c r="M348" s="35"/>
      <c r="N348" s="388"/>
      <c r="O348" s="388"/>
      <c r="P348" s="391"/>
      <c r="Q348" s="394"/>
      <c r="R348" s="394"/>
      <c r="S348" s="397"/>
      <c r="T348" s="414"/>
      <c r="U348" s="398"/>
    </row>
    <row r="349" spans="2:21" hidden="1" x14ac:dyDescent="0.25">
      <c r="B349" s="371">
        <v>4</v>
      </c>
      <c r="C349" s="374"/>
      <c r="D349" s="374"/>
      <c r="E349" s="374"/>
      <c r="F349" s="374"/>
      <c r="G349" s="377"/>
      <c r="H349" s="380"/>
      <c r="I349" s="383"/>
      <c r="J349" s="155"/>
      <c r="K349" s="35">
        <f>+$K$13</f>
        <v>721015</v>
      </c>
      <c r="L349" s="155"/>
      <c r="M349" s="35"/>
      <c r="N349" s="386"/>
      <c r="O349" s="386"/>
      <c r="P349" s="389"/>
      <c r="Q349" s="392"/>
      <c r="R349" s="392"/>
      <c r="S349" s="395">
        <f>IF(COUNTIF(J349:K352,"CUMPLE")&gt;=1,(G349*I349),0)* (IF(N349="PRESENTÓ CERTIFICADO",1,0))* (IF(O349="ACORDE A ITEM 5.2.2 (T.R.)",1,0) )* ( IF(OR(Q349="SIN OBSERVACIÓN", Q349="REQUERIMIENTOS SUBSANADOS"),1,0)) *(IF(OR(R349="NINGUNO", R349="CUMPLEN CON LO SOLICITADO"),1,0))</f>
        <v>0</v>
      </c>
      <c r="T349" s="414"/>
      <c r="U349" s="398">
        <f>IF(COUNTIF(L349:M352,"CUMPLE")&gt;=1,1,0)</f>
        <v>0</v>
      </c>
    </row>
    <row r="350" spans="2:21" hidden="1" x14ac:dyDescent="0.25">
      <c r="B350" s="372"/>
      <c r="C350" s="375"/>
      <c r="D350" s="375"/>
      <c r="E350" s="375"/>
      <c r="F350" s="375"/>
      <c r="G350" s="378"/>
      <c r="H350" s="381"/>
      <c r="I350" s="384"/>
      <c r="J350" s="155"/>
      <c r="K350" s="35">
        <f>+$K$14</f>
        <v>721214</v>
      </c>
      <c r="L350" s="155"/>
      <c r="M350" s="35"/>
      <c r="N350" s="387"/>
      <c r="O350" s="387"/>
      <c r="P350" s="433"/>
      <c r="Q350" s="393"/>
      <c r="R350" s="393"/>
      <c r="S350" s="396"/>
      <c r="T350" s="414"/>
      <c r="U350" s="398"/>
    </row>
    <row r="351" spans="2:21" hidden="1" x14ac:dyDescent="0.25">
      <c r="B351" s="372"/>
      <c r="C351" s="375"/>
      <c r="D351" s="375"/>
      <c r="E351" s="375"/>
      <c r="F351" s="375"/>
      <c r="G351" s="378"/>
      <c r="H351" s="381"/>
      <c r="I351" s="384"/>
      <c r="J351" s="155"/>
      <c r="K351" s="35">
        <f>+$K$15</f>
        <v>721033</v>
      </c>
      <c r="L351" s="155"/>
      <c r="M351" s="35"/>
      <c r="N351" s="387"/>
      <c r="O351" s="387"/>
      <c r="P351" s="390"/>
      <c r="Q351" s="393"/>
      <c r="R351" s="393"/>
      <c r="S351" s="396"/>
      <c r="T351" s="414"/>
      <c r="U351" s="398"/>
    </row>
    <row r="352" spans="2:21" hidden="1" x14ac:dyDescent="0.25">
      <c r="B352" s="373"/>
      <c r="C352" s="376"/>
      <c r="D352" s="376"/>
      <c r="E352" s="376"/>
      <c r="F352" s="376"/>
      <c r="G352" s="379"/>
      <c r="H352" s="382"/>
      <c r="I352" s="385"/>
      <c r="J352" s="155"/>
      <c r="K352" s="35"/>
      <c r="L352" s="155"/>
      <c r="M352" s="35"/>
      <c r="N352" s="388"/>
      <c r="O352" s="388"/>
      <c r="P352" s="391"/>
      <c r="Q352" s="394"/>
      <c r="R352" s="394"/>
      <c r="S352" s="397"/>
      <c r="T352" s="414"/>
      <c r="U352" s="398"/>
    </row>
    <row r="353" spans="2:21" hidden="1" x14ac:dyDescent="0.25">
      <c r="B353" s="371">
        <v>5</v>
      </c>
      <c r="C353" s="399"/>
      <c r="D353" s="399"/>
      <c r="E353" s="399"/>
      <c r="F353" s="399"/>
      <c r="G353" s="402"/>
      <c r="H353" s="380"/>
      <c r="I353" s="405"/>
      <c r="J353" s="155"/>
      <c r="K353" s="35">
        <f>+$K$13</f>
        <v>721015</v>
      </c>
      <c r="L353" s="155"/>
      <c r="M353" s="35"/>
      <c r="N353" s="386"/>
      <c r="O353" s="386"/>
      <c r="P353" s="389"/>
      <c r="Q353" s="392"/>
      <c r="R353" s="392"/>
      <c r="S353" s="395">
        <f>IF(COUNTIF(J353:K356,"CUMPLE")&gt;=1,(G353*I353),0)* (IF(N353="PRESENTÓ CERTIFICADO",1,0))* (IF(O353="ACORDE A ITEM 5.2.2 (T.R.)",1,0) )* ( IF(OR(Q353="SIN OBSERVACIÓN", Q353="REQUERIMIENTOS SUBSANADOS"),1,0)) *(IF(OR(R353="NINGUNO", R353="CUMPLEN CON LO SOLICITADO"),1,0))</f>
        <v>0</v>
      </c>
      <c r="T353" s="414"/>
      <c r="U353" s="398">
        <f>IF(COUNTIF(L353:M356,"CUMPLE")&gt;=1,1,0)</f>
        <v>0</v>
      </c>
    </row>
    <row r="354" spans="2:21" hidden="1" x14ac:dyDescent="0.25">
      <c r="B354" s="372"/>
      <c r="C354" s="400"/>
      <c r="D354" s="400"/>
      <c r="E354" s="400"/>
      <c r="F354" s="400"/>
      <c r="G354" s="403"/>
      <c r="H354" s="381"/>
      <c r="I354" s="406"/>
      <c r="J354" s="155"/>
      <c r="K354" s="35">
        <f>+$K$14</f>
        <v>721214</v>
      </c>
      <c r="L354" s="155"/>
      <c r="M354" s="35"/>
      <c r="N354" s="387"/>
      <c r="O354" s="387"/>
      <c r="P354" s="433"/>
      <c r="Q354" s="393"/>
      <c r="R354" s="393"/>
      <c r="S354" s="396"/>
      <c r="T354" s="414"/>
      <c r="U354" s="398"/>
    </row>
    <row r="355" spans="2:21" hidden="1" x14ac:dyDescent="0.25">
      <c r="B355" s="372"/>
      <c r="C355" s="400"/>
      <c r="D355" s="400"/>
      <c r="E355" s="400"/>
      <c r="F355" s="400"/>
      <c r="G355" s="403"/>
      <c r="H355" s="381"/>
      <c r="I355" s="406"/>
      <c r="J355" s="155"/>
      <c r="K355" s="35">
        <f>+$K$15</f>
        <v>721033</v>
      </c>
      <c r="L355" s="155"/>
      <c r="M355" s="35"/>
      <c r="N355" s="387"/>
      <c r="O355" s="387"/>
      <c r="P355" s="390"/>
      <c r="Q355" s="393"/>
      <c r="R355" s="393"/>
      <c r="S355" s="396"/>
      <c r="T355" s="414"/>
      <c r="U355" s="398"/>
    </row>
    <row r="356" spans="2:21" hidden="1" x14ac:dyDescent="0.25">
      <c r="B356" s="373"/>
      <c r="C356" s="401"/>
      <c r="D356" s="401"/>
      <c r="E356" s="401"/>
      <c r="F356" s="401"/>
      <c r="G356" s="404"/>
      <c r="H356" s="382"/>
      <c r="I356" s="407"/>
      <c r="J356" s="155"/>
      <c r="K356" s="35"/>
      <c r="L356" s="155"/>
      <c r="M356" s="35"/>
      <c r="N356" s="388"/>
      <c r="O356" s="388"/>
      <c r="P356" s="391"/>
      <c r="Q356" s="394"/>
      <c r="R356" s="394"/>
      <c r="S356" s="397"/>
      <c r="T356" s="415"/>
      <c r="U356" s="398"/>
    </row>
    <row r="357" spans="2:21" ht="18" x14ac:dyDescent="0.25">
      <c r="B357" s="360" t="str">
        <f>IF(S358=" "," ",IF(S358&gt;=$H$6,"CUMPLE CON LA EXPERIENCIA REQUERIDA","NO CUMPLE CON LA EXPERIENCIA REQUERIDA"))</f>
        <v>CUMPLE CON LA EXPERIENCIA REQUERIDA</v>
      </c>
      <c r="C357" s="361"/>
      <c r="D357" s="361"/>
      <c r="E357" s="361"/>
      <c r="F357" s="361"/>
      <c r="G357" s="361"/>
      <c r="H357" s="361"/>
      <c r="I357" s="361"/>
      <c r="J357" s="361"/>
      <c r="K357" s="361"/>
      <c r="L357" s="361"/>
      <c r="M357" s="361"/>
      <c r="N357" s="361"/>
      <c r="O357" s="362"/>
      <c r="P357" s="366" t="s">
        <v>52</v>
      </c>
      <c r="Q357" s="367"/>
      <c r="R357" s="368"/>
      <c r="S357" s="41">
        <f>IF(T337="SI",SUM(S337:S356),0)</f>
        <v>7866.942</v>
      </c>
      <c r="T357" s="369" t="str">
        <f>IF(S358=" "," ",IF(S358&gt;=$H$6,"CUMPLE","NO CUMPLE"))</f>
        <v>CUMPLE</v>
      </c>
      <c r="U357" s="25"/>
    </row>
    <row r="358" spans="2:21" ht="18" x14ac:dyDescent="0.25">
      <c r="B358" s="363"/>
      <c r="C358" s="364"/>
      <c r="D358" s="364"/>
      <c r="E358" s="364"/>
      <c r="F358" s="364"/>
      <c r="G358" s="364"/>
      <c r="H358" s="364"/>
      <c r="I358" s="364"/>
      <c r="J358" s="364"/>
      <c r="K358" s="364"/>
      <c r="L358" s="364"/>
      <c r="M358" s="364"/>
      <c r="N358" s="364"/>
      <c r="O358" s="365"/>
      <c r="P358" s="366" t="s">
        <v>53</v>
      </c>
      <c r="Q358" s="367"/>
      <c r="R358" s="368"/>
      <c r="S358" s="41">
        <f>IFERROR((S357/$P$6)," ")</f>
        <v>14.123773788150809</v>
      </c>
      <c r="T358" s="370"/>
      <c r="U358" s="38"/>
    </row>
    <row r="361" spans="2:21" ht="33.75" x14ac:dyDescent="0.25">
      <c r="B361" s="23">
        <v>14</v>
      </c>
      <c r="C361" s="419" t="s">
        <v>31</v>
      </c>
      <c r="D361" s="420"/>
      <c r="E361" s="421"/>
      <c r="F361" s="422" t="str">
        <f>IFERROR(VLOOKUP(B361,LISTA_OFERENTES,2,FALSE)," ")</f>
        <v>JUAN CARLOS RESTREPO GUTIERREZ</v>
      </c>
      <c r="G361" s="423"/>
      <c r="H361" s="423"/>
      <c r="I361" s="423"/>
      <c r="J361" s="423"/>
      <c r="K361" s="423"/>
      <c r="L361" s="423"/>
      <c r="M361" s="423"/>
      <c r="N361" s="423"/>
      <c r="O361" s="424"/>
      <c r="P361" s="425" t="s">
        <v>32</v>
      </c>
      <c r="Q361" s="426"/>
      <c r="R361" s="427"/>
      <c r="S361" s="24">
        <v>5</v>
      </c>
      <c r="T361" s="25"/>
    </row>
    <row r="362" spans="2:21" ht="47.25" customHeight="1" x14ac:dyDescent="0.25">
      <c r="B362" s="428" t="s">
        <v>33</v>
      </c>
      <c r="C362" s="408" t="s">
        <v>34</v>
      </c>
      <c r="D362" s="408" t="s">
        <v>35</v>
      </c>
      <c r="E362" s="408" t="s">
        <v>36</v>
      </c>
      <c r="F362" s="408" t="s">
        <v>37</v>
      </c>
      <c r="G362" s="408" t="s">
        <v>38</v>
      </c>
      <c r="H362" s="408" t="s">
        <v>39</v>
      </c>
      <c r="I362" s="408" t="s">
        <v>40</v>
      </c>
      <c r="J362" s="430" t="s">
        <v>41</v>
      </c>
      <c r="K362" s="431"/>
      <c r="L362" s="431"/>
      <c r="M362" s="432"/>
      <c r="N362" s="408" t="s">
        <v>42</v>
      </c>
      <c r="O362" s="408" t="s">
        <v>43</v>
      </c>
      <c r="P362" s="430" t="s">
        <v>44</v>
      </c>
      <c r="Q362" s="432"/>
      <c r="R362" s="408" t="s">
        <v>45</v>
      </c>
      <c r="S362" s="408" t="s">
        <v>46</v>
      </c>
      <c r="T362" s="408" t="str">
        <f>+$T$11</f>
        <v>CUMPLE CON EL REQUERIMIENTO DE HABER  CLASIFICADO EN LOS CODIGOS 721015, 721214 Y 721033  DE LA UNSCPS</v>
      </c>
      <c r="U362" s="408" t="str">
        <f>+$U$11</f>
        <v xml:space="preserve">VERIFICACIÓN CONDICIÓN DE EXPERIENCIA  </v>
      </c>
    </row>
    <row r="363" spans="2:21" ht="48" customHeight="1" x14ac:dyDescent="0.25">
      <c r="B363" s="429"/>
      <c r="C363" s="409"/>
      <c r="D363" s="409"/>
      <c r="E363" s="409"/>
      <c r="F363" s="409"/>
      <c r="G363" s="409"/>
      <c r="H363" s="409"/>
      <c r="I363" s="409"/>
      <c r="J363" s="410" t="s">
        <v>49</v>
      </c>
      <c r="K363" s="411"/>
      <c r="L363" s="411"/>
      <c r="M363" s="412"/>
      <c r="N363" s="409"/>
      <c r="O363" s="409"/>
      <c r="P363" s="30" t="s">
        <v>10</v>
      </c>
      <c r="Q363" s="30" t="s">
        <v>50</v>
      </c>
      <c r="R363" s="409"/>
      <c r="S363" s="409"/>
      <c r="T363" s="409"/>
      <c r="U363" s="409"/>
    </row>
    <row r="364" spans="2:21" ht="15" customHeight="1" x14ac:dyDescent="0.25">
      <c r="B364" s="371">
        <v>1</v>
      </c>
      <c r="C364" s="399">
        <v>80</v>
      </c>
      <c r="D364" s="399">
        <v>93</v>
      </c>
      <c r="E364" s="399"/>
      <c r="F364" s="399" t="s">
        <v>920</v>
      </c>
      <c r="G364" s="402">
        <v>3824.8</v>
      </c>
      <c r="H364" s="380" t="s">
        <v>465</v>
      </c>
      <c r="I364" s="383">
        <v>1</v>
      </c>
      <c r="J364" s="155" t="s">
        <v>851</v>
      </c>
      <c r="K364" s="35">
        <f>+$K$13</f>
        <v>721015</v>
      </c>
      <c r="L364" s="155"/>
      <c r="M364" s="35"/>
      <c r="N364" s="386" t="s">
        <v>850</v>
      </c>
      <c r="O364" s="386" t="s">
        <v>853</v>
      </c>
      <c r="P364" s="389"/>
      <c r="Q364" s="392" t="s">
        <v>854</v>
      </c>
      <c r="R364" s="392" t="s">
        <v>855</v>
      </c>
      <c r="S364" s="395">
        <f>IF(COUNTIF(J364:K367,"CUMPLE")&gt;=1,(G364*I364),0)* (IF(N364="PRESENTÓ CERTIFICADO",1,0))* (IF(O364="ACORDE A ITEM 5.2.2 (T.R.)",1,0) )* ( IF(OR(Q364="SIN OBSERVACIÓN", Q364="REQUERIMIENTOS SUBSANADOS"),1,0)) *(IF(OR(R364="NINGUNO", R364="CUMPLEN CON LO SOLICITADO"),1,0))</f>
        <v>3824.8</v>
      </c>
      <c r="T364" s="413" t="s">
        <v>857</v>
      </c>
      <c r="U364" s="398">
        <f t="shared" ref="U364" si="37">IF(COUNTIF(J364:K367,"CUMPLE")&gt;=1,1,0)</f>
        <v>1</v>
      </c>
    </row>
    <row r="365" spans="2:21" ht="15" customHeight="1" x14ac:dyDescent="0.25">
      <c r="B365" s="372"/>
      <c r="C365" s="400"/>
      <c r="D365" s="400"/>
      <c r="E365" s="400"/>
      <c r="F365" s="400"/>
      <c r="G365" s="403"/>
      <c r="H365" s="381"/>
      <c r="I365" s="384"/>
      <c r="J365" s="155" t="s">
        <v>851</v>
      </c>
      <c r="K365" s="35">
        <f>+$K$14</f>
        <v>721214</v>
      </c>
      <c r="L365" s="155"/>
      <c r="M365" s="35"/>
      <c r="N365" s="387"/>
      <c r="O365" s="387"/>
      <c r="P365" s="390"/>
      <c r="Q365" s="393"/>
      <c r="R365" s="393"/>
      <c r="S365" s="396"/>
      <c r="T365" s="414"/>
      <c r="U365" s="398"/>
    </row>
    <row r="366" spans="2:21" ht="15" customHeight="1" x14ac:dyDescent="0.25">
      <c r="B366" s="372"/>
      <c r="C366" s="400"/>
      <c r="D366" s="400"/>
      <c r="E366" s="400"/>
      <c r="F366" s="400"/>
      <c r="G366" s="403"/>
      <c r="H366" s="381"/>
      <c r="I366" s="384"/>
      <c r="J366" s="155" t="s">
        <v>851</v>
      </c>
      <c r="K366" s="35">
        <f>+$K$15</f>
        <v>721033</v>
      </c>
      <c r="L366" s="155"/>
      <c r="M366" s="35"/>
      <c r="N366" s="387"/>
      <c r="O366" s="387"/>
      <c r="P366" s="390"/>
      <c r="Q366" s="393"/>
      <c r="R366" s="393"/>
      <c r="S366" s="396"/>
      <c r="T366" s="414"/>
      <c r="U366" s="398"/>
    </row>
    <row r="367" spans="2:21" ht="15" customHeight="1" x14ac:dyDescent="0.25">
      <c r="B367" s="373"/>
      <c r="C367" s="401"/>
      <c r="D367" s="401"/>
      <c r="E367" s="401"/>
      <c r="F367" s="401"/>
      <c r="G367" s="404"/>
      <c r="H367" s="382"/>
      <c r="I367" s="385"/>
      <c r="J367" s="155"/>
      <c r="K367" s="35"/>
      <c r="L367" s="155"/>
      <c r="M367" s="35"/>
      <c r="N367" s="388"/>
      <c r="O367" s="388"/>
      <c r="P367" s="391"/>
      <c r="Q367" s="394"/>
      <c r="R367" s="394"/>
      <c r="S367" s="397"/>
      <c r="T367" s="414"/>
      <c r="U367" s="398"/>
    </row>
    <row r="368" spans="2:21" ht="15" customHeight="1" x14ac:dyDescent="0.25">
      <c r="B368" s="371">
        <v>2</v>
      </c>
      <c r="C368" s="374">
        <v>75</v>
      </c>
      <c r="D368" s="374">
        <v>85</v>
      </c>
      <c r="E368" s="416" t="s">
        <v>916</v>
      </c>
      <c r="F368" s="374" t="s">
        <v>921</v>
      </c>
      <c r="G368" s="377">
        <v>2717.07</v>
      </c>
      <c r="H368" s="380" t="s">
        <v>465</v>
      </c>
      <c r="I368" s="383">
        <v>1</v>
      </c>
      <c r="J368" s="155" t="s">
        <v>851</v>
      </c>
      <c r="K368" s="35">
        <f>+$K$13</f>
        <v>721015</v>
      </c>
      <c r="L368" s="155"/>
      <c r="M368" s="35"/>
      <c r="N368" s="386" t="s">
        <v>850</v>
      </c>
      <c r="O368" s="386" t="s">
        <v>853</v>
      </c>
      <c r="P368" s="389"/>
      <c r="Q368" s="392" t="s">
        <v>854</v>
      </c>
      <c r="R368" s="392" t="s">
        <v>855</v>
      </c>
      <c r="S368" s="395">
        <f>IF(COUNTIF(J368:K371,"CUMPLE")&gt;=1,(G368*I368),0)* (IF(N368="PRESENTÓ CERTIFICADO",1,0))* (IF(O368="ACORDE A ITEM 5.2.2 (T.R.)",1,0) )* ( IF(OR(Q368="SIN OBSERVACIÓN", Q368="REQUERIMIENTOS SUBSANADOS"),1,0)) *(IF(OR(R368="NINGUNO", R368="CUMPLEN CON LO SOLICITADO"),1,0))</f>
        <v>2717.07</v>
      </c>
      <c r="T368" s="414"/>
      <c r="U368" s="398">
        <f t="shared" ref="U368" si="38">IF(COUNTIF(J368:K371,"CUMPLE")&gt;=1,1,0)</f>
        <v>1</v>
      </c>
    </row>
    <row r="369" spans="2:21" ht="15" customHeight="1" x14ac:dyDescent="0.25">
      <c r="B369" s="372"/>
      <c r="C369" s="375"/>
      <c r="D369" s="375"/>
      <c r="E369" s="417"/>
      <c r="F369" s="375"/>
      <c r="G369" s="378"/>
      <c r="H369" s="381"/>
      <c r="I369" s="384"/>
      <c r="J369" s="155" t="s">
        <v>851</v>
      </c>
      <c r="K369" s="35">
        <f>+$K$14</f>
        <v>721214</v>
      </c>
      <c r="L369" s="155"/>
      <c r="M369" s="35"/>
      <c r="N369" s="387"/>
      <c r="O369" s="387"/>
      <c r="P369" s="390"/>
      <c r="Q369" s="393"/>
      <c r="R369" s="393"/>
      <c r="S369" s="396"/>
      <c r="T369" s="414"/>
      <c r="U369" s="398"/>
    </row>
    <row r="370" spans="2:21" ht="15" customHeight="1" x14ac:dyDescent="0.25">
      <c r="B370" s="372"/>
      <c r="C370" s="375"/>
      <c r="D370" s="375"/>
      <c r="E370" s="417"/>
      <c r="F370" s="375"/>
      <c r="G370" s="378"/>
      <c r="H370" s="381"/>
      <c r="I370" s="384"/>
      <c r="J370" s="155" t="s">
        <v>851</v>
      </c>
      <c r="K370" s="35">
        <f>+$K$15</f>
        <v>721033</v>
      </c>
      <c r="L370" s="155"/>
      <c r="M370" s="35"/>
      <c r="N370" s="387"/>
      <c r="O370" s="387"/>
      <c r="P370" s="390"/>
      <c r="Q370" s="393"/>
      <c r="R370" s="393"/>
      <c r="S370" s="396"/>
      <c r="T370" s="414"/>
      <c r="U370" s="398"/>
    </row>
    <row r="371" spans="2:21" ht="15" customHeight="1" x14ac:dyDescent="0.25">
      <c r="B371" s="373"/>
      <c r="C371" s="376"/>
      <c r="D371" s="376"/>
      <c r="E371" s="418"/>
      <c r="F371" s="376"/>
      <c r="G371" s="379"/>
      <c r="H371" s="382"/>
      <c r="I371" s="385"/>
      <c r="J371" s="155"/>
      <c r="K371" s="35"/>
      <c r="L371" s="155"/>
      <c r="M371" s="35"/>
      <c r="N371" s="388"/>
      <c r="O371" s="388"/>
      <c r="P371" s="391"/>
      <c r="Q371" s="394"/>
      <c r="R371" s="394"/>
      <c r="S371" s="397"/>
      <c r="T371" s="414"/>
      <c r="U371" s="398"/>
    </row>
    <row r="372" spans="2:21" ht="15" customHeight="1" x14ac:dyDescent="0.25">
      <c r="B372" s="371">
        <v>3</v>
      </c>
      <c r="C372" s="399">
        <v>67</v>
      </c>
      <c r="D372" s="399">
        <v>72</v>
      </c>
      <c r="E372" s="399" t="s">
        <v>917</v>
      </c>
      <c r="F372" s="399" t="s">
        <v>922</v>
      </c>
      <c r="G372" s="402">
        <v>1995.18</v>
      </c>
      <c r="H372" s="380" t="s">
        <v>465</v>
      </c>
      <c r="I372" s="383">
        <v>1</v>
      </c>
      <c r="J372" s="155" t="s">
        <v>851</v>
      </c>
      <c r="K372" s="35">
        <f>+$K$13</f>
        <v>721015</v>
      </c>
      <c r="L372" s="155"/>
      <c r="M372" s="35"/>
      <c r="N372" s="386" t="s">
        <v>850</v>
      </c>
      <c r="O372" s="386" t="s">
        <v>853</v>
      </c>
      <c r="P372" s="389"/>
      <c r="Q372" s="392" t="s">
        <v>854</v>
      </c>
      <c r="R372" s="392" t="s">
        <v>855</v>
      </c>
      <c r="S372" s="395">
        <f>IF(COUNTIF(J372:K375,"CUMPLE")&gt;=1,(G372*I372),0)* (IF(N372="PRESENTÓ CERTIFICADO",1,0))* (IF(O372="ACORDE A ITEM 5.2.2 (T.R.)",1,0) )* ( IF(OR(Q372="SIN OBSERVACIÓN", Q372="REQUERIMIENTOS SUBSANADOS"),1,0)) *(IF(OR(R372="NINGUNO", R372="CUMPLEN CON LO SOLICITADO"),1,0))</f>
        <v>1995.18</v>
      </c>
      <c r="T372" s="414"/>
      <c r="U372" s="398">
        <f t="shared" ref="U372" si="39">IF(COUNTIF(J372:K375,"CUMPLE")&gt;=1,1,0)</f>
        <v>1</v>
      </c>
    </row>
    <row r="373" spans="2:21" ht="15" customHeight="1" x14ac:dyDescent="0.25">
      <c r="B373" s="372"/>
      <c r="C373" s="400"/>
      <c r="D373" s="400"/>
      <c r="E373" s="400"/>
      <c r="F373" s="400"/>
      <c r="G373" s="403"/>
      <c r="H373" s="381"/>
      <c r="I373" s="384"/>
      <c r="J373" s="155" t="s">
        <v>851</v>
      </c>
      <c r="K373" s="35">
        <f>+$K$14</f>
        <v>721214</v>
      </c>
      <c r="L373" s="155"/>
      <c r="M373" s="35"/>
      <c r="N373" s="387"/>
      <c r="O373" s="387"/>
      <c r="P373" s="390"/>
      <c r="Q373" s="393"/>
      <c r="R373" s="393"/>
      <c r="S373" s="396"/>
      <c r="T373" s="414"/>
      <c r="U373" s="398"/>
    </row>
    <row r="374" spans="2:21" ht="15" customHeight="1" x14ac:dyDescent="0.25">
      <c r="B374" s="372"/>
      <c r="C374" s="400"/>
      <c r="D374" s="400"/>
      <c r="E374" s="400"/>
      <c r="F374" s="400"/>
      <c r="G374" s="403"/>
      <c r="H374" s="381"/>
      <c r="I374" s="384"/>
      <c r="J374" s="155" t="s">
        <v>851</v>
      </c>
      <c r="K374" s="35">
        <f>+$K$15</f>
        <v>721033</v>
      </c>
      <c r="L374" s="155"/>
      <c r="M374" s="35"/>
      <c r="N374" s="387"/>
      <c r="O374" s="387"/>
      <c r="P374" s="390"/>
      <c r="Q374" s="393"/>
      <c r="R374" s="393"/>
      <c r="S374" s="396"/>
      <c r="T374" s="414"/>
      <c r="U374" s="398"/>
    </row>
    <row r="375" spans="2:21" ht="15" customHeight="1" x14ac:dyDescent="0.25">
      <c r="B375" s="373"/>
      <c r="C375" s="401"/>
      <c r="D375" s="401"/>
      <c r="E375" s="401"/>
      <c r="F375" s="401"/>
      <c r="G375" s="404"/>
      <c r="H375" s="382"/>
      <c r="I375" s="385"/>
      <c r="J375" s="155"/>
      <c r="K375" s="35"/>
      <c r="L375" s="155"/>
      <c r="M375" s="35"/>
      <c r="N375" s="388"/>
      <c r="O375" s="388"/>
      <c r="P375" s="391"/>
      <c r="Q375" s="394"/>
      <c r="R375" s="394"/>
      <c r="S375" s="397"/>
      <c r="T375" s="414"/>
      <c r="U375" s="398"/>
    </row>
    <row r="376" spans="2:21" ht="15" customHeight="1" x14ac:dyDescent="0.25">
      <c r="B376" s="371">
        <v>4</v>
      </c>
      <c r="C376" s="374">
        <v>17</v>
      </c>
      <c r="D376" s="374">
        <v>33</v>
      </c>
      <c r="E376" s="374" t="s">
        <v>918</v>
      </c>
      <c r="F376" s="374" t="s">
        <v>923</v>
      </c>
      <c r="G376" s="377">
        <v>2408.31</v>
      </c>
      <c r="H376" s="380" t="s">
        <v>465</v>
      </c>
      <c r="I376" s="383">
        <v>1</v>
      </c>
      <c r="J376" s="155" t="s">
        <v>851</v>
      </c>
      <c r="K376" s="35">
        <f>+$K$13</f>
        <v>721015</v>
      </c>
      <c r="L376" s="155"/>
      <c r="M376" s="35"/>
      <c r="N376" s="386" t="s">
        <v>850</v>
      </c>
      <c r="O376" s="386" t="s">
        <v>853</v>
      </c>
      <c r="P376" s="389"/>
      <c r="Q376" s="392" t="s">
        <v>854</v>
      </c>
      <c r="R376" s="392" t="s">
        <v>855</v>
      </c>
      <c r="S376" s="395">
        <f>IF(COUNTIF(J376:K379,"CUMPLE")&gt;=1,(G376*I376),0)* (IF(N376="PRESENTÓ CERTIFICADO",1,0))* (IF(O376="ACORDE A ITEM 5.2.2 (T.R.)",1,0) )* ( IF(OR(Q376="SIN OBSERVACIÓN", Q376="REQUERIMIENTOS SUBSANADOS"),1,0)) *(IF(OR(R376="NINGUNO", R376="CUMPLEN CON LO SOLICITADO"),1,0))</f>
        <v>2408.31</v>
      </c>
      <c r="T376" s="414"/>
      <c r="U376" s="398">
        <f t="shared" ref="U376" si="40">IF(COUNTIF(J376:K379,"CUMPLE")&gt;=1,1,0)</f>
        <v>1</v>
      </c>
    </row>
    <row r="377" spans="2:21" ht="15" customHeight="1" x14ac:dyDescent="0.25">
      <c r="B377" s="372"/>
      <c r="C377" s="375"/>
      <c r="D377" s="375"/>
      <c r="E377" s="375"/>
      <c r="F377" s="375"/>
      <c r="G377" s="378"/>
      <c r="H377" s="381"/>
      <c r="I377" s="384"/>
      <c r="J377" s="155" t="s">
        <v>851</v>
      </c>
      <c r="K377" s="35">
        <f>+$K$14</f>
        <v>721214</v>
      </c>
      <c r="L377" s="155"/>
      <c r="M377" s="35"/>
      <c r="N377" s="387"/>
      <c r="O377" s="387"/>
      <c r="P377" s="390"/>
      <c r="Q377" s="393"/>
      <c r="R377" s="393"/>
      <c r="S377" s="396"/>
      <c r="T377" s="414"/>
      <c r="U377" s="398"/>
    </row>
    <row r="378" spans="2:21" ht="15" customHeight="1" x14ac:dyDescent="0.25">
      <c r="B378" s="372"/>
      <c r="C378" s="375"/>
      <c r="D378" s="375"/>
      <c r="E378" s="375"/>
      <c r="F378" s="375"/>
      <c r="G378" s="378"/>
      <c r="H378" s="381"/>
      <c r="I378" s="384"/>
      <c r="J378" s="155" t="s">
        <v>851</v>
      </c>
      <c r="K378" s="35">
        <f>+$K$15</f>
        <v>721033</v>
      </c>
      <c r="L378" s="155"/>
      <c r="M378" s="35"/>
      <c r="N378" s="387"/>
      <c r="O378" s="387"/>
      <c r="P378" s="390"/>
      <c r="Q378" s="393"/>
      <c r="R378" s="393"/>
      <c r="S378" s="396"/>
      <c r="T378" s="414"/>
      <c r="U378" s="398"/>
    </row>
    <row r="379" spans="2:21" ht="15" customHeight="1" x14ac:dyDescent="0.25">
      <c r="B379" s="373"/>
      <c r="C379" s="376"/>
      <c r="D379" s="376"/>
      <c r="E379" s="376"/>
      <c r="F379" s="376"/>
      <c r="G379" s="379"/>
      <c r="H379" s="382"/>
      <c r="I379" s="385"/>
      <c r="J379" s="155"/>
      <c r="K379" s="35"/>
      <c r="L379" s="155"/>
      <c r="M379" s="35"/>
      <c r="N379" s="388"/>
      <c r="O379" s="388"/>
      <c r="P379" s="391"/>
      <c r="Q379" s="394"/>
      <c r="R379" s="394"/>
      <c r="S379" s="397"/>
      <c r="T379" s="414"/>
      <c r="U379" s="398"/>
    </row>
    <row r="380" spans="2:21" ht="15" customHeight="1" x14ac:dyDescent="0.25">
      <c r="B380" s="371">
        <v>5</v>
      </c>
      <c r="C380" s="399">
        <v>20</v>
      </c>
      <c r="D380" s="399">
        <v>38</v>
      </c>
      <c r="E380" s="399" t="s">
        <v>919</v>
      </c>
      <c r="F380" s="374" t="s">
        <v>923</v>
      </c>
      <c r="G380" s="402">
        <v>1812.26</v>
      </c>
      <c r="H380" s="380" t="s">
        <v>465</v>
      </c>
      <c r="I380" s="383">
        <v>1</v>
      </c>
      <c r="J380" s="155" t="s">
        <v>851</v>
      </c>
      <c r="K380" s="35">
        <f>+$K$13</f>
        <v>721015</v>
      </c>
      <c r="L380" s="155"/>
      <c r="M380" s="35"/>
      <c r="N380" s="386" t="s">
        <v>850</v>
      </c>
      <c r="O380" s="386" t="s">
        <v>853</v>
      </c>
      <c r="P380" s="389"/>
      <c r="Q380" s="392" t="s">
        <v>854</v>
      </c>
      <c r="R380" s="392" t="s">
        <v>855</v>
      </c>
      <c r="S380" s="395">
        <f>IF(COUNTIF(J380:K383,"CUMPLE")&gt;=1,(G380*I380),0)* (IF(N380="PRESENTÓ CERTIFICADO",1,0))* (IF(O380="ACORDE A ITEM 5.2.2 (T.R.)",1,0) )* ( IF(OR(Q380="SIN OBSERVACIÓN", Q380="REQUERIMIENTOS SUBSANADOS"),1,0)) *(IF(OR(R380="NINGUNO", R380="CUMPLEN CON LO SOLICITADO"),1,0))</f>
        <v>1812.26</v>
      </c>
      <c r="T380" s="414"/>
      <c r="U380" s="398">
        <f t="shared" ref="U380" si="41">IF(COUNTIF(J380:K383,"CUMPLE")&gt;=1,1,0)</f>
        <v>1</v>
      </c>
    </row>
    <row r="381" spans="2:21" ht="15" customHeight="1" x14ac:dyDescent="0.25">
      <c r="B381" s="372"/>
      <c r="C381" s="400"/>
      <c r="D381" s="400"/>
      <c r="E381" s="400"/>
      <c r="F381" s="375"/>
      <c r="G381" s="403"/>
      <c r="H381" s="381"/>
      <c r="I381" s="384"/>
      <c r="J381" s="155" t="s">
        <v>851</v>
      </c>
      <c r="K381" s="35">
        <f>+$K$14</f>
        <v>721214</v>
      </c>
      <c r="L381" s="155"/>
      <c r="M381" s="35"/>
      <c r="N381" s="387"/>
      <c r="O381" s="387"/>
      <c r="P381" s="390"/>
      <c r="Q381" s="393"/>
      <c r="R381" s="393"/>
      <c r="S381" s="396"/>
      <c r="T381" s="414"/>
      <c r="U381" s="398"/>
    </row>
    <row r="382" spans="2:21" ht="15" customHeight="1" x14ac:dyDescent="0.25">
      <c r="B382" s="372"/>
      <c r="C382" s="400"/>
      <c r="D382" s="400"/>
      <c r="E382" s="400"/>
      <c r="F382" s="375"/>
      <c r="G382" s="403"/>
      <c r="H382" s="381"/>
      <c r="I382" s="384"/>
      <c r="J382" s="155" t="s">
        <v>851</v>
      </c>
      <c r="K382" s="35">
        <f>+$K$15</f>
        <v>721033</v>
      </c>
      <c r="L382" s="155"/>
      <c r="M382" s="35"/>
      <c r="N382" s="387"/>
      <c r="O382" s="387"/>
      <c r="P382" s="390"/>
      <c r="Q382" s="393"/>
      <c r="R382" s="393"/>
      <c r="S382" s="396"/>
      <c r="T382" s="414"/>
      <c r="U382" s="398"/>
    </row>
    <row r="383" spans="2:21" ht="15" customHeight="1" x14ac:dyDescent="0.25">
      <c r="B383" s="373"/>
      <c r="C383" s="401"/>
      <c r="D383" s="401"/>
      <c r="E383" s="401"/>
      <c r="F383" s="376"/>
      <c r="G383" s="404"/>
      <c r="H383" s="382"/>
      <c r="I383" s="385"/>
      <c r="J383" s="155"/>
      <c r="K383" s="35"/>
      <c r="L383" s="155"/>
      <c r="M383" s="35"/>
      <c r="N383" s="388"/>
      <c r="O383" s="388"/>
      <c r="P383" s="391"/>
      <c r="Q383" s="394"/>
      <c r="R383" s="394"/>
      <c r="S383" s="397"/>
      <c r="T383" s="415"/>
      <c r="U383" s="398"/>
    </row>
    <row r="384" spans="2:21" ht="21" customHeight="1" x14ac:dyDescent="0.25">
      <c r="B384" s="360" t="str">
        <f>IF(S385=" "," ",IF(S385&gt;=$H$6,"CUMPLE CON LA EXPERIENCIA REQUERIDA","NO CUMPLE CON LA EXPERIENCIA REQUERIDA"))</f>
        <v>CUMPLE CON LA EXPERIENCIA REQUERIDA</v>
      </c>
      <c r="C384" s="361"/>
      <c r="D384" s="361"/>
      <c r="E384" s="361"/>
      <c r="F384" s="361"/>
      <c r="G384" s="361"/>
      <c r="H384" s="361"/>
      <c r="I384" s="361"/>
      <c r="J384" s="361"/>
      <c r="K384" s="361"/>
      <c r="L384" s="361"/>
      <c r="M384" s="361"/>
      <c r="N384" s="361"/>
      <c r="O384" s="362"/>
      <c r="P384" s="366" t="s">
        <v>52</v>
      </c>
      <c r="Q384" s="367"/>
      <c r="R384" s="368"/>
      <c r="S384" s="41">
        <f>IF(T364="SI",SUM(S364:S383),0)</f>
        <v>12757.62</v>
      </c>
      <c r="T384" s="369" t="str">
        <f>IF(S385=" "," ",IF(S385&gt;=$H$6,"CUMPLE","NO CUMPLE"))</f>
        <v>CUMPLE</v>
      </c>
      <c r="U384" s="25"/>
    </row>
    <row r="385" spans="2:21" ht="18" x14ac:dyDescent="0.25">
      <c r="B385" s="363"/>
      <c r="C385" s="364"/>
      <c r="D385" s="364"/>
      <c r="E385" s="364"/>
      <c r="F385" s="364"/>
      <c r="G385" s="364"/>
      <c r="H385" s="364"/>
      <c r="I385" s="364"/>
      <c r="J385" s="364"/>
      <c r="K385" s="364"/>
      <c r="L385" s="364"/>
      <c r="M385" s="364"/>
      <c r="N385" s="364"/>
      <c r="O385" s="365"/>
      <c r="P385" s="366" t="s">
        <v>53</v>
      </c>
      <c r="Q385" s="367"/>
      <c r="R385" s="368"/>
      <c r="S385" s="41">
        <f>IFERROR((S384/$P$6)," ")</f>
        <v>22.904165170556553</v>
      </c>
      <c r="T385" s="370"/>
      <c r="U385" s="38"/>
    </row>
    <row r="388" spans="2:21" ht="33.75" x14ac:dyDescent="0.25">
      <c r="B388" s="23">
        <v>15</v>
      </c>
      <c r="C388" s="419" t="s">
        <v>31</v>
      </c>
      <c r="D388" s="420"/>
      <c r="E388" s="421"/>
      <c r="F388" s="422" t="str">
        <f>IFERROR(VLOOKUP(B388,LISTA_OFERENTES,2,FALSE)," ")</f>
        <v xml:space="preserve">DANIEL NIEVES VERGARA </v>
      </c>
      <c r="G388" s="423"/>
      <c r="H388" s="423"/>
      <c r="I388" s="423"/>
      <c r="J388" s="423"/>
      <c r="K388" s="423"/>
      <c r="L388" s="423"/>
      <c r="M388" s="423"/>
      <c r="N388" s="423"/>
      <c r="O388" s="424"/>
      <c r="P388" s="425" t="s">
        <v>32</v>
      </c>
      <c r="Q388" s="426"/>
      <c r="R388" s="427"/>
      <c r="S388" s="24">
        <v>1</v>
      </c>
      <c r="T388" s="25"/>
    </row>
    <row r="389" spans="2:21" ht="48.75" customHeight="1" x14ac:dyDescent="0.25">
      <c r="B389" s="428" t="s">
        <v>33</v>
      </c>
      <c r="C389" s="408" t="s">
        <v>34</v>
      </c>
      <c r="D389" s="408" t="s">
        <v>35</v>
      </c>
      <c r="E389" s="408" t="s">
        <v>36</v>
      </c>
      <c r="F389" s="408" t="s">
        <v>37</v>
      </c>
      <c r="G389" s="408" t="s">
        <v>38</v>
      </c>
      <c r="H389" s="408" t="s">
        <v>39</v>
      </c>
      <c r="I389" s="408" t="s">
        <v>40</v>
      </c>
      <c r="J389" s="430" t="s">
        <v>41</v>
      </c>
      <c r="K389" s="431"/>
      <c r="L389" s="431"/>
      <c r="M389" s="432"/>
      <c r="N389" s="408" t="s">
        <v>42</v>
      </c>
      <c r="O389" s="408" t="s">
        <v>43</v>
      </c>
      <c r="P389" s="430" t="s">
        <v>44</v>
      </c>
      <c r="Q389" s="432"/>
      <c r="R389" s="408" t="s">
        <v>45</v>
      </c>
      <c r="S389" s="408" t="s">
        <v>46</v>
      </c>
      <c r="T389" s="408" t="str">
        <f>+$T$11</f>
        <v>CUMPLE CON EL REQUERIMIENTO DE HABER  CLASIFICADO EN LOS CODIGOS 721015, 721214 Y 721033  DE LA UNSCPS</v>
      </c>
      <c r="U389" s="408" t="str">
        <f>+$U$11</f>
        <v xml:space="preserve">VERIFICACIÓN CONDICIÓN DE EXPERIENCIA  </v>
      </c>
    </row>
    <row r="390" spans="2:21" ht="54.75" customHeight="1" x14ac:dyDescent="0.25">
      <c r="B390" s="429"/>
      <c r="C390" s="409"/>
      <c r="D390" s="409"/>
      <c r="E390" s="409"/>
      <c r="F390" s="409"/>
      <c r="G390" s="409"/>
      <c r="H390" s="409"/>
      <c r="I390" s="409"/>
      <c r="J390" s="410" t="s">
        <v>49</v>
      </c>
      <c r="K390" s="411"/>
      <c r="L390" s="411"/>
      <c r="M390" s="412"/>
      <c r="N390" s="409"/>
      <c r="O390" s="409"/>
      <c r="P390" s="30" t="s">
        <v>10</v>
      </c>
      <c r="Q390" s="30" t="s">
        <v>50</v>
      </c>
      <c r="R390" s="409"/>
      <c r="S390" s="409"/>
      <c r="T390" s="409"/>
      <c r="U390" s="409"/>
    </row>
    <row r="391" spans="2:21" ht="15" customHeight="1" x14ac:dyDescent="0.25">
      <c r="B391" s="371">
        <v>1</v>
      </c>
      <c r="C391" s="399">
        <v>24</v>
      </c>
      <c r="D391" s="399">
        <v>36</v>
      </c>
      <c r="E391" s="399" t="s">
        <v>924</v>
      </c>
      <c r="F391" s="399" t="s">
        <v>925</v>
      </c>
      <c r="G391" s="402">
        <v>6035.57</v>
      </c>
      <c r="H391" s="380" t="s">
        <v>863</v>
      </c>
      <c r="I391" s="405">
        <v>0.85</v>
      </c>
      <c r="J391" s="155" t="s">
        <v>851</v>
      </c>
      <c r="K391" s="35">
        <f>+$K$13</f>
        <v>721015</v>
      </c>
      <c r="L391" s="155"/>
      <c r="M391" s="35"/>
      <c r="N391" s="386" t="s">
        <v>850</v>
      </c>
      <c r="O391" s="386" t="s">
        <v>853</v>
      </c>
      <c r="P391" s="389"/>
      <c r="Q391" s="392" t="s">
        <v>854</v>
      </c>
      <c r="R391" s="392" t="s">
        <v>855</v>
      </c>
      <c r="S391" s="395">
        <f>IF(COUNTIF(J391:K394,"CUMPLE")&gt;=1,(G391*I391),0)* (IF(N391="PRESENTÓ CERTIFICADO",1,0))* (IF(O391="ACORDE A ITEM 5.2.2 (T.R.)",1,0) )* ( IF(OR(Q391="SIN OBSERVACIÓN", Q391="REQUERIMIENTOS SUBSANADOS"),1,0)) *(IF(OR(R391="NINGUNO", R391="CUMPLEN CON LO SOLICITADO"),1,0))</f>
        <v>5130.2344999999996</v>
      </c>
      <c r="T391" s="413" t="s">
        <v>857</v>
      </c>
      <c r="U391" s="398">
        <f>IF(COUNTIF(J391:K394,"CUMPLE")&gt;=1,1,0)</f>
        <v>1</v>
      </c>
    </row>
    <row r="392" spans="2:21" ht="15" customHeight="1" x14ac:dyDescent="0.25">
      <c r="B392" s="372"/>
      <c r="C392" s="400"/>
      <c r="D392" s="400"/>
      <c r="E392" s="400"/>
      <c r="F392" s="400"/>
      <c r="G392" s="403"/>
      <c r="H392" s="381"/>
      <c r="I392" s="406"/>
      <c r="J392" s="155" t="s">
        <v>851</v>
      </c>
      <c r="K392" s="35">
        <f>+$K$14</f>
        <v>721214</v>
      </c>
      <c r="L392" s="155"/>
      <c r="M392" s="35"/>
      <c r="N392" s="387"/>
      <c r="O392" s="387"/>
      <c r="P392" s="390"/>
      <c r="Q392" s="393"/>
      <c r="R392" s="393"/>
      <c r="S392" s="396"/>
      <c r="T392" s="414"/>
      <c r="U392" s="398"/>
    </row>
    <row r="393" spans="2:21" ht="15" customHeight="1" x14ac:dyDescent="0.25">
      <c r="B393" s="372"/>
      <c r="C393" s="400"/>
      <c r="D393" s="400"/>
      <c r="E393" s="400"/>
      <c r="F393" s="400"/>
      <c r="G393" s="403"/>
      <c r="H393" s="381"/>
      <c r="I393" s="406"/>
      <c r="J393" s="155" t="s">
        <v>851</v>
      </c>
      <c r="K393" s="35">
        <f>+$K$15</f>
        <v>721033</v>
      </c>
      <c r="L393" s="155"/>
      <c r="M393" s="35"/>
      <c r="N393" s="387"/>
      <c r="O393" s="387"/>
      <c r="P393" s="390"/>
      <c r="Q393" s="393"/>
      <c r="R393" s="393"/>
      <c r="S393" s="396"/>
      <c r="T393" s="414"/>
      <c r="U393" s="398"/>
    </row>
    <row r="394" spans="2:21" ht="15" customHeight="1" x14ac:dyDescent="0.25">
      <c r="B394" s="373"/>
      <c r="C394" s="401"/>
      <c r="D394" s="401"/>
      <c r="E394" s="401"/>
      <c r="F394" s="401"/>
      <c r="G394" s="404"/>
      <c r="H394" s="382"/>
      <c r="I394" s="407"/>
      <c r="J394" s="155"/>
      <c r="K394" s="35"/>
      <c r="L394" s="155"/>
      <c r="M394" s="35"/>
      <c r="N394" s="388"/>
      <c r="O394" s="388"/>
      <c r="P394" s="391"/>
      <c r="Q394" s="394"/>
      <c r="R394" s="394"/>
      <c r="S394" s="397"/>
      <c r="T394" s="414"/>
      <c r="U394" s="398"/>
    </row>
    <row r="395" spans="2:21" hidden="1" x14ac:dyDescent="0.25">
      <c r="B395" s="371">
        <v>2</v>
      </c>
      <c r="C395" s="374"/>
      <c r="D395" s="374"/>
      <c r="E395" s="416"/>
      <c r="F395" s="374"/>
      <c r="G395" s="377"/>
      <c r="H395" s="380"/>
      <c r="I395" s="383"/>
      <c r="J395" s="155"/>
      <c r="K395" s="35">
        <f>+$K$13</f>
        <v>721015</v>
      </c>
      <c r="L395" s="155"/>
      <c r="M395" s="35"/>
      <c r="N395" s="386"/>
      <c r="O395" s="386"/>
      <c r="P395" s="389"/>
      <c r="Q395" s="392"/>
      <c r="R395" s="392"/>
      <c r="S395" s="395">
        <f>IF(COUNTIF(J395:K398,"CUMPLE")&gt;=1,(G395*I395),0)* (IF(N395="PRESENTÓ CERTIFICADO",1,0))* (IF(O395="ACORDE A ITEM 5.2.2 (T.R.)",1,0) )* ( IF(OR(Q395="SIN OBSERVACIÓN", Q395="REQUERIMIENTOS SUBSANADOS"),1,0)) *(IF(OR(R395="NINGUNO", R395="CUMPLEN CON LO SOLICITADO"),1,0))</f>
        <v>0</v>
      </c>
      <c r="T395" s="414"/>
      <c r="U395" s="398">
        <f>IF(COUNTIF(L395:M398,"CUMPLE")&gt;=1,1,0)</f>
        <v>0</v>
      </c>
    </row>
    <row r="396" spans="2:21" hidden="1" x14ac:dyDescent="0.25">
      <c r="B396" s="372"/>
      <c r="C396" s="375"/>
      <c r="D396" s="375"/>
      <c r="E396" s="417"/>
      <c r="F396" s="375"/>
      <c r="G396" s="378"/>
      <c r="H396" s="381"/>
      <c r="I396" s="384"/>
      <c r="J396" s="155"/>
      <c r="K396" s="35">
        <f>+$K$14</f>
        <v>721214</v>
      </c>
      <c r="L396" s="155"/>
      <c r="M396" s="35"/>
      <c r="N396" s="387"/>
      <c r="O396" s="387"/>
      <c r="P396" s="433"/>
      <c r="Q396" s="393"/>
      <c r="R396" s="393"/>
      <c r="S396" s="396"/>
      <c r="T396" s="414"/>
      <c r="U396" s="398"/>
    </row>
    <row r="397" spans="2:21" hidden="1" x14ac:dyDescent="0.25">
      <c r="B397" s="372"/>
      <c r="C397" s="375"/>
      <c r="D397" s="375"/>
      <c r="E397" s="417"/>
      <c r="F397" s="375"/>
      <c r="G397" s="378"/>
      <c r="H397" s="381"/>
      <c r="I397" s="384"/>
      <c r="J397" s="155"/>
      <c r="K397" s="35">
        <f>+$K$15</f>
        <v>721033</v>
      </c>
      <c r="L397" s="155"/>
      <c r="M397" s="35"/>
      <c r="N397" s="387"/>
      <c r="O397" s="387"/>
      <c r="P397" s="390"/>
      <c r="Q397" s="393"/>
      <c r="R397" s="393"/>
      <c r="S397" s="396"/>
      <c r="T397" s="414"/>
      <c r="U397" s="398"/>
    </row>
    <row r="398" spans="2:21" hidden="1" x14ac:dyDescent="0.25">
      <c r="B398" s="373"/>
      <c r="C398" s="376"/>
      <c r="D398" s="376"/>
      <c r="E398" s="418"/>
      <c r="F398" s="376"/>
      <c r="G398" s="379"/>
      <c r="H398" s="382"/>
      <c r="I398" s="385"/>
      <c r="J398" s="155"/>
      <c r="K398" s="35"/>
      <c r="L398" s="155"/>
      <c r="M398" s="35"/>
      <c r="N398" s="388"/>
      <c r="O398" s="388"/>
      <c r="P398" s="391"/>
      <c r="Q398" s="394"/>
      <c r="R398" s="394"/>
      <c r="S398" s="397"/>
      <c r="T398" s="414"/>
      <c r="U398" s="398"/>
    </row>
    <row r="399" spans="2:21" hidden="1" x14ac:dyDescent="0.25">
      <c r="B399" s="371">
        <v>3</v>
      </c>
      <c r="C399" s="399"/>
      <c r="D399" s="399"/>
      <c r="E399" s="399"/>
      <c r="F399" s="399"/>
      <c r="G399" s="402"/>
      <c r="H399" s="380"/>
      <c r="I399" s="405"/>
      <c r="J399" s="155"/>
      <c r="K399" s="35">
        <f>+$K$13</f>
        <v>721015</v>
      </c>
      <c r="L399" s="155"/>
      <c r="M399" s="35"/>
      <c r="N399" s="386"/>
      <c r="O399" s="386"/>
      <c r="P399" s="389"/>
      <c r="Q399" s="392"/>
      <c r="R399" s="392"/>
      <c r="S399" s="395">
        <f>IF(COUNTIF(J399:K402,"CUMPLE")&gt;=1,(G399*I399),0)* (IF(N399="PRESENTÓ CERTIFICADO",1,0))* (IF(O399="ACORDE A ITEM 5.2.2 (T.R.)",1,0) )* ( IF(OR(Q399="SIN OBSERVACIÓN", Q399="REQUERIMIENTOS SUBSANADOS"),1,0)) *(IF(OR(R399="NINGUNO", R399="CUMPLEN CON LO SOLICITADO"),1,0))</f>
        <v>0</v>
      </c>
      <c r="T399" s="414"/>
      <c r="U399" s="398">
        <f>IF(COUNTIF(L399:M402,"CUMPLE")&gt;=1,1,0)</f>
        <v>0</v>
      </c>
    </row>
    <row r="400" spans="2:21" hidden="1" x14ac:dyDescent="0.25">
      <c r="B400" s="372"/>
      <c r="C400" s="400"/>
      <c r="D400" s="400"/>
      <c r="E400" s="400"/>
      <c r="F400" s="400"/>
      <c r="G400" s="403"/>
      <c r="H400" s="381"/>
      <c r="I400" s="406"/>
      <c r="J400" s="155"/>
      <c r="K400" s="35">
        <f>+$K$14</f>
        <v>721214</v>
      </c>
      <c r="L400" s="155"/>
      <c r="M400" s="35"/>
      <c r="N400" s="387"/>
      <c r="O400" s="387"/>
      <c r="P400" s="433"/>
      <c r="Q400" s="393"/>
      <c r="R400" s="393"/>
      <c r="S400" s="396"/>
      <c r="T400" s="414"/>
      <c r="U400" s="398"/>
    </row>
    <row r="401" spans="2:21" hidden="1" x14ac:dyDescent="0.25">
      <c r="B401" s="372"/>
      <c r="C401" s="400"/>
      <c r="D401" s="400"/>
      <c r="E401" s="400"/>
      <c r="F401" s="400"/>
      <c r="G401" s="403"/>
      <c r="H401" s="381"/>
      <c r="I401" s="406"/>
      <c r="J401" s="155"/>
      <c r="K401" s="35">
        <f>+$K$15</f>
        <v>721033</v>
      </c>
      <c r="L401" s="155"/>
      <c r="M401" s="35"/>
      <c r="N401" s="387"/>
      <c r="O401" s="387"/>
      <c r="P401" s="390"/>
      <c r="Q401" s="393"/>
      <c r="R401" s="393"/>
      <c r="S401" s="396"/>
      <c r="T401" s="414"/>
      <c r="U401" s="398"/>
    </row>
    <row r="402" spans="2:21" hidden="1" x14ac:dyDescent="0.25">
      <c r="B402" s="373"/>
      <c r="C402" s="401"/>
      <c r="D402" s="401"/>
      <c r="E402" s="401"/>
      <c r="F402" s="401"/>
      <c r="G402" s="404"/>
      <c r="H402" s="382"/>
      <c r="I402" s="407"/>
      <c r="J402" s="155"/>
      <c r="K402" s="35"/>
      <c r="L402" s="155"/>
      <c r="M402" s="35"/>
      <c r="N402" s="388"/>
      <c r="O402" s="388"/>
      <c r="P402" s="391"/>
      <c r="Q402" s="394"/>
      <c r="R402" s="394"/>
      <c r="S402" s="397"/>
      <c r="T402" s="414"/>
      <c r="U402" s="398"/>
    </row>
    <row r="403" spans="2:21" hidden="1" x14ac:dyDescent="0.25">
      <c r="B403" s="371">
        <v>4</v>
      </c>
      <c r="C403" s="374"/>
      <c r="D403" s="374"/>
      <c r="E403" s="374"/>
      <c r="F403" s="374"/>
      <c r="G403" s="377"/>
      <c r="H403" s="380"/>
      <c r="I403" s="383"/>
      <c r="J403" s="155"/>
      <c r="K403" s="35">
        <f>+$K$13</f>
        <v>721015</v>
      </c>
      <c r="L403" s="155"/>
      <c r="M403" s="35"/>
      <c r="N403" s="386"/>
      <c r="O403" s="386"/>
      <c r="P403" s="389"/>
      <c r="Q403" s="392"/>
      <c r="R403" s="392"/>
      <c r="S403" s="395">
        <f>IF(COUNTIF(J403:K406,"CUMPLE")&gt;=1,(G403*I403),0)* (IF(N403="PRESENTÓ CERTIFICADO",1,0))* (IF(O403="ACORDE A ITEM 5.2.2 (T.R.)",1,0) )* ( IF(OR(Q403="SIN OBSERVACIÓN", Q403="REQUERIMIENTOS SUBSANADOS"),1,0)) *(IF(OR(R403="NINGUNO", R403="CUMPLEN CON LO SOLICITADO"),1,0))</f>
        <v>0</v>
      </c>
      <c r="T403" s="414"/>
      <c r="U403" s="398">
        <f>IF(COUNTIF(L403:M406,"CUMPLE")&gt;=1,1,0)</f>
        <v>0</v>
      </c>
    </row>
    <row r="404" spans="2:21" hidden="1" x14ac:dyDescent="0.25">
      <c r="B404" s="372"/>
      <c r="C404" s="375"/>
      <c r="D404" s="375"/>
      <c r="E404" s="375"/>
      <c r="F404" s="375"/>
      <c r="G404" s="378"/>
      <c r="H404" s="381"/>
      <c r="I404" s="384"/>
      <c r="J404" s="155"/>
      <c r="K404" s="35">
        <f>+$K$14</f>
        <v>721214</v>
      </c>
      <c r="L404" s="155"/>
      <c r="M404" s="35"/>
      <c r="N404" s="387"/>
      <c r="O404" s="387"/>
      <c r="P404" s="433"/>
      <c r="Q404" s="393"/>
      <c r="R404" s="393"/>
      <c r="S404" s="396"/>
      <c r="T404" s="414"/>
      <c r="U404" s="398"/>
    </row>
    <row r="405" spans="2:21" hidden="1" x14ac:dyDescent="0.25">
      <c r="B405" s="372"/>
      <c r="C405" s="375"/>
      <c r="D405" s="375"/>
      <c r="E405" s="375"/>
      <c r="F405" s="375"/>
      <c r="G405" s="378"/>
      <c r="H405" s="381"/>
      <c r="I405" s="384"/>
      <c r="J405" s="155"/>
      <c r="K405" s="35">
        <f>+$K$15</f>
        <v>721033</v>
      </c>
      <c r="L405" s="155"/>
      <c r="M405" s="35"/>
      <c r="N405" s="387"/>
      <c r="O405" s="387"/>
      <c r="P405" s="390"/>
      <c r="Q405" s="393"/>
      <c r="R405" s="393"/>
      <c r="S405" s="396"/>
      <c r="T405" s="414"/>
      <c r="U405" s="398"/>
    </row>
    <row r="406" spans="2:21" hidden="1" x14ac:dyDescent="0.25">
      <c r="B406" s="373"/>
      <c r="C406" s="376"/>
      <c r="D406" s="376"/>
      <c r="E406" s="376"/>
      <c r="F406" s="376"/>
      <c r="G406" s="379"/>
      <c r="H406" s="382"/>
      <c r="I406" s="385"/>
      <c r="J406" s="155"/>
      <c r="K406" s="35"/>
      <c r="L406" s="155"/>
      <c r="M406" s="35"/>
      <c r="N406" s="388"/>
      <c r="O406" s="388"/>
      <c r="P406" s="391"/>
      <c r="Q406" s="394"/>
      <c r="R406" s="394"/>
      <c r="S406" s="397"/>
      <c r="T406" s="414"/>
      <c r="U406" s="398"/>
    </row>
    <row r="407" spans="2:21" hidden="1" x14ac:dyDescent="0.25">
      <c r="B407" s="371">
        <v>5</v>
      </c>
      <c r="C407" s="399"/>
      <c r="D407" s="399"/>
      <c r="E407" s="399"/>
      <c r="F407" s="399"/>
      <c r="G407" s="402"/>
      <c r="H407" s="380"/>
      <c r="I407" s="405"/>
      <c r="J407" s="155"/>
      <c r="K407" s="35">
        <f>+$K$13</f>
        <v>721015</v>
      </c>
      <c r="L407" s="155"/>
      <c r="M407" s="35"/>
      <c r="N407" s="386"/>
      <c r="O407" s="386"/>
      <c r="P407" s="389"/>
      <c r="Q407" s="392"/>
      <c r="R407" s="392"/>
      <c r="S407" s="395">
        <f>IF(COUNTIF(J407:K410,"CUMPLE")&gt;=1,(G407*I407),0)* (IF(N407="PRESENTÓ CERTIFICADO",1,0))* (IF(O407="ACORDE A ITEM 5.2.2 (T.R.)",1,0) )* ( IF(OR(Q407="SIN OBSERVACIÓN", Q407="REQUERIMIENTOS SUBSANADOS"),1,0)) *(IF(OR(R407="NINGUNO", R407="CUMPLEN CON LO SOLICITADO"),1,0))</f>
        <v>0</v>
      </c>
      <c r="T407" s="414"/>
      <c r="U407" s="398">
        <f>IF(COUNTIF(L407:M410,"CUMPLE")&gt;=1,1,0)</f>
        <v>0</v>
      </c>
    </row>
    <row r="408" spans="2:21" hidden="1" x14ac:dyDescent="0.25">
      <c r="B408" s="372"/>
      <c r="C408" s="400"/>
      <c r="D408" s="400"/>
      <c r="E408" s="400"/>
      <c r="F408" s="400"/>
      <c r="G408" s="403"/>
      <c r="H408" s="381"/>
      <c r="I408" s="406"/>
      <c r="J408" s="155"/>
      <c r="K408" s="35">
        <f>+$K$14</f>
        <v>721214</v>
      </c>
      <c r="L408" s="155"/>
      <c r="M408" s="35"/>
      <c r="N408" s="387"/>
      <c r="O408" s="387"/>
      <c r="P408" s="433"/>
      <c r="Q408" s="393"/>
      <c r="R408" s="393"/>
      <c r="S408" s="396"/>
      <c r="T408" s="414"/>
      <c r="U408" s="398"/>
    </row>
    <row r="409" spans="2:21" hidden="1" x14ac:dyDescent="0.25">
      <c r="B409" s="372"/>
      <c r="C409" s="400"/>
      <c r="D409" s="400"/>
      <c r="E409" s="400"/>
      <c r="F409" s="400"/>
      <c r="G409" s="403"/>
      <c r="H409" s="381"/>
      <c r="I409" s="406"/>
      <c r="J409" s="155"/>
      <c r="K409" s="35">
        <f>+$K$15</f>
        <v>721033</v>
      </c>
      <c r="L409" s="155"/>
      <c r="M409" s="35"/>
      <c r="N409" s="387"/>
      <c r="O409" s="387"/>
      <c r="P409" s="390"/>
      <c r="Q409" s="393"/>
      <c r="R409" s="393"/>
      <c r="S409" s="396"/>
      <c r="T409" s="414"/>
      <c r="U409" s="398"/>
    </row>
    <row r="410" spans="2:21" hidden="1" x14ac:dyDescent="0.25">
      <c r="B410" s="373"/>
      <c r="C410" s="401"/>
      <c r="D410" s="401"/>
      <c r="E410" s="401"/>
      <c r="F410" s="401"/>
      <c r="G410" s="404"/>
      <c r="H410" s="382"/>
      <c r="I410" s="407"/>
      <c r="J410" s="155"/>
      <c r="K410" s="35"/>
      <c r="L410" s="155"/>
      <c r="M410" s="35"/>
      <c r="N410" s="388"/>
      <c r="O410" s="388"/>
      <c r="P410" s="391"/>
      <c r="Q410" s="394"/>
      <c r="R410" s="394"/>
      <c r="S410" s="397"/>
      <c r="T410" s="415"/>
      <c r="U410" s="398"/>
    </row>
    <row r="411" spans="2:21" ht="18" x14ac:dyDescent="0.25">
      <c r="B411" s="360" t="str">
        <f>IF(S412=" "," ",IF(S412&gt;=$H$6,"CUMPLE CON LA EXPERIENCIA REQUERIDA","NO CUMPLE CON LA EXPERIENCIA REQUERIDA"))</f>
        <v>CUMPLE CON LA EXPERIENCIA REQUERIDA</v>
      </c>
      <c r="C411" s="361"/>
      <c r="D411" s="361"/>
      <c r="E411" s="361"/>
      <c r="F411" s="361"/>
      <c r="G411" s="361"/>
      <c r="H411" s="361"/>
      <c r="I411" s="361"/>
      <c r="J411" s="361"/>
      <c r="K411" s="361"/>
      <c r="L411" s="361"/>
      <c r="M411" s="361"/>
      <c r="N411" s="361"/>
      <c r="O411" s="362"/>
      <c r="P411" s="366" t="s">
        <v>52</v>
      </c>
      <c r="Q411" s="367"/>
      <c r="R411" s="368"/>
      <c r="S411" s="41">
        <f>IF(T391="SI",SUM(S391:S410),0)</f>
        <v>5130.2344999999996</v>
      </c>
      <c r="T411" s="369" t="str">
        <f>IF(S412=" "," ",IF(S412&gt;=$H$6,"CUMPLE","NO CUMPLE"))</f>
        <v>CUMPLE</v>
      </c>
      <c r="U411" s="25"/>
    </row>
    <row r="412" spans="2:21" ht="18" x14ac:dyDescent="0.25">
      <c r="B412" s="363"/>
      <c r="C412" s="364"/>
      <c r="D412" s="364"/>
      <c r="E412" s="364"/>
      <c r="F412" s="364"/>
      <c r="G412" s="364"/>
      <c r="H412" s="364"/>
      <c r="I412" s="364"/>
      <c r="J412" s="364"/>
      <c r="K412" s="364"/>
      <c r="L412" s="364"/>
      <c r="M412" s="364"/>
      <c r="N412" s="364"/>
      <c r="O412" s="365"/>
      <c r="P412" s="366" t="s">
        <v>53</v>
      </c>
      <c r="Q412" s="367"/>
      <c r="R412" s="368"/>
      <c r="S412" s="41">
        <f>IFERROR((S411/$P$6)," ")</f>
        <v>9.2104748653500899</v>
      </c>
      <c r="T412" s="370"/>
      <c r="U412" s="38"/>
    </row>
    <row r="415" spans="2:21" ht="33.75" x14ac:dyDescent="0.25">
      <c r="B415" s="23">
        <v>16</v>
      </c>
      <c r="C415" s="419" t="s">
        <v>31</v>
      </c>
      <c r="D415" s="420"/>
      <c r="E415" s="421"/>
      <c r="F415" s="422" t="str">
        <f>IFERROR(VLOOKUP(B415,LISTA_OFERENTES,2,FALSE)," ")</f>
        <v>ÁLVARO ANDRÉS CUARTAS ROBAYO</v>
      </c>
      <c r="G415" s="423"/>
      <c r="H415" s="423"/>
      <c r="I415" s="423"/>
      <c r="J415" s="423"/>
      <c r="K415" s="423"/>
      <c r="L415" s="423"/>
      <c r="M415" s="423"/>
      <c r="N415" s="423"/>
      <c r="O415" s="424"/>
      <c r="P415" s="425" t="s">
        <v>32</v>
      </c>
      <c r="Q415" s="426"/>
      <c r="R415" s="427"/>
      <c r="S415" s="24">
        <v>3</v>
      </c>
      <c r="T415" s="25"/>
    </row>
    <row r="416" spans="2:21" ht="45.75" customHeight="1" x14ac:dyDescent="0.25">
      <c r="B416" s="428" t="s">
        <v>33</v>
      </c>
      <c r="C416" s="408" t="s">
        <v>34</v>
      </c>
      <c r="D416" s="408" t="s">
        <v>35</v>
      </c>
      <c r="E416" s="408" t="s">
        <v>36</v>
      </c>
      <c r="F416" s="408" t="s">
        <v>37</v>
      </c>
      <c r="G416" s="408" t="s">
        <v>38</v>
      </c>
      <c r="H416" s="408" t="s">
        <v>39</v>
      </c>
      <c r="I416" s="408" t="s">
        <v>40</v>
      </c>
      <c r="J416" s="430" t="s">
        <v>41</v>
      </c>
      <c r="K416" s="431"/>
      <c r="L416" s="431"/>
      <c r="M416" s="432"/>
      <c r="N416" s="408" t="s">
        <v>42</v>
      </c>
      <c r="O416" s="408" t="s">
        <v>43</v>
      </c>
      <c r="P416" s="430" t="s">
        <v>44</v>
      </c>
      <c r="Q416" s="432"/>
      <c r="R416" s="408" t="s">
        <v>45</v>
      </c>
      <c r="S416" s="408" t="s">
        <v>46</v>
      </c>
      <c r="T416" s="408" t="str">
        <f>+$T$11</f>
        <v>CUMPLE CON EL REQUERIMIENTO DE HABER  CLASIFICADO EN LOS CODIGOS 721015, 721214 Y 721033  DE LA UNSCPS</v>
      </c>
      <c r="U416" s="408" t="str">
        <f>+$U$11</f>
        <v xml:space="preserve">VERIFICACIÓN CONDICIÓN DE EXPERIENCIA  </v>
      </c>
    </row>
    <row r="417" spans="2:21" ht="69.75" customHeight="1" x14ac:dyDescent="0.25">
      <c r="B417" s="429"/>
      <c r="C417" s="409"/>
      <c r="D417" s="409"/>
      <c r="E417" s="409"/>
      <c r="F417" s="409"/>
      <c r="G417" s="409"/>
      <c r="H417" s="409"/>
      <c r="I417" s="409"/>
      <c r="J417" s="410" t="s">
        <v>49</v>
      </c>
      <c r="K417" s="411"/>
      <c r="L417" s="411"/>
      <c r="M417" s="412"/>
      <c r="N417" s="409"/>
      <c r="O417" s="409"/>
      <c r="P417" s="30" t="s">
        <v>10</v>
      </c>
      <c r="Q417" s="30" t="s">
        <v>50</v>
      </c>
      <c r="R417" s="409"/>
      <c r="S417" s="409"/>
      <c r="T417" s="409"/>
      <c r="U417" s="409"/>
    </row>
    <row r="418" spans="2:21" ht="15" customHeight="1" x14ac:dyDescent="0.25">
      <c r="B418" s="371">
        <v>1</v>
      </c>
      <c r="C418" s="399">
        <v>20</v>
      </c>
      <c r="D418" s="399">
        <v>200</v>
      </c>
      <c r="E418" s="399" t="s">
        <v>926</v>
      </c>
      <c r="F418" s="399" t="s">
        <v>929</v>
      </c>
      <c r="G418" s="402">
        <v>561.51</v>
      </c>
      <c r="H418" s="380" t="s">
        <v>465</v>
      </c>
      <c r="I418" s="405">
        <v>1</v>
      </c>
      <c r="J418" s="155" t="s">
        <v>851</v>
      </c>
      <c r="K418" s="35">
        <f>+$K$13</f>
        <v>721015</v>
      </c>
      <c r="L418" s="155"/>
      <c r="M418" s="35"/>
      <c r="N418" s="386" t="s">
        <v>850</v>
      </c>
      <c r="O418" s="386" t="s">
        <v>853</v>
      </c>
      <c r="P418" s="389"/>
      <c r="Q418" s="392" t="s">
        <v>854</v>
      </c>
      <c r="R418" s="392" t="s">
        <v>855</v>
      </c>
      <c r="S418" s="395">
        <f>IF(COUNTIF(J418:K421,"CUMPLE")&gt;=1,(G418*I418),0)* (IF(N418="PRESENTÓ CERTIFICADO",1,0))* (IF(O418="ACORDE A ITEM 5.2.2 (T.R.)",1,0) )* ( IF(OR(Q418="SIN OBSERVACIÓN", Q418="REQUERIMIENTOS SUBSANADOS"),1,0)) *(IF(OR(R418="NINGUNO", R418="CUMPLEN CON LO SOLICITADO"),1,0))</f>
        <v>561.51</v>
      </c>
      <c r="T418" s="413" t="s">
        <v>857</v>
      </c>
      <c r="U418" s="398">
        <f t="shared" ref="U418" si="42">IF(COUNTIF(J418:K421,"CUMPLE")&gt;=1,1,0)</f>
        <v>1</v>
      </c>
    </row>
    <row r="419" spans="2:21" ht="15" customHeight="1" x14ac:dyDescent="0.25">
      <c r="B419" s="372"/>
      <c r="C419" s="400"/>
      <c r="D419" s="400"/>
      <c r="E419" s="400"/>
      <c r="F419" s="400"/>
      <c r="G419" s="403"/>
      <c r="H419" s="381"/>
      <c r="I419" s="406"/>
      <c r="J419" s="155" t="s">
        <v>851</v>
      </c>
      <c r="K419" s="35">
        <f>+$K$14</f>
        <v>721214</v>
      </c>
      <c r="L419" s="155"/>
      <c r="M419" s="35"/>
      <c r="N419" s="387"/>
      <c r="O419" s="387"/>
      <c r="P419" s="390"/>
      <c r="Q419" s="393"/>
      <c r="R419" s="393"/>
      <c r="S419" s="396"/>
      <c r="T419" s="414"/>
      <c r="U419" s="398"/>
    </row>
    <row r="420" spans="2:21" ht="31.5" customHeight="1" x14ac:dyDescent="0.25">
      <c r="B420" s="372"/>
      <c r="C420" s="400"/>
      <c r="D420" s="400"/>
      <c r="E420" s="400"/>
      <c r="F420" s="400"/>
      <c r="G420" s="403"/>
      <c r="H420" s="381"/>
      <c r="I420" s="406"/>
      <c r="J420" s="155" t="s">
        <v>851</v>
      </c>
      <c r="K420" s="35">
        <f>+$K$15</f>
        <v>721033</v>
      </c>
      <c r="L420" s="155"/>
      <c r="M420" s="35"/>
      <c r="N420" s="387"/>
      <c r="O420" s="387"/>
      <c r="P420" s="390"/>
      <c r="Q420" s="393"/>
      <c r="R420" s="393"/>
      <c r="S420" s="396"/>
      <c r="T420" s="414"/>
      <c r="U420" s="398"/>
    </row>
    <row r="421" spans="2:21" ht="15" customHeight="1" x14ac:dyDescent="0.25">
      <c r="B421" s="373"/>
      <c r="C421" s="401"/>
      <c r="D421" s="401"/>
      <c r="E421" s="401"/>
      <c r="F421" s="401"/>
      <c r="G421" s="404"/>
      <c r="H421" s="382"/>
      <c r="I421" s="407"/>
      <c r="J421" s="155"/>
      <c r="K421" s="35"/>
      <c r="L421" s="155"/>
      <c r="M421" s="35"/>
      <c r="N421" s="388"/>
      <c r="O421" s="388"/>
      <c r="P421" s="391"/>
      <c r="Q421" s="394"/>
      <c r="R421" s="394"/>
      <c r="S421" s="397"/>
      <c r="T421" s="414"/>
      <c r="U421" s="398"/>
    </row>
    <row r="422" spans="2:21" ht="15" customHeight="1" x14ac:dyDescent="0.25">
      <c r="B422" s="371">
        <v>2</v>
      </c>
      <c r="C422" s="374">
        <v>24</v>
      </c>
      <c r="D422" s="374">
        <v>239</v>
      </c>
      <c r="E422" s="416" t="s">
        <v>927</v>
      </c>
      <c r="F422" s="374" t="s">
        <v>909</v>
      </c>
      <c r="G422" s="377">
        <v>1032</v>
      </c>
      <c r="H422" s="380" t="s">
        <v>465</v>
      </c>
      <c r="I422" s="383">
        <v>1</v>
      </c>
      <c r="J422" s="155" t="s">
        <v>851</v>
      </c>
      <c r="K422" s="35">
        <f>+$K$13</f>
        <v>721015</v>
      </c>
      <c r="L422" s="155"/>
      <c r="M422" s="35"/>
      <c r="N422" s="386" t="s">
        <v>850</v>
      </c>
      <c r="O422" s="386" t="s">
        <v>853</v>
      </c>
      <c r="P422" s="389"/>
      <c r="Q422" s="392" t="s">
        <v>854</v>
      </c>
      <c r="R422" s="392" t="s">
        <v>855</v>
      </c>
      <c r="S422" s="395">
        <f>IF(COUNTIF(J422:K425,"CUMPLE")&gt;=1,(G422*I422),0)* (IF(N422="PRESENTÓ CERTIFICADO",1,0))* (IF(O422="ACORDE A ITEM 5.2.2 (T.R.)",1,0) )* ( IF(OR(Q422="SIN OBSERVACIÓN", Q422="REQUERIMIENTOS SUBSANADOS"),1,0)) *(IF(OR(R422="NINGUNO", R422="CUMPLEN CON LO SOLICITADO"),1,0))</f>
        <v>1032</v>
      </c>
      <c r="T422" s="414"/>
      <c r="U422" s="398">
        <f t="shared" ref="U422" si="43">IF(COUNTIF(J422:K425,"CUMPLE")&gt;=1,1,0)</f>
        <v>1</v>
      </c>
    </row>
    <row r="423" spans="2:21" ht="15" customHeight="1" x14ac:dyDescent="0.25">
      <c r="B423" s="372"/>
      <c r="C423" s="375"/>
      <c r="D423" s="375"/>
      <c r="E423" s="417"/>
      <c r="F423" s="375"/>
      <c r="G423" s="378"/>
      <c r="H423" s="381"/>
      <c r="I423" s="384"/>
      <c r="J423" s="155" t="s">
        <v>851</v>
      </c>
      <c r="K423" s="35">
        <f>+$K$14</f>
        <v>721214</v>
      </c>
      <c r="L423" s="155"/>
      <c r="M423" s="35"/>
      <c r="N423" s="387"/>
      <c r="O423" s="387"/>
      <c r="P423" s="390"/>
      <c r="Q423" s="393"/>
      <c r="R423" s="393"/>
      <c r="S423" s="396"/>
      <c r="T423" s="414"/>
      <c r="U423" s="398"/>
    </row>
    <row r="424" spans="2:21" ht="15" customHeight="1" x14ac:dyDescent="0.25">
      <c r="B424" s="372"/>
      <c r="C424" s="375"/>
      <c r="D424" s="375"/>
      <c r="E424" s="417"/>
      <c r="F424" s="375"/>
      <c r="G424" s="378"/>
      <c r="H424" s="381"/>
      <c r="I424" s="384"/>
      <c r="J424" s="155" t="s">
        <v>851</v>
      </c>
      <c r="K424" s="35">
        <f>+$K$15</f>
        <v>721033</v>
      </c>
      <c r="L424" s="155"/>
      <c r="M424" s="35"/>
      <c r="N424" s="387"/>
      <c r="O424" s="387"/>
      <c r="P424" s="390"/>
      <c r="Q424" s="393"/>
      <c r="R424" s="393"/>
      <c r="S424" s="396"/>
      <c r="T424" s="414"/>
      <c r="U424" s="398"/>
    </row>
    <row r="425" spans="2:21" ht="15" customHeight="1" x14ac:dyDescent="0.25">
      <c r="B425" s="373"/>
      <c r="C425" s="376"/>
      <c r="D425" s="376"/>
      <c r="E425" s="418"/>
      <c r="F425" s="376"/>
      <c r="G425" s="379"/>
      <c r="H425" s="382"/>
      <c r="I425" s="385"/>
      <c r="J425" s="155"/>
      <c r="K425" s="35"/>
      <c r="L425" s="155"/>
      <c r="M425" s="35"/>
      <c r="N425" s="388"/>
      <c r="O425" s="388"/>
      <c r="P425" s="391"/>
      <c r="Q425" s="394"/>
      <c r="R425" s="394"/>
      <c r="S425" s="397"/>
      <c r="T425" s="414"/>
      <c r="U425" s="398"/>
    </row>
    <row r="426" spans="2:21" ht="15" customHeight="1" x14ac:dyDescent="0.25">
      <c r="B426" s="371">
        <v>3</v>
      </c>
      <c r="C426" s="399">
        <v>19</v>
      </c>
      <c r="D426" s="399">
        <v>188</v>
      </c>
      <c r="E426" s="399" t="s">
        <v>928</v>
      </c>
      <c r="F426" s="399" t="s">
        <v>930</v>
      </c>
      <c r="G426" s="402">
        <v>1631.19</v>
      </c>
      <c r="H426" s="380" t="s">
        <v>863</v>
      </c>
      <c r="I426" s="405">
        <v>0.5</v>
      </c>
      <c r="J426" s="155" t="s">
        <v>851</v>
      </c>
      <c r="K426" s="35">
        <f>+$K$13</f>
        <v>721015</v>
      </c>
      <c r="L426" s="155"/>
      <c r="M426" s="35"/>
      <c r="N426" s="386" t="s">
        <v>850</v>
      </c>
      <c r="O426" s="386" t="s">
        <v>853</v>
      </c>
      <c r="P426" s="389"/>
      <c r="Q426" s="392" t="s">
        <v>854</v>
      </c>
      <c r="R426" s="392" t="s">
        <v>855</v>
      </c>
      <c r="S426" s="395">
        <f>IF(COUNTIF(J426:K429,"CUMPLE")&gt;=1,(G426*I426),0)* (IF(N426="PRESENTÓ CERTIFICADO",1,0))* (IF(O426="ACORDE A ITEM 5.2.2 (T.R.)",1,0) )* ( IF(OR(Q426="SIN OBSERVACIÓN", Q426="REQUERIMIENTOS SUBSANADOS"),1,0)) *(IF(OR(R426="NINGUNO", R426="CUMPLEN CON LO SOLICITADO"),1,0))</f>
        <v>815.59500000000003</v>
      </c>
      <c r="T426" s="414"/>
      <c r="U426" s="398">
        <f t="shared" ref="U426" si="44">IF(COUNTIF(J426:K429,"CUMPLE")&gt;=1,1,0)</f>
        <v>1</v>
      </c>
    </row>
    <row r="427" spans="2:21" ht="15" customHeight="1" x14ac:dyDescent="0.25">
      <c r="B427" s="372"/>
      <c r="C427" s="400"/>
      <c r="D427" s="400"/>
      <c r="E427" s="400"/>
      <c r="F427" s="400"/>
      <c r="G427" s="403"/>
      <c r="H427" s="381"/>
      <c r="I427" s="406"/>
      <c r="J427" s="155" t="s">
        <v>851</v>
      </c>
      <c r="K427" s="35">
        <f>+$K$14</f>
        <v>721214</v>
      </c>
      <c r="L427" s="155"/>
      <c r="M427" s="35"/>
      <c r="N427" s="387"/>
      <c r="O427" s="387"/>
      <c r="P427" s="390"/>
      <c r="Q427" s="393"/>
      <c r="R427" s="393"/>
      <c r="S427" s="396"/>
      <c r="T427" s="414"/>
      <c r="U427" s="398"/>
    </row>
    <row r="428" spans="2:21" ht="15" customHeight="1" x14ac:dyDescent="0.25">
      <c r="B428" s="372"/>
      <c r="C428" s="400"/>
      <c r="D428" s="400"/>
      <c r="E428" s="400"/>
      <c r="F428" s="400"/>
      <c r="G428" s="403"/>
      <c r="H428" s="381"/>
      <c r="I428" s="406"/>
      <c r="J428" s="155" t="s">
        <v>851</v>
      </c>
      <c r="K428" s="35">
        <f>+$K$15</f>
        <v>721033</v>
      </c>
      <c r="L428" s="155"/>
      <c r="M428" s="35"/>
      <c r="N428" s="387"/>
      <c r="O428" s="387"/>
      <c r="P428" s="390"/>
      <c r="Q428" s="393"/>
      <c r="R428" s="393"/>
      <c r="S428" s="396"/>
      <c r="T428" s="414"/>
      <c r="U428" s="398"/>
    </row>
    <row r="429" spans="2:21" ht="15" customHeight="1" x14ac:dyDescent="0.25">
      <c r="B429" s="373"/>
      <c r="C429" s="401"/>
      <c r="D429" s="401"/>
      <c r="E429" s="401"/>
      <c r="F429" s="401"/>
      <c r="G429" s="404"/>
      <c r="H429" s="382"/>
      <c r="I429" s="407"/>
      <c r="J429" s="155"/>
      <c r="K429" s="35"/>
      <c r="L429" s="155"/>
      <c r="M429" s="35"/>
      <c r="N429" s="388"/>
      <c r="O429" s="388"/>
      <c r="P429" s="391"/>
      <c r="Q429" s="394"/>
      <c r="R429" s="394"/>
      <c r="S429" s="397"/>
      <c r="T429" s="414"/>
      <c r="U429" s="398"/>
    </row>
    <row r="430" spans="2:21" hidden="1" x14ac:dyDescent="0.25">
      <c r="B430" s="371">
        <v>4</v>
      </c>
      <c r="C430" s="374"/>
      <c r="D430" s="374"/>
      <c r="E430" s="374"/>
      <c r="F430" s="374"/>
      <c r="G430" s="377"/>
      <c r="H430" s="380"/>
      <c r="I430" s="383"/>
      <c r="J430" s="155"/>
      <c r="K430" s="35">
        <f>+$K$13</f>
        <v>721015</v>
      </c>
      <c r="L430" s="155"/>
      <c r="M430" s="35"/>
      <c r="N430" s="386"/>
      <c r="O430" s="386"/>
      <c r="P430" s="389"/>
      <c r="Q430" s="392"/>
      <c r="R430" s="392"/>
      <c r="S430" s="395">
        <f>IF(COUNTIF(J430:K433,"CUMPLE")&gt;=1,(G430*I430),0)* (IF(N430="PRESENTÓ CERTIFICADO",1,0))* (IF(O430="ACORDE A ITEM 5.2.2 (T.R.)",1,0) )* ( IF(OR(Q430="SIN OBSERVACIÓN", Q430="REQUERIMIENTOS SUBSANADOS"),1,0)) *(IF(OR(R430="NINGUNO", R430="CUMPLEN CON LO SOLICITADO"),1,0))</f>
        <v>0</v>
      </c>
      <c r="T430" s="414"/>
      <c r="U430" s="398">
        <f>IF(COUNTIF(L430:M433,"CUMPLE")&gt;=1,1,0)</f>
        <v>0</v>
      </c>
    </row>
    <row r="431" spans="2:21" hidden="1" x14ac:dyDescent="0.25">
      <c r="B431" s="372"/>
      <c r="C431" s="375"/>
      <c r="D431" s="375"/>
      <c r="E431" s="375"/>
      <c r="F431" s="375"/>
      <c r="G431" s="378"/>
      <c r="H431" s="381"/>
      <c r="I431" s="384"/>
      <c r="J431" s="155"/>
      <c r="K431" s="35">
        <f>+$K$14</f>
        <v>721214</v>
      </c>
      <c r="L431" s="155"/>
      <c r="M431" s="35"/>
      <c r="N431" s="387"/>
      <c r="O431" s="387"/>
      <c r="P431" s="433"/>
      <c r="Q431" s="393"/>
      <c r="R431" s="393"/>
      <c r="S431" s="396"/>
      <c r="T431" s="414"/>
      <c r="U431" s="398"/>
    </row>
    <row r="432" spans="2:21" hidden="1" x14ac:dyDescent="0.25">
      <c r="B432" s="372"/>
      <c r="C432" s="375"/>
      <c r="D432" s="375"/>
      <c r="E432" s="375"/>
      <c r="F432" s="375"/>
      <c r="G432" s="378"/>
      <c r="H432" s="381"/>
      <c r="I432" s="384"/>
      <c r="J432" s="155"/>
      <c r="K432" s="35">
        <f>+$K$15</f>
        <v>721033</v>
      </c>
      <c r="L432" s="155"/>
      <c r="M432" s="35"/>
      <c r="N432" s="387"/>
      <c r="O432" s="387"/>
      <c r="P432" s="390"/>
      <c r="Q432" s="393"/>
      <c r="R432" s="393"/>
      <c r="S432" s="396"/>
      <c r="T432" s="414"/>
      <c r="U432" s="398"/>
    </row>
    <row r="433" spans="2:21" hidden="1" x14ac:dyDescent="0.25">
      <c r="B433" s="373"/>
      <c r="C433" s="376"/>
      <c r="D433" s="376"/>
      <c r="E433" s="376"/>
      <c r="F433" s="376"/>
      <c r="G433" s="379"/>
      <c r="H433" s="382"/>
      <c r="I433" s="385"/>
      <c r="J433" s="155"/>
      <c r="K433" s="35"/>
      <c r="L433" s="155"/>
      <c r="M433" s="35"/>
      <c r="N433" s="388"/>
      <c r="O433" s="388"/>
      <c r="P433" s="391"/>
      <c r="Q433" s="394"/>
      <c r="R433" s="394"/>
      <c r="S433" s="397"/>
      <c r="T433" s="414"/>
      <c r="U433" s="398"/>
    </row>
    <row r="434" spans="2:21" hidden="1" x14ac:dyDescent="0.25">
      <c r="B434" s="371">
        <v>5</v>
      </c>
      <c r="C434" s="399"/>
      <c r="D434" s="399"/>
      <c r="E434" s="399"/>
      <c r="F434" s="399"/>
      <c r="G434" s="402"/>
      <c r="H434" s="380"/>
      <c r="I434" s="405"/>
      <c r="J434" s="155"/>
      <c r="K434" s="35">
        <f>+$K$13</f>
        <v>721015</v>
      </c>
      <c r="L434" s="155"/>
      <c r="M434" s="35"/>
      <c r="N434" s="386"/>
      <c r="O434" s="386"/>
      <c r="P434" s="389"/>
      <c r="Q434" s="392"/>
      <c r="R434" s="392"/>
      <c r="S434" s="395">
        <f>IF(COUNTIF(J434:K437,"CUMPLE")&gt;=1,(G434*I434),0)* (IF(N434="PRESENTÓ CERTIFICADO",1,0))* (IF(O434="ACORDE A ITEM 5.2.2 (T.R.)",1,0) )* ( IF(OR(Q434="SIN OBSERVACIÓN", Q434="REQUERIMIENTOS SUBSANADOS"),1,0)) *(IF(OR(R434="NINGUNO", R434="CUMPLEN CON LO SOLICITADO"),1,0))</f>
        <v>0</v>
      </c>
      <c r="T434" s="414"/>
      <c r="U434" s="398">
        <f>IF(COUNTIF(L434:M437,"CUMPLE")&gt;=1,1,0)</f>
        <v>0</v>
      </c>
    </row>
    <row r="435" spans="2:21" hidden="1" x14ac:dyDescent="0.25">
      <c r="B435" s="372"/>
      <c r="C435" s="400"/>
      <c r="D435" s="400"/>
      <c r="E435" s="400"/>
      <c r="F435" s="400"/>
      <c r="G435" s="403"/>
      <c r="H435" s="381"/>
      <c r="I435" s="406"/>
      <c r="J435" s="155"/>
      <c r="K435" s="35">
        <f>+$K$14</f>
        <v>721214</v>
      </c>
      <c r="L435" s="155"/>
      <c r="M435" s="35"/>
      <c r="N435" s="387"/>
      <c r="O435" s="387"/>
      <c r="P435" s="433"/>
      <c r="Q435" s="393"/>
      <c r="R435" s="393"/>
      <c r="S435" s="396"/>
      <c r="T435" s="414"/>
      <c r="U435" s="398"/>
    </row>
    <row r="436" spans="2:21" hidden="1" x14ac:dyDescent="0.25">
      <c r="B436" s="372"/>
      <c r="C436" s="400"/>
      <c r="D436" s="400"/>
      <c r="E436" s="400"/>
      <c r="F436" s="400"/>
      <c r="G436" s="403"/>
      <c r="H436" s="381"/>
      <c r="I436" s="406"/>
      <c r="J436" s="155"/>
      <c r="K436" s="35">
        <f>+$K$15</f>
        <v>721033</v>
      </c>
      <c r="L436" s="155"/>
      <c r="M436" s="35"/>
      <c r="N436" s="387"/>
      <c r="O436" s="387"/>
      <c r="P436" s="390"/>
      <c r="Q436" s="393"/>
      <c r="R436" s="393"/>
      <c r="S436" s="396"/>
      <c r="T436" s="414"/>
      <c r="U436" s="398"/>
    </row>
    <row r="437" spans="2:21" hidden="1" x14ac:dyDescent="0.25">
      <c r="B437" s="373"/>
      <c r="C437" s="401"/>
      <c r="D437" s="401"/>
      <c r="E437" s="401"/>
      <c r="F437" s="401"/>
      <c r="G437" s="404"/>
      <c r="H437" s="382"/>
      <c r="I437" s="407"/>
      <c r="J437" s="155"/>
      <c r="K437" s="35"/>
      <c r="L437" s="155"/>
      <c r="M437" s="35"/>
      <c r="N437" s="388"/>
      <c r="O437" s="388"/>
      <c r="P437" s="391"/>
      <c r="Q437" s="394"/>
      <c r="R437" s="394"/>
      <c r="S437" s="397"/>
      <c r="T437" s="415"/>
      <c r="U437" s="398"/>
    </row>
    <row r="438" spans="2:21" ht="18" x14ac:dyDescent="0.25">
      <c r="B438" s="360" t="str">
        <f>IF(S439=" "," ",IF(S439&gt;=$H$6,"CUMPLE CON LA EXPERIENCIA REQUERIDA","NO CUMPLE CON LA EXPERIENCIA REQUERIDA"))</f>
        <v>CUMPLE CON LA EXPERIENCIA REQUERIDA</v>
      </c>
      <c r="C438" s="361"/>
      <c r="D438" s="361"/>
      <c r="E438" s="361"/>
      <c r="F438" s="361"/>
      <c r="G438" s="361"/>
      <c r="H438" s="361"/>
      <c r="I438" s="361"/>
      <c r="J438" s="361"/>
      <c r="K438" s="361"/>
      <c r="L438" s="361"/>
      <c r="M438" s="361"/>
      <c r="N438" s="361"/>
      <c r="O438" s="362"/>
      <c r="P438" s="366" t="s">
        <v>52</v>
      </c>
      <c r="Q438" s="367"/>
      <c r="R438" s="368"/>
      <c r="S438" s="41">
        <f>IF(T418="SI",SUM(S418:S437),0)</f>
        <v>2409.105</v>
      </c>
      <c r="T438" s="369" t="str">
        <f>IF(S439=" "," ",IF(S439&gt;=$H$6,"CUMPLE","NO CUMPLE"))</f>
        <v>CUMPLE</v>
      </c>
      <c r="U438" s="25"/>
    </row>
    <row r="439" spans="2:21" ht="18" x14ac:dyDescent="0.25">
      <c r="B439" s="363"/>
      <c r="C439" s="364"/>
      <c r="D439" s="364"/>
      <c r="E439" s="364"/>
      <c r="F439" s="364"/>
      <c r="G439" s="364"/>
      <c r="H439" s="364"/>
      <c r="I439" s="364"/>
      <c r="J439" s="364"/>
      <c r="K439" s="364"/>
      <c r="L439" s="364"/>
      <c r="M439" s="364"/>
      <c r="N439" s="364"/>
      <c r="O439" s="365"/>
      <c r="P439" s="366" t="s">
        <v>53</v>
      </c>
      <c r="Q439" s="367"/>
      <c r="R439" s="368"/>
      <c r="S439" s="41">
        <f>IFERROR((S438/$P$6)," ")</f>
        <v>4.3251436265709158</v>
      </c>
      <c r="T439" s="370"/>
      <c r="U439" s="38"/>
    </row>
    <row r="442" spans="2:21" ht="33.75" x14ac:dyDescent="0.25">
      <c r="B442" s="23">
        <v>17</v>
      </c>
      <c r="C442" s="419" t="s">
        <v>31</v>
      </c>
      <c r="D442" s="420"/>
      <c r="E442" s="421"/>
      <c r="F442" s="422" t="str">
        <f>IFERROR(VLOOKUP(B442,LISTA_OFERENTES,2,FALSE)," ")</f>
        <v xml:space="preserve">VIACOL INGENIEROS CONTRATISTAS </v>
      </c>
      <c r="G442" s="423"/>
      <c r="H442" s="423"/>
      <c r="I442" s="423"/>
      <c r="J442" s="423"/>
      <c r="K442" s="423"/>
      <c r="L442" s="423"/>
      <c r="M442" s="423"/>
      <c r="N442" s="423"/>
      <c r="O442" s="424"/>
      <c r="P442" s="425" t="s">
        <v>32</v>
      </c>
      <c r="Q442" s="426"/>
      <c r="R442" s="427"/>
      <c r="S442" s="24">
        <v>5</v>
      </c>
      <c r="T442" s="25"/>
    </row>
    <row r="443" spans="2:21" ht="43.5" customHeight="1" x14ac:dyDescent="0.25">
      <c r="B443" s="428" t="s">
        <v>33</v>
      </c>
      <c r="C443" s="408" t="s">
        <v>34</v>
      </c>
      <c r="D443" s="408" t="s">
        <v>35</v>
      </c>
      <c r="E443" s="408" t="s">
        <v>36</v>
      </c>
      <c r="F443" s="408" t="s">
        <v>37</v>
      </c>
      <c r="G443" s="408" t="s">
        <v>38</v>
      </c>
      <c r="H443" s="408" t="s">
        <v>39</v>
      </c>
      <c r="I443" s="408" t="s">
        <v>40</v>
      </c>
      <c r="J443" s="430" t="s">
        <v>41</v>
      </c>
      <c r="K443" s="431"/>
      <c r="L443" s="431"/>
      <c r="M443" s="432"/>
      <c r="N443" s="408" t="s">
        <v>42</v>
      </c>
      <c r="O443" s="408" t="s">
        <v>43</v>
      </c>
      <c r="P443" s="430" t="s">
        <v>44</v>
      </c>
      <c r="Q443" s="432"/>
      <c r="R443" s="408" t="s">
        <v>45</v>
      </c>
      <c r="S443" s="408" t="s">
        <v>46</v>
      </c>
      <c r="T443" s="408" t="str">
        <f>+$T$11</f>
        <v>CUMPLE CON EL REQUERIMIENTO DE HABER  CLASIFICADO EN LOS CODIGOS 721015, 721214 Y 721033  DE LA UNSCPS</v>
      </c>
      <c r="U443" s="408" t="str">
        <f>+$U$11</f>
        <v xml:space="preserve">VERIFICACIÓN CONDICIÓN DE EXPERIENCIA  </v>
      </c>
    </row>
    <row r="444" spans="2:21" ht="71.25" customHeight="1" x14ac:dyDescent="0.25">
      <c r="B444" s="429"/>
      <c r="C444" s="409"/>
      <c r="D444" s="409"/>
      <c r="E444" s="409"/>
      <c r="F444" s="409"/>
      <c r="G444" s="409"/>
      <c r="H444" s="409"/>
      <c r="I444" s="409"/>
      <c r="J444" s="410" t="s">
        <v>49</v>
      </c>
      <c r="K444" s="411"/>
      <c r="L444" s="411"/>
      <c r="M444" s="412"/>
      <c r="N444" s="409"/>
      <c r="O444" s="409"/>
      <c r="P444" s="30" t="s">
        <v>10</v>
      </c>
      <c r="Q444" s="30" t="s">
        <v>50</v>
      </c>
      <c r="R444" s="409"/>
      <c r="S444" s="409"/>
      <c r="T444" s="409"/>
      <c r="U444" s="409"/>
    </row>
    <row r="445" spans="2:21" ht="15" customHeight="1" x14ac:dyDescent="0.25">
      <c r="B445" s="371">
        <v>1</v>
      </c>
      <c r="C445" s="399">
        <v>68</v>
      </c>
      <c r="D445" s="399">
        <v>49</v>
      </c>
      <c r="E445" s="399" t="s">
        <v>931</v>
      </c>
      <c r="F445" s="399" t="s">
        <v>936</v>
      </c>
      <c r="G445" s="402">
        <v>1384.89</v>
      </c>
      <c r="H445" s="380" t="s">
        <v>868</v>
      </c>
      <c r="I445" s="405">
        <v>0.39</v>
      </c>
      <c r="J445" s="155" t="s">
        <v>851</v>
      </c>
      <c r="K445" s="35">
        <f>+$K$13</f>
        <v>721015</v>
      </c>
      <c r="L445" s="155"/>
      <c r="M445" s="35"/>
      <c r="N445" s="386" t="s">
        <v>850</v>
      </c>
      <c r="O445" s="386" t="s">
        <v>853</v>
      </c>
      <c r="P445" s="389"/>
      <c r="Q445" s="392" t="s">
        <v>854</v>
      </c>
      <c r="R445" s="392" t="s">
        <v>855</v>
      </c>
      <c r="S445" s="395">
        <f>IF(COUNTIF(J445:K448,"CUMPLE")&gt;=1,(G445*I445),0)* (IF(N445="PRESENTÓ CERTIFICADO",1,0))* (IF(O445="ACORDE A ITEM 5.2.2 (T.R.)",1,0) )* ( IF(OR(Q445="SIN OBSERVACIÓN", Q445="REQUERIMIENTOS SUBSANADOS"),1,0)) *(IF(OR(R445="NINGUNO", R445="CUMPLEN CON LO SOLICITADO"),1,0))</f>
        <v>540.10710000000006</v>
      </c>
      <c r="T445" s="413" t="s">
        <v>857</v>
      </c>
      <c r="U445" s="398">
        <f t="shared" ref="U445:U461" si="45">IF(COUNTIF(J445:K448,"CUMPLE")&gt;=1,1,0)</f>
        <v>1</v>
      </c>
    </row>
    <row r="446" spans="2:21" ht="15" customHeight="1" x14ac:dyDescent="0.25">
      <c r="B446" s="372"/>
      <c r="C446" s="400"/>
      <c r="D446" s="400"/>
      <c r="E446" s="400"/>
      <c r="F446" s="400"/>
      <c r="G446" s="403"/>
      <c r="H446" s="381"/>
      <c r="I446" s="406"/>
      <c r="J446" s="155" t="s">
        <v>851</v>
      </c>
      <c r="K446" s="35">
        <f>+$K$14</f>
        <v>721214</v>
      </c>
      <c r="L446" s="155"/>
      <c r="M446" s="35"/>
      <c r="N446" s="387"/>
      <c r="O446" s="387"/>
      <c r="P446" s="390"/>
      <c r="Q446" s="393"/>
      <c r="R446" s="393"/>
      <c r="S446" s="396"/>
      <c r="T446" s="414"/>
      <c r="U446" s="398"/>
    </row>
    <row r="447" spans="2:21" ht="15" customHeight="1" x14ac:dyDescent="0.25">
      <c r="B447" s="372"/>
      <c r="C447" s="400"/>
      <c r="D447" s="400"/>
      <c r="E447" s="400"/>
      <c r="F447" s="400"/>
      <c r="G447" s="403"/>
      <c r="H447" s="381"/>
      <c r="I447" s="406"/>
      <c r="J447" s="155" t="s">
        <v>851</v>
      </c>
      <c r="K447" s="35">
        <f>+$K$15</f>
        <v>721033</v>
      </c>
      <c r="L447" s="155"/>
      <c r="M447" s="35"/>
      <c r="N447" s="387"/>
      <c r="O447" s="387"/>
      <c r="P447" s="390"/>
      <c r="Q447" s="393"/>
      <c r="R447" s="393"/>
      <c r="S447" s="396"/>
      <c r="T447" s="414"/>
      <c r="U447" s="398"/>
    </row>
    <row r="448" spans="2:21" ht="15" customHeight="1" x14ac:dyDescent="0.25">
      <c r="B448" s="373"/>
      <c r="C448" s="401"/>
      <c r="D448" s="401"/>
      <c r="E448" s="401"/>
      <c r="F448" s="401"/>
      <c r="G448" s="404"/>
      <c r="H448" s="382"/>
      <c r="I448" s="407"/>
      <c r="J448" s="155"/>
      <c r="K448" s="35"/>
      <c r="L448" s="155"/>
      <c r="M448" s="35"/>
      <c r="N448" s="388"/>
      <c r="O448" s="388"/>
      <c r="P448" s="391"/>
      <c r="Q448" s="394"/>
      <c r="R448" s="394"/>
      <c r="S448" s="397"/>
      <c r="T448" s="414"/>
      <c r="U448" s="398"/>
    </row>
    <row r="449" spans="2:21" ht="15" customHeight="1" x14ac:dyDescent="0.25">
      <c r="B449" s="371">
        <v>2</v>
      </c>
      <c r="C449" s="374">
        <v>36</v>
      </c>
      <c r="D449" s="374">
        <v>31</v>
      </c>
      <c r="E449" s="416" t="s">
        <v>932</v>
      </c>
      <c r="F449" s="374" t="s">
        <v>937</v>
      </c>
      <c r="G449" s="377">
        <v>306.27999999999997</v>
      </c>
      <c r="H449" s="380" t="s">
        <v>465</v>
      </c>
      <c r="I449" s="383">
        <v>1</v>
      </c>
      <c r="J449" s="155" t="s">
        <v>851</v>
      </c>
      <c r="K449" s="35">
        <f>+$K$13</f>
        <v>721015</v>
      </c>
      <c r="L449" s="155"/>
      <c r="M449" s="35"/>
      <c r="N449" s="386" t="s">
        <v>850</v>
      </c>
      <c r="O449" s="386" t="s">
        <v>853</v>
      </c>
      <c r="P449" s="389"/>
      <c r="Q449" s="392" t="s">
        <v>854</v>
      </c>
      <c r="R449" s="392" t="s">
        <v>855</v>
      </c>
      <c r="S449" s="395">
        <f>IF(COUNTIF(J449:K452,"CUMPLE")&gt;=1,(G449*I449),0)* (IF(N449="PRESENTÓ CERTIFICADO",1,0))* (IF(O449="ACORDE A ITEM 5.2.2 (T.R.)",1,0) )* ( IF(OR(Q449="SIN OBSERVACIÓN", Q449="REQUERIMIENTOS SUBSANADOS"),1,0)) *(IF(OR(R449="NINGUNO", R449="CUMPLEN CON LO SOLICITADO"),1,0))</f>
        <v>306.27999999999997</v>
      </c>
      <c r="T449" s="414"/>
      <c r="U449" s="398">
        <f t="shared" si="45"/>
        <v>1</v>
      </c>
    </row>
    <row r="450" spans="2:21" ht="15" customHeight="1" x14ac:dyDescent="0.25">
      <c r="B450" s="372"/>
      <c r="C450" s="375"/>
      <c r="D450" s="375"/>
      <c r="E450" s="417"/>
      <c r="F450" s="375"/>
      <c r="G450" s="378"/>
      <c r="H450" s="381"/>
      <c r="I450" s="384"/>
      <c r="J450" s="155" t="s">
        <v>851</v>
      </c>
      <c r="K450" s="35">
        <f>+$K$14</f>
        <v>721214</v>
      </c>
      <c r="L450" s="155"/>
      <c r="M450" s="35"/>
      <c r="N450" s="387"/>
      <c r="O450" s="387"/>
      <c r="P450" s="390"/>
      <c r="Q450" s="393"/>
      <c r="R450" s="393"/>
      <c r="S450" s="396"/>
      <c r="T450" s="414"/>
      <c r="U450" s="398"/>
    </row>
    <row r="451" spans="2:21" ht="15" customHeight="1" x14ac:dyDescent="0.25">
      <c r="B451" s="372"/>
      <c r="C451" s="375"/>
      <c r="D451" s="375"/>
      <c r="E451" s="417"/>
      <c r="F451" s="375"/>
      <c r="G451" s="378"/>
      <c r="H451" s="381"/>
      <c r="I451" s="384"/>
      <c r="J451" s="155" t="s">
        <v>851</v>
      </c>
      <c r="K451" s="35">
        <f>+$K$15</f>
        <v>721033</v>
      </c>
      <c r="L451" s="155"/>
      <c r="M451" s="35"/>
      <c r="N451" s="387"/>
      <c r="O451" s="387"/>
      <c r="P451" s="390"/>
      <c r="Q451" s="393"/>
      <c r="R451" s="393"/>
      <c r="S451" s="396"/>
      <c r="T451" s="414"/>
      <c r="U451" s="398"/>
    </row>
    <row r="452" spans="2:21" ht="15" customHeight="1" x14ac:dyDescent="0.25">
      <c r="B452" s="373"/>
      <c r="C452" s="376"/>
      <c r="D452" s="376"/>
      <c r="E452" s="418"/>
      <c r="F452" s="376"/>
      <c r="G452" s="379"/>
      <c r="H452" s="382"/>
      <c r="I452" s="385"/>
      <c r="J452" s="155"/>
      <c r="K452" s="35"/>
      <c r="L452" s="155"/>
      <c r="M452" s="35"/>
      <c r="N452" s="388"/>
      <c r="O452" s="388"/>
      <c r="P452" s="391"/>
      <c r="Q452" s="394"/>
      <c r="R452" s="394"/>
      <c r="S452" s="397"/>
      <c r="T452" s="414"/>
      <c r="U452" s="398"/>
    </row>
    <row r="453" spans="2:21" ht="15" customHeight="1" x14ac:dyDescent="0.25">
      <c r="B453" s="371">
        <v>3</v>
      </c>
      <c r="C453" s="399">
        <v>74</v>
      </c>
      <c r="D453" s="399">
        <v>52</v>
      </c>
      <c r="E453" s="399" t="s">
        <v>933</v>
      </c>
      <c r="F453" s="399" t="s">
        <v>936</v>
      </c>
      <c r="G453" s="402">
        <v>453.25</v>
      </c>
      <c r="H453" s="380" t="s">
        <v>465</v>
      </c>
      <c r="I453" s="405">
        <v>1</v>
      </c>
      <c r="J453" s="155" t="s">
        <v>851</v>
      </c>
      <c r="K453" s="35">
        <f>+$K$13</f>
        <v>721015</v>
      </c>
      <c r="L453" s="155"/>
      <c r="M453" s="35"/>
      <c r="N453" s="386" t="s">
        <v>850</v>
      </c>
      <c r="O453" s="386" t="s">
        <v>853</v>
      </c>
      <c r="P453" s="389"/>
      <c r="Q453" s="392" t="s">
        <v>854</v>
      </c>
      <c r="R453" s="392" t="s">
        <v>855</v>
      </c>
      <c r="S453" s="395">
        <f>IF(COUNTIF(J453:K456,"CUMPLE")&gt;=1,(G453*I453),0)* (IF(N453="PRESENTÓ CERTIFICADO",1,0))* (IF(O453="ACORDE A ITEM 5.2.2 (T.R.)",1,0) )* ( IF(OR(Q453="SIN OBSERVACIÓN", Q453="REQUERIMIENTOS SUBSANADOS"),1,0)) *(IF(OR(R453="NINGUNO", R453="CUMPLEN CON LO SOLICITADO"),1,0))</f>
        <v>453.25</v>
      </c>
      <c r="T453" s="414"/>
      <c r="U453" s="398">
        <f t="shared" si="45"/>
        <v>1</v>
      </c>
    </row>
    <row r="454" spans="2:21" ht="15" customHeight="1" x14ac:dyDescent="0.25">
      <c r="B454" s="372"/>
      <c r="C454" s="400"/>
      <c r="D454" s="400"/>
      <c r="E454" s="400"/>
      <c r="F454" s="400"/>
      <c r="G454" s="403"/>
      <c r="H454" s="381"/>
      <c r="I454" s="406"/>
      <c r="J454" s="155" t="s">
        <v>852</v>
      </c>
      <c r="K454" s="35">
        <f>+$K$14</f>
        <v>721214</v>
      </c>
      <c r="L454" s="155"/>
      <c r="M454" s="35"/>
      <c r="N454" s="387"/>
      <c r="O454" s="387"/>
      <c r="P454" s="390"/>
      <c r="Q454" s="393"/>
      <c r="R454" s="393"/>
      <c r="S454" s="396"/>
      <c r="T454" s="414"/>
      <c r="U454" s="398"/>
    </row>
    <row r="455" spans="2:21" ht="15" customHeight="1" x14ac:dyDescent="0.25">
      <c r="B455" s="372"/>
      <c r="C455" s="400"/>
      <c r="D455" s="400"/>
      <c r="E455" s="400"/>
      <c r="F455" s="400"/>
      <c r="G455" s="403"/>
      <c r="H455" s="381"/>
      <c r="I455" s="406"/>
      <c r="J455" s="155" t="s">
        <v>851</v>
      </c>
      <c r="K455" s="35">
        <f>+$K$15</f>
        <v>721033</v>
      </c>
      <c r="L455" s="155"/>
      <c r="M455" s="35"/>
      <c r="N455" s="387"/>
      <c r="O455" s="387"/>
      <c r="P455" s="390"/>
      <c r="Q455" s="393"/>
      <c r="R455" s="393"/>
      <c r="S455" s="396"/>
      <c r="T455" s="414"/>
      <c r="U455" s="398"/>
    </row>
    <row r="456" spans="2:21" ht="15" customHeight="1" x14ac:dyDescent="0.25">
      <c r="B456" s="373"/>
      <c r="C456" s="401"/>
      <c r="D456" s="401"/>
      <c r="E456" s="401"/>
      <c r="F456" s="401"/>
      <c r="G456" s="404"/>
      <c r="H456" s="382"/>
      <c r="I456" s="407"/>
      <c r="J456" s="155"/>
      <c r="K456" s="35"/>
      <c r="L456" s="155"/>
      <c r="M456" s="35"/>
      <c r="N456" s="388"/>
      <c r="O456" s="388"/>
      <c r="P456" s="391"/>
      <c r="Q456" s="394"/>
      <c r="R456" s="394"/>
      <c r="S456" s="397"/>
      <c r="T456" s="414"/>
      <c r="U456" s="398"/>
    </row>
    <row r="457" spans="2:21" ht="15" customHeight="1" x14ac:dyDescent="0.25">
      <c r="B457" s="371">
        <v>4</v>
      </c>
      <c r="C457" s="374">
        <v>37</v>
      </c>
      <c r="D457" s="374">
        <v>32</v>
      </c>
      <c r="E457" s="374" t="s">
        <v>934</v>
      </c>
      <c r="F457" s="374" t="s">
        <v>937</v>
      </c>
      <c r="G457" s="377">
        <v>1280.17</v>
      </c>
      <c r="H457" s="380" t="s">
        <v>863</v>
      </c>
      <c r="I457" s="383">
        <v>0.5</v>
      </c>
      <c r="J457" s="155" t="s">
        <v>851</v>
      </c>
      <c r="K457" s="35">
        <f>+$K$13</f>
        <v>721015</v>
      </c>
      <c r="L457" s="155"/>
      <c r="M457" s="35"/>
      <c r="N457" s="386" t="s">
        <v>850</v>
      </c>
      <c r="O457" s="386" t="s">
        <v>853</v>
      </c>
      <c r="P457" s="389"/>
      <c r="Q457" s="392" t="s">
        <v>854</v>
      </c>
      <c r="R457" s="392" t="s">
        <v>855</v>
      </c>
      <c r="S457" s="395">
        <f>IF(COUNTIF(J457:K460,"CUMPLE")&gt;=1,(G457*I457),0)* (IF(N457="PRESENTÓ CERTIFICADO",1,0))* (IF(O457="ACORDE A ITEM 5.2.2 (T.R.)",1,0) )* ( IF(OR(Q457="SIN OBSERVACIÓN", Q457="REQUERIMIENTOS SUBSANADOS"),1,0)) *(IF(OR(R457="NINGUNO", R457="CUMPLEN CON LO SOLICITADO"),1,0))</f>
        <v>640.08500000000004</v>
      </c>
      <c r="T457" s="414"/>
      <c r="U457" s="398">
        <f t="shared" si="45"/>
        <v>1</v>
      </c>
    </row>
    <row r="458" spans="2:21" ht="15" customHeight="1" x14ac:dyDescent="0.25">
      <c r="B458" s="372"/>
      <c r="C458" s="375"/>
      <c r="D458" s="375"/>
      <c r="E458" s="375"/>
      <c r="F458" s="375"/>
      <c r="G458" s="378"/>
      <c r="H458" s="381"/>
      <c r="I458" s="384"/>
      <c r="J458" s="155" t="s">
        <v>851</v>
      </c>
      <c r="K458" s="35">
        <f>+$K$14</f>
        <v>721214</v>
      </c>
      <c r="L458" s="155"/>
      <c r="M458" s="35"/>
      <c r="N458" s="387"/>
      <c r="O458" s="387"/>
      <c r="P458" s="390"/>
      <c r="Q458" s="393"/>
      <c r="R458" s="393"/>
      <c r="S458" s="396"/>
      <c r="T458" s="414"/>
      <c r="U458" s="398"/>
    </row>
    <row r="459" spans="2:21" ht="15" customHeight="1" x14ac:dyDescent="0.25">
      <c r="B459" s="372"/>
      <c r="C459" s="375"/>
      <c r="D459" s="375"/>
      <c r="E459" s="375"/>
      <c r="F459" s="375"/>
      <c r="G459" s="378"/>
      <c r="H459" s="381"/>
      <c r="I459" s="384"/>
      <c r="J459" s="155" t="s">
        <v>851</v>
      </c>
      <c r="K459" s="35">
        <f>+$K$15</f>
        <v>721033</v>
      </c>
      <c r="L459" s="155"/>
      <c r="M459" s="35"/>
      <c r="N459" s="387"/>
      <c r="O459" s="387"/>
      <c r="P459" s="390"/>
      <c r="Q459" s="393"/>
      <c r="R459" s="393"/>
      <c r="S459" s="396"/>
      <c r="T459" s="414"/>
      <c r="U459" s="398"/>
    </row>
    <row r="460" spans="2:21" ht="15" customHeight="1" x14ac:dyDescent="0.25">
      <c r="B460" s="373"/>
      <c r="C460" s="376"/>
      <c r="D460" s="376"/>
      <c r="E460" s="376"/>
      <c r="F460" s="376"/>
      <c r="G460" s="379"/>
      <c r="H460" s="382"/>
      <c r="I460" s="385"/>
      <c r="J460" s="155"/>
      <c r="K460" s="35"/>
      <c r="L460" s="155"/>
      <c r="M460" s="35"/>
      <c r="N460" s="388"/>
      <c r="O460" s="388"/>
      <c r="P460" s="391"/>
      <c r="Q460" s="394"/>
      <c r="R460" s="394"/>
      <c r="S460" s="397"/>
      <c r="T460" s="414"/>
      <c r="U460" s="398"/>
    </row>
    <row r="461" spans="2:21" ht="15" customHeight="1" x14ac:dyDescent="0.25">
      <c r="B461" s="371">
        <v>5</v>
      </c>
      <c r="C461" s="399">
        <v>58</v>
      </c>
      <c r="D461" s="399">
        <v>43</v>
      </c>
      <c r="E461" s="399" t="s">
        <v>935</v>
      </c>
      <c r="F461" s="399" t="s">
        <v>938</v>
      </c>
      <c r="G461" s="402">
        <v>1259.8</v>
      </c>
      <c r="H461" s="380" t="s">
        <v>465</v>
      </c>
      <c r="I461" s="405">
        <v>1</v>
      </c>
      <c r="J461" s="155" t="s">
        <v>851</v>
      </c>
      <c r="K461" s="35">
        <f>+$K$13</f>
        <v>721015</v>
      </c>
      <c r="L461" s="155"/>
      <c r="M461" s="35"/>
      <c r="N461" s="386" t="s">
        <v>850</v>
      </c>
      <c r="O461" s="386" t="s">
        <v>853</v>
      </c>
      <c r="P461" s="389"/>
      <c r="Q461" s="392" t="s">
        <v>854</v>
      </c>
      <c r="R461" s="392" t="s">
        <v>855</v>
      </c>
      <c r="S461" s="395">
        <f>IF(COUNTIF(J461:K464,"CUMPLE")&gt;=1,(G461*I461),0)* (IF(N461="PRESENTÓ CERTIFICADO",1,0))* (IF(O461="ACORDE A ITEM 5.2.2 (T.R.)",1,0) )* ( IF(OR(Q461="SIN OBSERVACIÓN", Q461="REQUERIMIENTOS SUBSANADOS"),1,0)) *(IF(OR(R461="NINGUNO", R461="CUMPLEN CON LO SOLICITADO"),1,0))</f>
        <v>1259.8</v>
      </c>
      <c r="T461" s="414"/>
      <c r="U461" s="398">
        <f t="shared" si="45"/>
        <v>1</v>
      </c>
    </row>
    <row r="462" spans="2:21" ht="15" customHeight="1" x14ac:dyDescent="0.25">
      <c r="B462" s="372"/>
      <c r="C462" s="400"/>
      <c r="D462" s="400"/>
      <c r="E462" s="400"/>
      <c r="F462" s="400"/>
      <c r="G462" s="403"/>
      <c r="H462" s="381"/>
      <c r="I462" s="406"/>
      <c r="J462" s="155" t="s">
        <v>851</v>
      </c>
      <c r="K462" s="35">
        <f>+$K$14</f>
        <v>721214</v>
      </c>
      <c r="L462" s="155"/>
      <c r="M462" s="35"/>
      <c r="N462" s="387"/>
      <c r="O462" s="387"/>
      <c r="P462" s="390"/>
      <c r="Q462" s="393"/>
      <c r="R462" s="393"/>
      <c r="S462" s="396"/>
      <c r="T462" s="414"/>
      <c r="U462" s="398"/>
    </row>
    <row r="463" spans="2:21" ht="15" customHeight="1" x14ac:dyDescent="0.25">
      <c r="B463" s="372"/>
      <c r="C463" s="400"/>
      <c r="D463" s="400"/>
      <c r="E463" s="400"/>
      <c r="F463" s="400"/>
      <c r="G463" s="403"/>
      <c r="H463" s="381"/>
      <c r="I463" s="406"/>
      <c r="J463" s="155" t="s">
        <v>851</v>
      </c>
      <c r="K463" s="35">
        <f>+$K$15</f>
        <v>721033</v>
      </c>
      <c r="L463" s="155"/>
      <c r="M463" s="35"/>
      <c r="N463" s="387"/>
      <c r="O463" s="387"/>
      <c r="P463" s="390"/>
      <c r="Q463" s="393"/>
      <c r="R463" s="393"/>
      <c r="S463" s="396"/>
      <c r="T463" s="414"/>
      <c r="U463" s="398"/>
    </row>
    <row r="464" spans="2:21" ht="15" customHeight="1" x14ac:dyDescent="0.25">
      <c r="B464" s="373"/>
      <c r="C464" s="401"/>
      <c r="D464" s="401"/>
      <c r="E464" s="401"/>
      <c r="F464" s="401"/>
      <c r="G464" s="404"/>
      <c r="H464" s="382"/>
      <c r="I464" s="407"/>
      <c r="J464" s="155"/>
      <c r="K464" s="35"/>
      <c r="L464" s="155"/>
      <c r="M464" s="35"/>
      <c r="N464" s="388"/>
      <c r="O464" s="388"/>
      <c r="P464" s="391"/>
      <c r="Q464" s="394"/>
      <c r="R464" s="394"/>
      <c r="S464" s="397"/>
      <c r="T464" s="415"/>
      <c r="U464" s="398"/>
    </row>
    <row r="465" spans="2:21" ht="18" x14ac:dyDescent="0.25">
      <c r="B465" s="360" t="str">
        <f>IF(S466=" "," ",IF(S466&gt;=$H$6,"CUMPLE CON LA EXPERIENCIA REQUERIDA","NO CUMPLE CON LA EXPERIENCIA REQUERIDA"))</f>
        <v>CUMPLE CON LA EXPERIENCIA REQUERIDA</v>
      </c>
      <c r="C465" s="361"/>
      <c r="D465" s="361"/>
      <c r="E465" s="361"/>
      <c r="F465" s="361"/>
      <c r="G465" s="361"/>
      <c r="H465" s="361"/>
      <c r="I465" s="361"/>
      <c r="J465" s="361"/>
      <c r="K465" s="361"/>
      <c r="L465" s="361"/>
      <c r="M465" s="361"/>
      <c r="N465" s="361"/>
      <c r="O465" s="362"/>
      <c r="P465" s="366" t="s">
        <v>52</v>
      </c>
      <c r="Q465" s="367"/>
      <c r="R465" s="368"/>
      <c r="S465" s="41">
        <f>IF(T445="SI",SUM(S445:S464),0)</f>
        <v>3199.5221000000001</v>
      </c>
      <c r="T465" s="369" t="str">
        <f>IF(S466=" "," ",IF(S466&gt;=$H$6,"CUMPLE","NO CUMPLE"))</f>
        <v>CUMPLE</v>
      </c>
      <c r="U465" s="25"/>
    </row>
    <row r="466" spans="2:21" ht="18" x14ac:dyDescent="0.25">
      <c r="B466" s="363"/>
      <c r="C466" s="364"/>
      <c r="D466" s="364"/>
      <c r="E466" s="364"/>
      <c r="F466" s="364"/>
      <c r="G466" s="364"/>
      <c r="H466" s="364"/>
      <c r="I466" s="364"/>
      <c r="J466" s="364"/>
      <c r="K466" s="364"/>
      <c r="L466" s="364"/>
      <c r="M466" s="364"/>
      <c r="N466" s="364"/>
      <c r="O466" s="365"/>
      <c r="P466" s="366" t="s">
        <v>53</v>
      </c>
      <c r="Q466" s="367"/>
      <c r="R466" s="368"/>
      <c r="S466" s="41">
        <f>IFERROR((S465/$P$6)," ")</f>
        <v>5.7442048473967686</v>
      </c>
      <c r="T466" s="370"/>
      <c r="U466" s="38"/>
    </row>
    <row r="469" spans="2:21" ht="33.75" x14ac:dyDescent="0.25">
      <c r="B469" s="23">
        <v>18</v>
      </c>
      <c r="C469" s="419" t="s">
        <v>31</v>
      </c>
      <c r="D469" s="420"/>
      <c r="E469" s="421"/>
      <c r="F469" s="422" t="str">
        <f>IFERROR(VLOOKUP(B469,LISTA_OFERENTES,2,FALSE)," ")</f>
        <v xml:space="preserve">JULIO CESAR QUESADA ARREDONDO </v>
      </c>
      <c r="G469" s="423"/>
      <c r="H469" s="423"/>
      <c r="I469" s="423"/>
      <c r="J469" s="423"/>
      <c r="K469" s="423"/>
      <c r="L469" s="423"/>
      <c r="M469" s="423"/>
      <c r="N469" s="423"/>
      <c r="O469" s="424"/>
      <c r="P469" s="425" t="s">
        <v>32</v>
      </c>
      <c r="Q469" s="426"/>
      <c r="R469" s="427"/>
      <c r="S469" s="24">
        <v>2</v>
      </c>
      <c r="T469" s="25"/>
    </row>
    <row r="470" spans="2:21" ht="46.5" customHeight="1" x14ac:dyDescent="0.25">
      <c r="B470" s="428" t="s">
        <v>33</v>
      </c>
      <c r="C470" s="408" t="s">
        <v>34</v>
      </c>
      <c r="D470" s="408" t="s">
        <v>35</v>
      </c>
      <c r="E470" s="408" t="s">
        <v>36</v>
      </c>
      <c r="F470" s="408" t="s">
        <v>37</v>
      </c>
      <c r="G470" s="408" t="s">
        <v>38</v>
      </c>
      <c r="H470" s="408" t="s">
        <v>39</v>
      </c>
      <c r="I470" s="408" t="s">
        <v>40</v>
      </c>
      <c r="J470" s="430" t="s">
        <v>41</v>
      </c>
      <c r="K470" s="431"/>
      <c r="L470" s="431"/>
      <c r="M470" s="432"/>
      <c r="N470" s="408" t="s">
        <v>42</v>
      </c>
      <c r="O470" s="408" t="s">
        <v>43</v>
      </c>
      <c r="P470" s="430" t="s">
        <v>44</v>
      </c>
      <c r="Q470" s="432"/>
      <c r="R470" s="408" t="s">
        <v>45</v>
      </c>
      <c r="S470" s="408" t="s">
        <v>46</v>
      </c>
      <c r="T470" s="408" t="str">
        <f>+$T$11</f>
        <v>CUMPLE CON EL REQUERIMIENTO DE HABER  CLASIFICADO EN LOS CODIGOS 721015, 721214 Y 721033  DE LA UNSCPS</v>
      </c>
      <c r="U470" s="408" t="str">
        <f>+$U$11</f>
        <v xml:space="preserve">VERIFICACIÓN CONDICIÓN DE EXPERIENCIA  </v>
      </c>
    </row>
    <row r="471" spans="2:21" ht="61.5" customHeight="1" x14ac:dyDescent="0.25">
      <c r="B471" s="429"/>
      <c r="C471" s="409"/>
      <c r="D471" s="409"/>
      <c r="E471" s="409"/>
      <c r="F471" s="409"/>
      <c r="G471" s="409"/>
      <c r="H471" s="409"/>
      <c r="I471" s="409"/>
      <c r="J471" s="410" t="s">
        <v>49</v>
      </c>
      <c r="K471" s="411"/>
      <c r="L471" s="411"/>
      <c r="M471" s="412"/>
      <c r="N471" s="409"/>
      <c r="O471" s="409"/>
      <c r="P471" s="30" t="s">
        <v>10</v>
      </c>
      <c r="Q471" s="30" t="s">
        <v>50</v>
      </c>
      <c r="R471" s="409"/>
      <c r="S471" s="409"/>
      <c r="T471" s="409"/>
      <c r="U471" s="409"/>
    </row>
    <row r="472" spans="2:21" ht="15" customHeight="1" x14ac:dyDescent="0.25">
      <c r="B472" s="371">
        <v>1</v>
      </c>
      <c r="C472" s="399">
        <v>18</v>
      </c>
      <c r="D472" s="399">
        <v>61</v>
      </c>
      <c r="E472" s="399" t="s">
        <v>941</v>
      </c>
      <c r="F472" s="399" t="s">
        <v>939</v>
      </c>
      <c r="G472" s="402">
        <v>1023.94</v>
      </c>
      <c r="H472" s="380" t="s">
        <v>465</v>
      </c>
      <c r="I472" s="405">
        <v>1</v>
      </c>
      <c r="J472" s="155" t="s">
        <v>851</v>
      </c>
      <c r="K472" s="35">
        <f>+$K$13</f>
        <v>721015</v>
      </c>
      <c r="L472" s="155"/>
      <c r="M472" s="35"/>
      <c r="N472" s="386" t="s">
        <v>850</v>
      </c>
      <c r="O472" s="386" t="s">
        <v>853</v>
      </c>
      <c r="P472" s="389"/>
      <c r="Q472" s="392" t="s">
        <v>854</v>
      </c>
      <c r="R472" s="392" t="s">
        <v>855</v>
      </c>
      <c r="S472" s="395">
        <f>IF(COUNTIF(J472:K475,"CUMPLE")&gt;=1,(G472*I472),0)* (IF(N472="PRESENTÓ CERTIFICADO",1,0))* (IF(O472="ACORDE A ITEM 5.2.2 (T.R.)",1,0) )* ( IF(OR(Q472="SIN OBSERVACIÓN", Q472="REQUERIMIENTOS SUBSANADOS"),1,0)) *(IF(OR(R472="NINGUNO", R472="CUMPLEN CON LO SOLICITADO"),1,0))</f>
        <v>1023.94</v>
      </c>
      <c r="T472" s="413" t="s">
        <v>857</v>
      </c>
      <c r="U472" s="398">
        <f t="shared" ref="U472:U476" si="46">IF(COUNTIF(J472:K475,"CUMPLE")&gt;=1,1,0)</f>
        <v>1</v>
      </c>
    </row>
    <row r="473" spans="2:21" ht="15" customHeight="1" x14ac:dyDescent="0.25">
      <c r="B473" s="372"/>
      <c r="C473" s="400"/>
      <c r="D473" s="400"/>
      <c r="E473" s="400"/>
      <c r="F473" s="400"/>
      <c r="G473" s="403"/>
      <c r="H473" s="381"/>
      <c r="I473" s="406"/>
      <c r="J473" s="155" t="s">
        <v>852</v>
      </c>
      <c r="K473" s="35">
        <f>+$K$14</f>
        <v>721214</v>
      </c>
      <c r="L473" s="155"/>
      <c r="M473" s="35"/>
      <c r="N473" s="387"/>
      <c r="O473" s="387"/>
      <c r="P473" s="390"/>
      <c r="Q473" s="393"/>
      <c r="R473" s="393"/>
      <c r="S473" s="396"/>
      <c r="T473" s="414"/>
      <c r="U473" s="398"/>
    </row>
    <row r="474" spans="2:21" ht="28.5" customHeight="1" x14ac:dyDescent="0.25">
      <c r="B474" s="372"/>
      <c r="C474" s="400"/>
      <c r="D474" s="400"/>
      <c r="E474" s="400"/>
      <c r="F474" s="400"/>
      <c r="G474" s="403"/>
      <c r="H474" s="381"/>
      <c r="I474" s="406"/>
      <c r="J474" s="155" t="s">
        <v>851</v>
      </c>
      <c r="K474" s="35">
        <f>+$K$15</f>
        <v>721033</v>
      </c>
      <c r="L474" s="155"/>
      <c r="M474" s="35"/>
      <c r="N474" s="387"/>
      <c r="O474" s="387"/>
      <c r="P474" s="390"/>
      <c r="Q474" s="393"/>
      <c r="R474" s="393"/>
      <c r="S474" s="396"/>
      <c r="T474" s="414"/>
      <c r="U474" s="398"/>
    </row>
    <row r="475" spans="2:21" ht="15" customHeight="1" x14ac:dyDescent="0.25">
      <c r="B475" s="373"/>
      <c r="C475" s="401"/>
      <c r="D475" s="401"/>
      <c r="E475" s="401"/>
      <c r="F475" s="401"/>
      <c r="G475" s="404"/>
      <c r="H475" s="382"/>
      <c r="I475" s="407"/>
      <c r="J475" s="155"/>
      <c r="K475" s="35"/>
      <c r="L475" s="155"/>
      <c r="M475" s="35"/>
      <c r="N475" s="388"/>
      <c r="O475" s="388"/>
      <c r="P475" s="391"/>
      <c r="Q475" s="394"/>
      <c r="R475" s="394"/>
      <c r="S475" s="397"/>
      <c r="T475" s="414"/>
      <c r="U475" s="398"/>
    </row>
    <row r="476" spans="2:21" ht="15" customHeight="1" x14ac:dyDescent="0.25">
      <c r="B476" s="371">
        <v>2</v>
      </c>
      <c r="C476" s="374">
        <v>25</v>
      </c>
      <c r="D476" s="374">
        <v>78</v>
      </c>
      <c r="E476" s="416" t="s">
        <v>942</v>
      </c>
      <c r="F476" s="374" t="s">
        <v>940</v>
      </c>
      <c r="G476" s="377">
        <v>1004.78</v>
      </c>
      <c r="H476" s="380" t="s">
        <v>465</v>
      </c>
      <c r="I476" s="405">
        <v>1</v>
      </c>
      <c r="J476" s="155" t="s">
        <v>851</v>
      </c>
      <c r="K476" s="35">
        <f>+$K$13</f>
        <v>721015</v>
      </c>
      <c r="L476" s="155"/>
      <c r="M476" s="35"/>
      <c r="N476" s="386" t="s">
        <v>850</v>
      </c>
      <c r="O476" s="386" t="s">
        <v>853</v>
      </c>
      <c r="P476" s="389"/>
      <c r="Q476" s="392" t="s">
        <v>854</v>
      </c>
      <c r="R476" s="392" t="s">
        <v>855</v>
      </c>
      <c r="S476" s="395">
        <f>IF(COUNTIF(J476:K479,"CUMPLE")&gt;=1,(G476*I476),0)* (IF(N476="PRESENTÓ CERTIFICADO",1,0))* (IF(O476="ACORDE A ITEM 5.2.2 (T.R.)",1,0) )* ( IF(OR(Q476="SIN OBSERVACIÓN", Q476="REQUERIMIENTOS SUBSANADOS"),1,0)) *(IF(OR(R476="NINGUNO", R476="CUMPLEN CON LO SOLICITADO"),1,0))</f>
        <v>1004.78</v>
      </c>
      <c r="T476" s="414"/>
      <c r="U476" s="398">
        <f t="shared" si="46"/>
        <v>1</v>
      </c>
    </row>
    <row r="477" spans="2:21" ht="15" customHeight="1" x14ac:dyDescent="0.25">
      <c r="B477" s="372"/>
      <c r="C477" s="375"/>
      <c r="D477" s="375"/>
      <c r="E477" s="417"/>
      <c r="F477" s="375"/>
      <c r="G477" s="378"/>
      <c r="H477" s="381"/>
      <c r="I477" s="406"/>
      <c r="J477" s="155" t="s">
        <v>851</v>
      </c>
      <c r="K477" s="35">
        <f>+$K$14</f>
        <v>721214</v>
      </c>
      <c r="L477" s="155"/>
      <c r="M477" s="35"/>
      <c r="N477" s="387"/>
      <c r="O477" s="387"/>
      <c r="P477" s="390"/>
      <c r="Q477" s="393"/>
      <c r="R477" s="393"/>
      <c r="S477" s="396"/>
      <c r="T477" s="414"/>
      <c r="U477" s="398"/>
    </row>
    <row r="478" spans="2:21" ht="27" customHeight="1" x14ac:dyDescent="0.25">
      <c r="B478" s="372"/>
      <c r="C478" s="375"/>
      <c r="D478" s="375"/>
      <c r="E478" s="417"/>
      <c r="F478" s="375"/>
      <c r="G478" s="378"/>
      <c r="H478" s="381"/>
      <c r="I478" s="406"/>
      <c r="J478" s="155" t="s">
        <v>851</v>
      </c>
      <c r="K478" s="35">
        <f>+$K$15</f>
        <v>721033</v>
      </c>
      <c r="L478" s="155"/>
      <c r="M478" s="35"/>
      <c r="N478" s="387"/>
      <c r="O478" s="387"/>
      <c r="P478" s="390"/>
      <c r="Q478" s="393"/>
      <c r="R478" s="393"/>
      <c r="S478" s="396"/>
      <c r="T478" s="414"/>
      <c r="U478" s="398"/>
    </row>
    <row r="479" spans="2:21" ht="15" customHeight="1" x14ac:dyDescent="0.25">
      <c r="B479" s="373"/>
      <c r="C479" s="376"/>
      <c r="D479" s="376"/>
      <c r="E479" s="418"/>
      <c r="F479" s="376"/>
      <c r="G479" s="379"/>
      <c r="H479" s="382"/>
      <c r="I479" s="407"/>
      <c r="J479" s="155"/>
      <c r="K479" s="35"/>
      <c r="L479" s="155"/>
      <c r="M479" s="35"/>
      <c r="N479" s="388"/>
      <c r="O479" s="388"/>
      <c r="P479" s="391"/>
      <c r="Q479" s="394"/>
      <c r="R479" s="394"/>
      <c r="S479" s="397"/>
      <c r="T479" s="414"/>
      <c r="U479" s="398"/>
    </row>
    <row r="480" spans="2:21" hidden="1" x14ac:dyDescent="0.25">
      <c r="B480" s="371">
        <v>3</v>
      </c>
      <c r="C480" s="399"/>
      <c r="D480" s="399"/>
      <c r="E480" s="399"/>
      <c r="F480" s="399"/>
      <c r="G480" s="402"/>
      <c r="H480" s="380"/>
      <c r="I480" s="405"/>
      <c r="J480" s="155"/>
      <c r="K480" s="35">
        <f>+$K$13</f>
        <v>721015</v>
      </c>
      <c r="L480" s="155"/>
      <c r="M480" s="35"/>
      <c r="N480" s="386"/>
      <c r="O480" s="386"/>
      <c r="P480" s="389"/>
      <c r="Q480" s="392"/>
      <c r="R480" s="392"/>
      <c r="S480" s="395">
        <f>IF(COUNTIF(J480:K483,"CUMPLE")&gt;=1,(G480*I480),0)* (IF(N480="PRESENTÓ CERTIFICADO",1,0))* (IF(O480="ACORDE A ITEM 5.2.2 (T.R.)",1,0) )* ( IF(OR(Q480="SIN OBSERVACIÓN", Q480="REQUERIMIENTOS SUBSANADOS"),1,0)) *(IF(OR(R480="NINGUNO", R480="CUMPLEN CON LO SOLICITADO"),1,0))</f>
        <v>0</v>
      </c>
      <c r="T480" s="414"/>
      <c r="U480" s="398">
        <f>IF(COUNTIF(L480:M483,"CUMPLE")&gt;=1,1,0)</f>
        <v>0</v>
      </c>
    </row>
    <row r="481" spans="2:21" hidden="1" x14ac:dyDescent="0.25">
      <c r="B481" s="372"/>
      <c r="C481" s="400"/>
      <c r="D481" s="400"/>
      <c r="E481" s="400"/>
      <c r="F481" s="400"/>
      <c r="G481" s="403"/>
      <c r="H481" s="381"/>
      <c r="I481" s="406"/>
      <c r="J481" s="155"/>
      <c r="K481" s="35">
        <f>+$K$14</f>
        <v>721214</v>
      </c>
      <c r="L481" s="155"/>
      <c r="M481" s="35"/>
      <c r="N481" s="387"/>
      <c r="O481" s="387"/>
      <c r="P481" s="433"/>
      <c r="Q481" s="393"/>
      <c r="R481" s="393"/>
      <c r="S481" s="396"/>
      <c r="T481" s="414"/>
      <c r="U481" s="398"/>
    </row>
    <row r="482" spans="2:21" hidden="1" x14ac:dyDescent="0.25">
      <c r="B482" s="372"/>
      <c r="C482" s="400"/>
      <c r="D482" s="400"/>
      <c r="E482" s="400"/>
      <c r="F482" s="400"/>
      <c r="G482" s="403"/>
      <c r="H482" s="381"/>
      <c r="I482" s="406"/>
      <c r="J482" s="155"/>
      <c r="K482" s="35">
        <f>+$K$15</f>
        <v>721033</v>
      </c>
      <c r="L482" s="155"/>
      <c r="M482" s="35"/>
      <c r="N482" s="387"/>
      <c r="O482" s="387"/>
      <c r="P482" s="390"/>
      <c r="Q482" s="393"/>
      <c r="R482" s="393"/>
      <c r="S482" s="396"/>
      <c r="T482" s="414"/>
      <c r="U482" s="398"/>
    </row>
    <row r="483" spans="2:21" hidden="1" x14ac:dyDescent="0.25">
      <c r="B483" s="373"/>
      <c r="C483" s="401"/>
      <c r="D483" s="401"/>
      <c r="E483" s="401"/>
      <c r="F483" s="401"/>
      <c r="G483" s="404"/>
      <c r="H483" s="382"/>
      <c r="I483" s="407"/>
      <c r="J483" s="155"/>
      <c r="K483" s="35"/>
      <c r="L483" s="155"/>
      <c r="M483" s="35"/>
      <c r="N483" s="388"/>
      <c r="O483" s="388"/>
      <c r="P483" s="391"/>
      <c r="Q483" s="394"/>
      <c r="R483" s="394"/>
      <c r="S483" s="397"/>
      <c r="T483" s="414"/>
      <c r="U483" s="398"/>
    </row>
    <row r="484" spans="2:21" hidden="1" x14ac:dyDescent="0.25">
      <c r="B484" s="371">
        <v>4</v>
      </c>
      <c r="C484" s="374"/>
      <c r="D484" s="374"/>
      <c r="E484" s="374"/>
      <c r="F484" s="374"/>
      <c r="G484" s="377"/>
      <c r="H484" s="380"/>
      <c r="I484" s="383"/>
      <c r="J484" s="155"/>
      <c r="K484" s="35">
        <f>+$K$13</f>
        <v>721015</v>
      </c>
      <c r="L484" s="155"/>
      <c r="M484" s="35"/>
      <c r="N484" s="386"/>
      <c r="O484" s="386"/>
      <c r="P484" s="389"/>
      <c r="Q484" s="392"/>
      <c r="R484" s="392"/>
      <c r="S484" s="395">
        <f>IF(COUNTIF(J484:K487,"CUMPLE")&gt;=1,(G484*I484),0)* (IF(N484="PRESENTÓ CERTIFICADO",1,0))* (IF(O484="ACORDE A ITEM 5.2.2 (T.R.)",1,0) )* ( IF(OR(Q484="SIN OBSERVACIÓN", Q484="REQUERIMIENTOS SUBSANADOS"),1,0)) *(IF(OR(R484="NINGUNO", R484="CUMPLEN CON LO SOLICITADO"),1,0))</f>
        <v>0</v>
      </c>
      <c r="T484" s="414"/>
      <c r="U484" s="398">
        <f>IF(COUNTIF(L484:M487,"CUMPLE")&gt;=1,1,0)</f>
        <v>0</v>
      </c>
    </row>
    <row r="485" spans="2:21" hidden="1" x14ac:dyDescent="0.25">
      <c r="B485" s="372"/>
      <c r="C485" s="375"/>
      <c r="D485" s="375"/>
      <c r="E485" s="375"/>
      <c r="F485" s="375"/>
      <c r="G485" s="378"/>
      <c r="H485" s="381"/>
      <c r="I485" s="384"/>
      <c r="J485" s="155"/>
      <c r="K485" s="35">
        <f>+$K$14</f>
        <v>721214</v>
      </c>
      <c r="L485" s="155"/>
      <c r="M485" s="35"/>
      <c r="N485" s="387"/>
      <c r="O485" s="387"/>
      <c r="P485" s="433"/>
      <c r="Q485" s="393"/>
      <c r="R485" s="393"/>
      <c r="S485" s="396"/>
      <c r="T485" s="414"/>
      <c r="U485" s="398"/>
    </row>
    <row r="486" spans="2:21" hidden="1" x14ac:dyDescent="0.25">
      <c r="B486" s="372"/>
      <c r="C486" s="375"/>
      <c r="D486" s="375"/>
      <c r="E486" s="375"/>
      <c r="F486" s="375"/>
      <c r="G486" s="378"/>
      <c r="H486" s="381"/>
      <c r="I486" s="384"/>
      <c r="J486" s="155"/>
      <c r="K486" s="35">
        <f>+$K$15</f>
        <v>721033</v>
      </c>
      <c r="L486" s="155"/>
      <c r="M486" s="35"/>
      <c r="N486" s="387"/>
      <c r="O486" s="387"/>
      <c r="P486" s="390"/>
      <c r="Q486" s="393"/>
      <c r="R486" s="393"/>
      <c r="S486" s="396"/>
      <c r="T486" s="414"/>
      <c r="U486" s="398"/>
    </row>
    <row r="487" spans="2:21" hidden="1" x14ac:dyDescent="0.25">
      <c r="B487" s="373"/>
      <c r="C487" s="376"/>
      <c r="D487" s="376"/>
      <c r="E487" s="376"/>
      <c r="F487" s="376"/>
      <c r="G487" s="379"/>
      <c r="H487" s="382"/>
      <c r="I487" s="385"/>
      <c r="J487" s="155"/>
      <c r="K487" s="35"/>
      <c r="L487" s="155"/>
      <c r="M487" s="35"/>
      <c r="N487" s="388"/>
      <c r="O487" s="388"/>
      <c r="P487" s="391"/>
      <c r="Q487" s="394"/>
      <c r="R487" s="394"/>
      <c r="S487" s="397"/>
      <c r="T487" s="414"/>
      <c r="U487" s="398"/>
    </row>
    <row r="488" spans="2:21" hidden="1" x14ac:dyDescent="0.25">
      <c r="B488" s="371">
        <v>5</v>
      </c>
      <c r="C488" s="399"/>
      <c r="D488" s="399"/>
      <c r="E488" s="399"/>
      <c r="F488" s="399"/>
      <c r="G488" s="402"/>
      <c r="H488" s="380"/>
      <c r="I488" s="405"/>
      <c r="J488" s="155"/>
      <c r="K488" s="35">
        <f>+$K$13</f>
        <v>721015</v>
      </c>
      <c r="L488" s="155"/>
      <c r="M488" s="35"/>
      <c r="N488" s="386"/>
      <c r="O488" s="386"/>
      <c r="P488" s="389"/>
      <c r="Q488" s="392"/>
      <c r="R488" s="392"/>
      <c r="S488" s="395">
        <f>IF(COUNTIF(J488:K491,"CUMPLE")&gt;=1,(G488*I488),0)* (IF(N488="PRESENTÓ CERTIFICADO",1,0))* (IF(O488="ACORDE A ITEM 5.2.2 (T.R.)",1,0) )* ( IF(OR(Q488="SIN OBSERVACIÓN", Q488="REQUERIMIENTOS SUBSANADOS"),1,0)) *(IF(OR(R488="NINGUNO", R488="CUMPLEN CON LO SOLICITADO"),1,0))</f>
        <v>0</v>
      </c>
      <c r="T488" s="414"/>
      <c r="U488" s="398">
        <f>IF(COUNTIF(L488:M491,"CUMPLE")&gt;=1,1,0)</f>
        <v>0</v>
      </c>
    </row>
    <row r="489" spans="2:21" hidden="1" x14ac:dyDescent="0.25">
      <c r="B489" s="372"/>
      <c r="C489" s="400"/>
      <c r="D489" s="400"/>
      <c r="E489" s="400"/>
      <c r="F489" s="400"/>
      <c r="G489" s="403"/>
      <c r="H489" s="381"/>
      <c r="I489" s="406"/>
      <c r="J489" s="155"/>
      <c r="K489" s="35">
        <f>+$K$14</f>
        <v>721214</v>
      </c>
      <c r="L489" s="155"/>
      <c r="M489" s="35"/>
      <c r="N489" s="387"/>
      <c r="O489" s="387"/>
      <c r="P489" s="433"/>
      <c r="Q489" s="393"/>
      <c r="R489" s="393"/>
      <c r="S489" s="396"/>
      <c r="T489" s="414"/>
      <c r="U489" s="398"/>
    </row>
    <row r="490" spans="2:21" hidden="1" x14ac:dyDescent="0.25">
      <c r="B490" s="372"/>
      <c r="C490" s="400"/>
      <c r="D490" s="400"/>
      <c r="E490" s="400"/>
      <c r="F490" s="400"/>
      <c r="G490" s="403"/>
      <c r="H490" s="381"/>
      <c r="I490" s="406"/>
      <c r="J490" s="155"/>
      <c r="K490" s="35">
        <f>+$K$15</f>
        <v>721033</v>
      </c>
      <c r="L490" s="155"/>
      <c r="M490" s="35"/>
      <c r="N490" s="387"/>
      <c r="O490" s="387"/>
      <c r="P490" s="390"/>
      <c r="Q490" s="393"/>
      <c r="R490" s="393"/>
      <c r="S490" s="396"/>
      <c r="T490" s="414"/>
      <c r="U490" s="398"/>
    </row>
    <row r="491" spans="2:21" hidden="1" x14ac:dyDescent="0.25">
      <c r="B491" s="373"/>
      <c r="C491" s="401"/>
      <c r="D491" s="401"/>
      <c r="E491" s="401"/>
      <c r="F491" s="401"/>
      <c r="G491" s="404"/>
      <c r="H491" s="382"/>
      <c r="I491" s="407"/>
      <c r="J491" s="155"/>
      <c r="K491" s="35"/>
      <c r="L491" s="155"/>
      <c r="M491" s="35"/>
      <c r="N491" s="388"/>
      <c r="O491" s="388"/>
      <c r="P491" s="391"/>
      <c r="Q491" s="394"/>
      <c r="R491" s="394"/>
      <c r="S491" s="397"/>
      <c r="T491" s="415"/>
      <c r="U491" s="398"/>
    </row>
    <row r="492" spans="2:21" ht="18" x14ac:dyDescent="0.25">
      <c r="B492" s="360" t="str">
        <f>IF(S493=" "," ",IF(S493&gt;=$H$6,"CUMPLE CON LA EXPERIENCIA REQUERIDA","NO CUMPLE CON LA EXPERIENCIA REQUERIDA"))</f>
        <v>CUMPLE CON LA EXPERIENCIA REQUERIDA</v>
      </c>
      <c r="C492" s="361"/>
      <c r="D492" s="361"/>
      <c r="E492" s="361"/>
      <c r="F492" s="361"/>
      <c r="G492" s="361"/>
      <c r="H492" s="361"/>
      <c r="I492" s="361"/>
      <c r="J492" s="361"/>
      <c r="K492" s="361"/>
      <c r="L492" s="361"/>
      <c r="M492" s="361"/>
      <c r="N492" s="361"/>
      <c r="O492" s="362"/>
      <c r="P492" s="366" t="s">
        <v>52</v>
      </c>
      <c r="Q492" s="367"/>
      <c r="R492" s="368"/>
      <c r="S492" s="41">
        <f>IF(T472="SI",SUM(S472:S491),0)</f>
        <v>2028.72</v>
      </c>
      <c r="T492" s="369" t="str">
        <f>IF(S493=" "," ",IF(S493&gt;=$H$6,"CUMPLE","NO CUMPLE"))</f>
        <v>CUMPLE</v>
      </c>
      <c r="U492" s="25"/>
    </row>
    <row r="493" spans="2:21" ht="18" x14ac:dyDescent="0.25">
      <c r="B493" s="363"/>
      <c r="C493" s="364"/>
      <c r="D493" s="364"/>
      <c r="E493" s="364"/>
      <c r="F493" s="364"/>
      <c r="G493" s="364"/>
      <c r="H493" s="364"/>
      <c r="I493" s="364"/>
      <c r="J493" s="364"/>
      <c r="K493" s="364"/>
      <c r="L493" s="364"/>
      <c r="M493" s="364"/>
      <c r="N493" s="364"/>
      <c r="O493" s="365"/>
      <c r="P493" s="366" t="s">
        <v>53</v>
      </c>
      <c r="Q493" s="367"/>
      <c r="R493" s="368"/>
      <c r="S493" s="41">
        <f>IFERROR((S492/$P$6)," ")</f>
        <v>3.6422262118491919</v>
      </c>
      <c r="T493" s="370"/>
      <c r="U493" s="38"/>
    </row>
    <row r="496" spans="2:21" ht="33.75" x14ac:dyDescent="0.25">
      <c r="B496" s="23">
        <v>19</v>
      </c>
      <c r="C496" s="419" t="s">
        <v>31</v>
      </c>
      <c r="D496" s="420"/>
      <c r="E496" s="421"/>
      <c r="F496" s="422" t="str">
        <f>IFERROR(VLOOKUP(B496,LISTA_OFERENTES,2,FALSE)," ")</f>
        <v>WILLIAMS.CO SAS</v>
      </c>
      <c r="G496" s="423"/>
      <c r="H496" s="423"/>
      <c r="I496" s="423"/>
      <c r="J496" s="423"/>
      <c r="K496" s="423"/>
      <c r="L496" s="423"/>
      <c r="M496" s="423"/>
      <c r="N496" s="423"/>
      <c r="O496" s="424"/>
      <c r="P496" s="425" t="s">
        <v>32</v>
      </c>
      <c r="Q496" s="426"/>
      <c r="R496" s="427"/>
      <c r="S496" s="24">
        <v>2</v>
      </c>
      <c r="T496" s="25"/>
    </row>
    <row r="497" spans="2:21" ht="53.25" customHeight="1" x14ac:dyDescent="0.25">
      <c r="B497" s="428" t="s">
        <v>33</v>
      </c>
      <c r="C497" s="408" t="s">
        <v>34</v>
      </c>
      <c r="D497" s="408" t="s">
        <v>35</v>
      </c>
      <c r="E497" s="408" t="s">
        <v>36</v>
      </c>
      <c r="F497" s="408" t="s">
        <v>37</v>
      </c>
      <c r="G497" s="408" t="s">
        <v>38</v>
      </c>
      <c r="H497" s="408" t="s">
        <v>39</v>
      </c>
      <c r="I497" s="408" t="s">
        <v>40</v>
      </c>
      <c r="J497" s="430" t="s">
        <v>41</v>
      </c>
      <c r="K497" s="431"/>
      <c r="L497" s="431"/>
      <c r="M497" s="432"/>
      <c r="N497" s="408" t="s">
        <v>42</v>
      </c>
      <c r="O497" s="408" t="s">
        <v>43</v>
      </c>
      <c r="P497" s="430" t="s">
        <v>44</v>
      </c>
      <c r="Q497" s="432"/>
      <c r="R497" s="408" t="s">
        <v>45</v>
      </c>
      <c r="S497" s="408" t="s">
        <v>46</v>
      </c>
      <c r="T497" s="408" t="str">
        <f>+$T$11</f>
        <v>CUMPLE CON EL REQUERIMIENTO DE HABER  CLASIFICADO EN LOS CODIGOS 721015, 721214 Y 721033  DE LA UNSCPS</v>
      </c>
      <c r="U497" s="408" t="str">
        <f>+$U$11</f>
        <v xml:space="preserve">VERIFICACIÓN CONDICIÓN DE EXPERIENCIA  </v>
      </c>
    </row>
    <row r="498" spans="2:21" ht="58.5" customHeight="1" x14ac:dyDescent="0.25">
      <c r="B498" s="429"/>
      <c r="C498" s="409"/>
      <c r="D498" s="409"/>
      <c r="E498" s="409"/>
      <c r="F498" s="409"/>
      <c r="G498" s="409"/>
      <c r="H498" s="409"/>
      <c r="I498" s="409"/>
      <c r="J498" s="410" t="s">
        <v>49</v>
      </c>
      <c r="K498" s="411"/>
      <c r="L498" s="411"/>
      <c r="M498" s="412"/>
      <c r="N498" s="409"/>
      <c r="O498" s="409"/>
      <c r="P498" s="30" t="s">
        <v>10</v>
      </c>
      <c r="Q498" s="30" t="s">
        <v>50</v>
      </c>
      <c r="R498" s="409"/>
      <c r="S498" s="409"/>
      <c r="T498" s="409"/>
      <c r="U498" s="409"/>
    </row>
    <row r="499" spans="2:21" ht="15" customHeight="1" x14ac:dyDescent="0.25">
      <c r="B499" s="371">
        <v>1</v>
      </c>
      <c r="C499" s="399">
        <v>50</v>
      </c>
      <c r="D499" s="399">
        <v>677</v>
      </c>
      <c r="E499" s="399" t="s">
        <v>943</v>
      </c>
      <c r="F499" s="399" t="s">
        <v>945</v>
      </c>
      <c r="G499" s="402">
        <v>7288.55</v>
      </c>
      <c r="H499" s="380" t="s">
        <v>863</v>
      </c>
      <c r="I499" s="405">
        <v>0.4</v>
      </c>
      <c r="J499" s="155" t="s">
        <v>851</v>
      </c>
      <c r="K499" s="35">
        <f>+$K$13</f>
        <v>721015</v>
      </c>
      <c r="L499" s="155"/>
      <c r="M499" s="35"/>
      <c r="N499" s="386" t="s">
        <v>850</v>
      </c>
      <c r="O499" s="386" t="s">
        <v>853</v>
      </c>
      <c r="P499" s="389"/>
      <c r="Q499" s="392" t="s">
        <v>854</v>
      </c>
      <c r="R499" s="392" t="s">
        <v>855</v>
      </c>
      <c r="S499" s="395">
        <f>IF(COUNTIF(J499:K502,"CUMPLE")&gt;=1,(G499*I499),0)* (IF(N499="PRESENTÓ CERTIFICADO",1,0))* (IF(O499="ACORDE A ITEM 5.2.2 (T.R.)",1,0) )* ( IF(OR(Q499="SIN OBSERVACIÓN", Q499="REQUERIMIENTOS SUBSANADOS"),1,0)) *(IF(OR(R499="NINGUNO", R499="CUMPLEN CON LO SOLICITADO"),1,0))</f>
        <v>2915.42</v>
      </c>
      <c r="T499" s="413" t="s">
        <v>857</v>
      </c>
      <c r="U499" s="398">
        <f t="shared" ref="U499:U503" si="47">IF(COUNTIF(J499:K502,"CUMPLE")&gt;=1,1,0)</f>
        <v>1</v>
      </c>
    </row>
    <row r="500" spans="2:21" ht="15" customHeight="1" x14ac:dyDescent="0.25">
      <c r="B500" s="372"/>
      <c r="C500" s="400"/>
      <c r="D500" s="400"/>
      <c r="E500" s="400"/>
      <c r="F500" s="400"/>
      <c r="G500" s="403"/>
      <c r="H500" s="381"/>
      <c r="I500" s="406"/>
      <c r="J500" s="155" t="s">
        <v>851</v>
      </c>
      <c r="K500" s="35">
        <f>+$K$14</f>
        <v>721214</v>
      </c>
      <c r="L500" s="155"/>
      <c r="M500" s="35"/>
      <c r="N500" s="387"/>
      <c r="O500" s="387"/>
      <c r="P500" s="390"/>
      <c r="Q500" s="393"/>
      <c r="R500" s="393"/>
      <c r="S500" s="396"/>
      <c r="T500" s="414"/>
      <c r="U500" s="398"/>
    </row>
    <row r="501" spans="2:21" ht="15" customHeight="1" x14ac:dyDescent="0.25">
      <c r="B501" s="372"/>
      <c r="C501" s="400"/>
      <c r="D501" s="400"/>
      <c r="E501" s="400"/>
      <c r="F501" s="400"/>
      <c r="G501" s="403"/>
      <c r="H501" s="381"/>
      <c r="I501" s="406"/>
      <c r="J501" s="155" t="s">
        <v>851</v>
      </c>
      <c r="K501" s="35">
        <f>+$K$15</f>
        <v>721033</v>
      </c>
      <c r="L501" s="155"/>
      <c r="M501" s="35"/>
      <c r="N501" s="387"/>
      <c r="O501" s="387"/>
      <c r="P501" s="390"/>
      <c r="Q501" s="393"/>
      <c r="R501" s="393"/>
      <c r="S501" s="396"/>
      <c r="T501" s="414"/>
      <c r="U501" s="398"/>
    </row>
    <row r="502" spans="2:21" ht="15" customHeight="1" x14ac:dyDescent="0.25">
      <c r="B502" s="373"/>
      <c r="C502" s="401"/>
      <c r="D502" s="401"/>
      <c r="E502" s="401"/>
      <c r="F502" s="401"/>
      <c r="G502" s="404"/>
      <c r="H502" s="382"/>
      <c r="I502" s="407"/>
      <c r="J502" s="155"/>
      <c r="K502" s="35"/>
      <c r="L502" s="155"/>
      <c r="M502" s="35"/>
      <c r="N502" s="388"/>
      <c r="O502" s="388"/>
      <c r="P502" s="391"/>
      <c r="Q502" s="394"/>
      <c r="R502" s="394"/>
      <c r="S502" s="397"/>
      <c r="T502" s="414"/>
      <c r="U502" s="398"/>
    </row>
    <row r="503" spans="2:21" ht="15" customHeight="1" x14ac:dyDescent="0.25">
      <c r="B503" s="371">
        <v>2</v>
      </c>
      <c r="C503" s="374">
        <v>49</v>
      </c>
      <c r="D503" s="374">
        <v>653</v>
      </c>
      <c r="E503" s="416" t="s">
        <v>944</v>
      </c>
      <c r="F503" s="374" t="s">
        <v>946</v>
      </c>
      <c r="G503" s="377">
        <v>889.11</v>
      </c>
      <c r="H503" s="380" t="s">
        <v>863</v>
      </c>
      <c r="I503" s="383">
        <v>0.5</v>
      </c>
      <c r="J503" s="155" t="s">
        <v>851</v>
      </c>
      <c r="K503" s="35">
        <f>+$K$13</f>
        <v>721015</v>
      </c>
      <c r="L503" s="155"/>
      <c r="M503" s="35"/>
      <c r="N503" s="386" t="s">
        <v>850</v>
      </c>
      <c r="O503" s="386" t="s">
        <v>853</v>
      </c>
      <c r="P503" s="389"/>
      <c r="Q503" s="392" t="s">
        <v>854</v>
      </c>
      <c r="R503" s="392" t="s">
        <v>855</v>
      </c>
      <c r="S503" s="395">
        <f>IF(COUNTIF(J503:K506,"CUMPLE")&gt;=1,(G503*I503),0)* (IF(N503="PRESENTÓ CERTIFICADO",1,0))* (IF(O503="ACORDE A ITEM 5.2.2 (T.R.)",1,0) )* ( IF(OR(Q503="SIN OBSERVACIÓN", Q503="REQUERIMIENTOS SUBSANADOS"),1,0)) *(IF(OR(R503="NINGUNO", R503="CUMPLEN CON LO SOLICITADO"),1,0))</f>
        <v>444.55500000000001</v>
      </c>
      <c r="T503" s="414"/>
      <c r="U503" s="398">
        <f t="shared" si="47"/>
        <v>1</v>
      </c>
    </row>
    <row r="504" spans="2:21" ht="15" customHeight="1" x14ac:dyDescent="0.25">
      <c r="B504" s="372"/>
      <c r="C504" s="375"/>
      <c r="D504" s="375"/>
      <c r="E504" s="417"/>
      <c r="F504" s="375"/>
      <c r="G504" s="378"/>
      <c r="H504" s="381"/>
      <c r="I504" s="384"/>
      <c r="J504" s="155" t="s">
        <v>851</v>
      </c>
      <c r="K504" s="35">
        <f>+$K$14</f>
        <v>721214</v>
      </c>
      <c r="L504" s="155"/>
      <c r="M504" s="35"/>
      <c r="N504" s="387"/>
      <c r="O504" s="387"/>
      <c r="P504" s="390"/>
      <c r="Q504" s="393"/>
      <c r="R504" s="393"/>
      <c r="S504" s="396"/>
      <c r="T504" s="414"/>
      <c r="U504" s="398"/>
    </row>
    <row r="505" spans="2:21" ht="15" customHeight="1" x14ac:dyDescent="0.25">
      <c r="B505" s="372"/>
      <c r="C505" s="375"/>
      <c r="D505" s="375"/>
      <c r="E505" s="417"/>
      <c r="F505" s="375"/>
      <c r="G505" s="378"/>
      <c r="H505" s="381"/>
      <c r="I505" s="384"/>
      <c r="J505" s="155" t="s">
        <v>852</v>
      </c>
      <c r="K505" s="35">
        <f>+$K$15</f>
        <v>721033</v>
      </c>
      <c r="L505" s="155"/>
      <c r="M505" s="35"/>
      <c r="N505" s="387"/>
      <c r="O505" s="387"/>
      <c r="P505" s="390"/>
      <c r="Q505" s="393"/>
      <c r="R505" s="393"/>
      <c r="S505" s="396"/>
      <c r="T505" s="414"/>
      <c r="U505" s="398"/>
    </row>
    <row r="506" spans="2:21" ht="15" customHeight="1" x14ac:dyDescent="0.25">
      <c r="B506" s="373"/>
      <c r="C506" s="376"/>
      <c r="D506" s="376"/>
      <c r="E506" s="418"/>
      <c r="F506" s="376"/>
      <c r="G506" s="379"/>
      <c r="H506" s="382"/>
      <c r="I506" s="385"/>
      <c r="J506" s="155"/>
      <c r="K506" s="35"/>
      <c r="L506" s="155"/>
      <c r="M506" s="35"/>
      <c r="N506" s="388"/>
      <c r="O506" s="388"/>
      <c r="P506" s="391"/>
      <c r="Q506" s="394"/>
      <c r="R506" s="394"/>
      <c r="S506" s="397"/>
      <c r="T506" s="414"/>
      <c r="U506" s="398"/>
    </row>
    <row r="507" spans="2:21" hidden="1" x14ac:dyDescent="0.25">
      <c r="B507" s="371">
        <v>3</v>
      </c>
      <c r="C507" s="399"/>
      <c r="D507" s="399"/>
      <c r="E507" s="399"/>
      <c r="F507" s="399"/>
      <c r="G507" s="402"/>
      <c r="H507" s="380"/>
      <c r="I507" s="405"/>
      <c r="J507" s="155"/>
      <c r="K507" s="35">
        <f>+$K$13</f>
        <v>721015</v>
      </c>
      <c r="L507" s="155"/>
      <c r="M507" s="35"/>
      <c r="N507" s="386"/>
      <c r="O507" s="386"/>
      <c r="P507" s="389"/>
      <c r="Q507" s="392"/>
      <c r="R507" s="392"/>
      <c r="S507" s="395">
        <f>IF(COUNTIF(J507:K510,"CUMPLE")&gt;=1,(G507*I507),0)* (IF(N507="PRESENTÓ CERTIFICADO",1,0))* (IF(O507="ACORDE A ITEM 5.2.2 (T.R.)",1,0) )* ( IF(OR(Q507="SIN OBSERVACIÓN", Q507="REQUERIMIENTOS SUBSANADOS"),1,0)) *(IF(OR(R507="NINGUNO", R507="CUMPLEN CON LO SOLICITADO"),1,0))</f>
        <v>0</v>
      </c>
      <c r="T507" s="414"/>
      <c r="U507" s="398">
        <f>IF(COUNTIF(L507:M510,"CUMPLE")&gt;=1,1,0)</f>
        <v>0</v>
      </c>
    </row>
    <row r="508" spans="2:21" hidden="1" x14ac:dyDescent="0.25">
      <c r="B508" s="372"/>
      <c r="C508" s="400"/>
      <c r="D508" s="400"/>
      <c r="E508" s="400"/>
      <c r="F508" s="400"/>
      <c r="G508" s="403"/>
      <c r="H508" s="381"/>
      <c r="I508" s="406"/>
      <c r="J508" s="155"/>
      <c r="K508" s="35">
        <f>+$K$14</f>
        <v>721214</v>
      </c>
      <c r="L508" s="155"/>
      <c r="M508" s="35"/>
      <c r="N508" s="387"/>
      <c r="O508" s="387"/>
      <c r="P508" s="433"/>
      <c r="Q508" s="393"/>
      <c r="R508" s="393"/>
      <c r="S508" s="396"/>
      <c r="T508" s="414"/>
      <c r="U508" s="398"/>
    </row>
    <row r="509" spans="2:21" hidden="1" x14ac:dyDescent="0.25">
      <c r="B509" s="372"/>
      <c r="C509" s="400"/>
      <c r="D509" s="400"/>
      <c r="E509" s="400"/>
      <c r="F509" s="400"/>
      <c r="G509" s="403"/>
      <c r="H509" s="381"/>
      <c r="I509" s="406"/>
      <c r="J509" s="155"/>
      <c r="K509" s="35">
        <f>+$K$15</f>
        <v>721033</v>
      </c>
      <c r="L509" s="155"/>
      <c r="M509" s="35"/>
      <c r="N509" s="387"/>
      <c r="O509" s="387"/>
      <c r="P509" s="390"/>
      <c r="Q509" s="393"/>
      <c r="R509" s="393"/>
      <c r="S509" s="396"/>
      <c r="T509" s="414"/>
      <c r="U509" s="398"/>
    </row>
    <row r="510" spans="2:21" hidden="1" x14ac:dyDescent="0.25">
      <c r="B510" s="373"/>
      <c r="C510" s="401"/>
      <c r="D510" s="401"/>
      <c r="E510" s="401"/>
      <c r="F510" s="401"/>
      <c r="G510" s="404"/>
      <c r="H510" s="382"/>
      <c r="I510" s="407"/>
      <c r="J510" s="155"/>
      <c r="K510" s="35"/>
      <c r="L510" s="155"/>
      <c r="M510" s="35"/>
      <c r="N510" s="388"/>
      <c r="O510" s="388"/>
      <c r="P510" s="391"/>
      <c r="Q510" s="394"/>
      <c r="R510" s="394"/>
      <c r="S510" s="397"/>
      <c r="T510" s="414"/>
      <c r="U510" s="398"/>
    </row>
    <row r="511" spans="2:21" hidden="1" x14ac:dyDescent="0.25">
      <c r="B511" s="371">
        <v>4</v>
      </c>
      <c r="C511" s="374"/>
      <c r="D511" s="374"/>
      <c r="E511" s="374"/>
      <c r="F511" s="374"/>
      <c r="G511" s="377"/>
      <c r="H511" s="380"/>
      <c r="I511" s="383"/>
      <c r="J511" s="155"/>
      <c r="K511" s="35">
        <f>+$K$13</f>
        <v>721015</v>
      </c>
      <c r="L511" s="155"/>
      <c r="M511" s="35"/>
      <c r="N511" s="386"/>
      <c r="O511" s="386"/>
      <c r="P511" s="389"/>
      <c r="Q511" s="392"/>
      <c r="R511" s="392"/>
      <c r="S511" s="395">
        <f>IF(COUNTIF(J511:K514,"CUMPLE")&gt;=1,(G511*I511),0)* (IF(N511="PRESENTÓ CERTIFICADO",1,0))* (IF(O511="ACORDE A ITEM 5.2.2 (T.R.)",1,0) )* ( IF(OR(Q511="SIN OBSERVACIÓN", Q511="REQUERIMIENTOS SUBSANADOS"),1,0)) *(IF(OR(R511="NINGUNO", R511="CUMPLEN CON LO SOLICITADO"),1,0))</f>
        <v>0</v>
      </c>
      <c r="T511" s="414"/>
      <c r="U511" s="398">
        <f>IF(COUNTIF(L511:M514,"CUMPLE")&gt;=1,1,0)</f>
        <v>0</v>
      </c>
    </row>
    <row r="512" spans="2:21" hidden="1" x14ac:dyDescent="0.25">
      <c r="B512" s="372"/>
      <c r="C512" s="375"/>
      <c r="D512" s="375"/>
      <c r="E512" s="375"/>
      <c r="F512" s="375"/>
      <c r="G512" s="378"/>
      <c r="H512" s="381"/>
      <c r="I512" s="384"/>
      <c r="J512" s="155"/>
      <c r="K512" s="35">
        <f>+$K$14</f>
        <v>721214</v>
      </c>
      <c r="L512" s="155"/>
      <c r="M512" s="35"/>
      <c r="N512" s="387"/>
      <c r="O512" s="387"/>
      <c r="P512" s="433"/>
      <c r="Q512" s="393"/>
      <c r="R512" s="393"/>
      <c r="S512" s="396"/>
      <c r="T512" s="414"/>
      <c r="U512" s="398"/>
    </row>
    <row r="513" spans="2:21" hidden="1" x14ac:dyDescent="0.25">
      <c r="B513" s="372"/>
      <c r="C513" s="375"/>
      <c r="D513" s="375"/>
      <c r="E513" s="375"/>
      <c r="F513" s="375"/>
      <c r="G513" s="378"/>
      <c r="H513" s="381"/>
      <c r="I513" s="384"/>
      <c r="J513" s="155"/>
      <c r="K513" s="35">
        <f>+$K$15</f>
        <v>721033</v>
      </c>
      <c r="L513" s="155"/>
      <c r="M513" s="35"/>
      <c r="N513" s="387"/>
      <c r="O513" s="387"/>
      <c r="P513" s="390"/>
      <c r="Q513" s="393"/>
      <c r="R513" s="393"/>
      <c r="S513" s="396"/>
      <c r="T513" s="414"/>
      <c r="U513" s="398"/>
    </row>
    <row r="514" spans="2:21" hidden="1" x14ac:dyDescent="0.25">
      <c r="B514" s="373"/>
      <c r="C514" s="376"/>
      <c r="D514" s="376"/>
      <c r="E514" s="376"/>
      <c r="F514" s="376"/>
      <c r="G514" s="379"/>
      <c r="H514" s="382"/>
      <c r="I514" s="385"/>
      <c r="J514" s="155"/>
      <c r="K514" s="35"/>
      <c r="L514" s="155"/>
      <c r="M514" s="35"/>
      <c r="N514" s="388"/>
      <c r="O514" s="388"/>
      <c r="P514" s="391"/>
      <c r="Q514" s="394"/>
      <c r="R514" s="394"/>
      <c r="S514" s="397"/>
      <c r="T514" s="414"/>
      <c r="U514" s="398"/>
    </row>
    <row r="515" spans="2:21" hidden="1" x14ac:dyDescent="0.25">
      <c r="B515" s="371">
        <v>5</v>
      </c>
      <c r="C515" s="399"/>
      <c r="D515" s="399"/>
      <c r="E515" s="399"/>
      <c r="F515" s="399"/>
      <c r="G515" s="402"/>
      <c r="H515" s="380"/>
      <c r="I515" s="405"/>
      <c r="J515" s="155"/>
      <c r="K515" s="35">
        <f>+$K$13</f>
        <v>721015</v>
      </c>
      <c r="L515" s="155"/>
      <c r="M515" s="35"/>
      <c r="N515" s="386"/>
      <c r="O515" s="386"/>
      <c r="P515" s="389"/>
      <c r="Q515" s="392"/>
      <c r="R515" s="392"/>
      <c r="S515" s="395">
        <f>IF(COUNTIF(J515:K518,"CUMPLE")&gt;=1,(G515*I515),0)* (IF(N515="PRESENTÓ CERTIFICADO",1,0))* (IF(O515="ACORDE A ITEM 5.2.2 (T.R.)",1,0) )* ( IF(OR(Q515="SIN OBSERVACIÓN", Q515="REQUERIMIENTOS SUBSANADOS"),1,0)) *(IF(OR(R515="NINGUNO", R515="CUMPLEN CON LO SOLICITADO"),1,0))</f>
        <v>0</v>
      </c>
      <c r="T515" s="414"/>
      <c r="U515" s="398">
        <f>IF(COUNTIF(L515:M518,"CUMPLE")&gt;=1,1,0)</f>
        <v>0</v>
      </c>
    </row>
    <row r="516" spans="2:21" hidden="1" x14ac:dyDescent="0.25">
      <c r="B516" s="372"/>
      <c r="C516" s="400"/>
      <c r="D516" s="400"/>
      <c r="E516" s="400"/>
      <c r="F516" s="400"/>
      <c r="G516" s="403"/>
      <c r="H516" s="381"/>
      <c r="I516" s="406"/>
      <c r="J516" s="155"/>
      <c r="K516" s="35">
        <f>+$K$14</f>
        <v>721214</v>
      </c>
      <c r="L516" s="155"/>
      <c r="M516" s="35"/>
      <c r="N516" s="387"/>
      <c r="O516" s="387"/>
      <c r="P516" s="433"/>
      <c r="Q516" s="393"/>
      <c r="R516" s="393"/>
      <c r="S516" s="396"/>
      <c r="T516" s="414"/>
      <c r="U516" s="398"/>
    </row>
    <row r="517" spans="2:21" hidden="1" x14ac:dyDescent="0.25">
      <c r="B517" s="372"/>
      <c r="C517" s="400"/>
      <c r="D517" s="400"/>
      <c r="E517" s="400"/>
      <c r="F517" s="400"/>
      <c r="G517" s="403"/>
      <c r="H517" s="381"/>
      <c r="I517" s="406"/>
      <c r="J517" s="155"/>
      <c r="K517" s="35">
        <f>+$K$15</f>
        <v>721033</v>
      </c>
      <c r="L517" s="155"/>
      <c r="M517" s="35"/>
      <c r="N517" s="387"/>
      <c r="O517" s="387"/>
      <c r="P517" s="390"/>
      <c r="Q517" s="393"/>
      <c r="R517" s="393"/>
      <c r="S517" s="396"/>
      <c r="T517" s="414"/>
      <c r="U517" s="398"/>
    </row>
    <row r="518" spans="2:21" hidden="1" x14ac:dyDescent="0.25">
      <c r="B518" s="373"/>
      <c r="C518" s="401"/>
      <c r="D518" s="401"/>
      <c r="E518" s="401"/>
      <c r="F518" s="401"/>
      <c r="G518" s="404"/>
      <c r="H518" s="382"/>
      <c r="I518" s="407"/>
      <c r="J518" s="155"/>
      <c r="K518" s="35"/>
      <c r="L518" s="155"/>
      <c r="M518" s="35"/>
      <c r="N518" s="388"/>
      <c r="O518" s="388"/>
      <c r="P518" s="391"/>
      <c r="Q518" s="394"/>
      <c r="R518" s="394"/>
      <c r="S518" s="397"/>
      <c r="T518" s="415"/>
      <c r="U518" s="398"/>
    </row>
    <row r="519" spans="2:21" ht="18" x14ac:dyDescent="0.25">
      <c r="B519" s="360" t="str">
        <f>IF(S520=" "," ",IF(S520&gt;=$H$6,"CUMPLE CON LA EXPERIENCIA REQUERIDA","NO CUMPLE CON LA EXPERIENCIA REQUERIDA"))</f>
        <v>CUMPLE CON LA EXPERIENCIA REQUERIDA</v>
      </c>
      <c r="C519" s="361"/>
      <c r="D519" s="361"/>
      <c r="E519" s="361"/>
      <c r="F519" s="361"/>
      <c r="G519" s="361"/>
      <c r="H519" s="361"/>
      <c r="I519" s="361"/>
      <c r="J519" s="361"/>
      <c r="K519" s="361"/>
      <c r="L519" s="361"/>
      <c r="M519" s="361"/>
      <c r="N519" s="361"/>
      <c r="O519" s="362"/>
      <c r="P519" s="366" t="s">
        <v>52</v>
      </c>
      <c r="Q519" s="367"/>
      <c r="R519" s="368"/>
      <c r="S519" s="41">
        <f>IF(T499="SI",SUM(S499:S518),0)</f>
        <v>3359.9749999999999</v>
      </c>
      <c r="T519" s="369" t="str">
        <f>IF(S520=" "," ",IF(S520&gt;=$H$6,"CUMPLE","NO CUMPLE"))</f>
        <v>CUMPLE</v>
      </c>
      <c r="U519" s="25"/>
    </row>
    <row r="520" spans="2:21" ht="18" x14ac:dyDescent="0.25">
      <c r="B520" s="363"/>
      <c r="C520" s="364"/>
      <c r="D520" s="364"/>
      <c r="E520" s="364"/>
      <c r="F520" s="364"/>
      <c r="G520" s="364"/>
      <c r="H520" s="364"/>
      <c r="I520" s="364"/>
      <c r="J520" s="364"/>
      <c r="K520" s="364"/>
      <c r="L520" s="364"/>
      <c r="M520" s="364"/>
      <c r="N520" s="364"/>
      <c r="O520" s="365"/>
      <c r="P520" s="366" t="s">
        <v>53</v>
      </c>
      <c r="Q520" s="367"/>
      <c r="R520" s="368"/>
      <c r="S520" s="41">
        <f>IFERROR((S519/$P$6)," ")</f>
        <v>6.0322710951526028</v>
      </c>
      <c r="T520" s="370"/>
      <c r="U520" s="38"/>
    </row>
    <row r="523" spans="2:21" ht="33.75" x14ac:dyDescent="0.25">
      <c r="B523" s="23">
        <v>20</v>
      </c>
      <c r="C523" s="419" t="s">
        <v>31</v>
      </c>
      <c r="D523" s="420"/>
      <c r="E523" s="421"/>
      <c r="F523" s="422" t="str">
        <f>IFERROR(VLOOKUP(B523,LISTA_OFERENTES,2,FALSE)," ")</f>
        <v>LUIS ENRIQUE OYOLA QUINTERO</v>
      </c>
      <c r="G523" s="423"/>
      <c r="H523" s="423"/>
      <c r="I523" s="423"/>
      <c r="J523" s="423"/>
      <c r="K523" s="423"/>
      <c r="L523" s="423"/>
      <c r="M523" s="423"/>
      <c r="N523" s="423"/>
      <c r="O523" s="424"/>
      <c r="P523" s="425" t="s">
        <v>32</v>
      </c>
      <c r="Q523" s="426"/>
      <c r="R523" s="427"/>
      <c r="S523" s="24">
        <v>1</v>
      </c>
      <c r="T523" s="25"/>
    </row>
    <row r="524" spans="2:21" ht="51.75" customHeight="1" x14ac:dyDescent="0.25">
      <c r="B524" s="428" t="s">
        <v>33</v>
      </c>
      <c r="C524" s="408" t="s">
        <v>34</v>
      </c>
      <c r="D524" s="408" t="s">
        <v>35</v>
      </c>
      <c r="E524" s="408" t="s">
        <v>36</v>
      </c>
      <c r="F524" s="408" t="s">
        <v>37</v>
      </c>
      <c r="G524" s="408" t="s">
        <v>38</v>
      </c>
      <c r="H524" s="408" t="s">
        <v>39</v>
      </c>
      <c r="I524" s="408" t="s">
        <v>40</v>
      </c>
      <c r="J524" s="430" t="s">
        <v>41</v>
      </c>
      <c r="K524" s="431"/>
      <c r="L524" s="431"/>
      <c r="M524" s="432"/>
      <c r="N524" s="408" t="s">
        <v>42</v>
      </c>
      <c r="O524" s="408" t="s">
        <v>43</v>
      </c>
      <c r="P524" s="430" t="s">
        <v>44</v>
      </c>
      <c r="Q524" s="432"/>
      <c r="R524" s="408" t="s">
        <v>45</v>
      </c>
      <c r="S524" s="408" t="s">
        <v>46</v>
      </c>
      <c r="T524" s="408" t="str">
        <f>+$T$11</f>
        <v>CUMPLE CON EL REQUERIMIENTO DE HABER  CLASIFICADO EN LOS CODIGOS 721015, 721214 Y 721033  DE LA UNSCPS</v>
      </c>
      <c r="U524" s="408" t="str">
        <f>+$U$11</f>
        <v xml:space="preserve">VERIFICACIÓN CONDICIÓN DE EXPERIENCIA  </v>
      </c>
    </row>
    <row r="525" spans="2:21" ht="46.5" customHeight="1" x14ac:dyDescent="0.25">
      <c r="B525" s="429"/>
      <c r="C525" s="409"/>
      <c r="D525" s="409"/>
      <c r="E525" s="409"/>
      <c r="F525" s="409"/>
      <c r="G525" s="409"/>
      <c r="H525" s="409"/>
      <c r="I525" s="409"/>
      <c r="J525" s="410" t="s">
        <v>49</v>
      </c>
      <c r="K525" s="411"/>
      <c r="L525" s="411"/>
      <c r="M525" s="412"/>
      <c r="N525" s="409"/>
      <c r="O525" s="409"/>
      <c r="P525" s="30" t="s">
        <v>10</v>
      </c>
      <c r="Q525" s="30" t="s">
        <v>50</v>
      </c>
      <c r="R525" s="409"/>
      <c r="S525" s="409"/>
      <c r="T525" s="409"/>
      <c r="U525" s="409"/>
    </row>
    <row r="526" spans="2:21" ht="15" customHeight="1" x14ac:dyDescent="0.25">
      <c r="B526" s="371">
        <v>1</v>
      </c>
      <c r="C526" s="399">
        <v>62</v>
      </c>
      <c r="D526" s="399">
        <v>90</v>
      </c>
      <c r="E526" s="399" t="s">
        <v>973</v>
      </c>
      <c r="F526" s="399" t="s">
        <v>947</v>
      </c>
      <c r="G526" s="402">
        <v>7152.26</v>
      </c>
      <c r="H526" s="380" t="s">
        <v>863</v>
      </c>
      <c r="I526" s="405">
        <v>0.5</v>
      </c>
      <c r="J526" s="155" t="s">
        <v>851</v>
      </c>
      <c r="K526" s="35">
        <f>+$K$13</f>
        <v>721015</v>
      </c>
      <c r="L526" s="155"/>
      <c r="M526" s="35"/>
      <c r="N526" s="386" t="s">
        <v>850</v>
      </c>
      <c r="O526" s="386" t="s">
        <v>853</v>
      </c>
      <c r="P526" s="389"/>
      <c r="Q526" s="392" t="s">
        <v>974</v>
      </c>
      <c r="R526" s="392" t="s">
        <v>855</v>
      </c>
      <c r="S526" s="395">
        <f>IF(COUNTIF(J526:K529,"CUMPLE")&gt;=1,(G526*I526),0)* (IF(N526="PRESENTÓ CERTIFICADO",1,0))* (IF(O526="ACORDE A ITEM 5.2.2 (T.R.)",1,0) )* ( IF(OR(Q526="SIN OBSERVACIÓN", Q526="REQUERIMIENTOS SUBSANADOS"),1,0)) *(IF(OR(R526="NINGUNO", R526="CUMPLEN CON LO SOLICITADO"),1,0))</f>
        <v>3576.13</v>
      </c>
      <c r="T526" s="413" t="s">
        <v>857</v>
      </c>
      <c r="U526" s="398">
        <f t="shared" ref="U526" si="48">IF(COUNTIF(J526:K529,"CUMPLE")&gt;=1,1,0)</f>
        <v>1</v>
      </c>
    </row>
    <row r="527" spans="2:21" ht="15" customHeight="1" x14ac:dyDescent="0.25">
      <c r="B527" s="372"/>
      <c r="C527" s="400"/>
      <c r="D527" s="400"/>
      <c r="E527" s="400"/>
      <c r="F527" s="400"/>
      <c r="G527" s="403"/>
      <c r="H527" s="381"/>
      <c r="I527" s="406"/>
      <c r="J527" s="155" t="s">
        <v>851</v>
      </c>
      <c r="K527" s="35">
        <f>+$K$14</f>
        <v>721214</v>
      </c>
      <c r="L527" s="155"/>
      <c r="M527" s="35"/>
      <c r="N527" s="387"/>
      <c r="O527" s="387"/>
      <c r="P527" s="390"/>
      <c r="Q527" s="393"/>
      <c r="R527" s="393"/>
      <c r="S527" s="396"/>
      <c r="T527" s="414"/>
      <c r="U527" s="398"/>
    </row>
    <row r="528" spans="2:21" ht="15" customHeight="1" x14ac:dyDescent="0.25">
      <c r="B528" s="372"/>
      <c r="C528" s="400"/>
      <c r="D528" s="400"/>
      <c r="E528" s="400"/>
      <c r="F528" s="400"/>
      <c r="G528" s="403"/>
      <c r="H528" s="381"/>
      <c r="I528" s="406"/>
      <c r="J528" s="155" t="s">
        <v>851</v>
      </c>
      <c r="K528" s="35">
        <f>+$K$15</f>
        <v>721033</v>
      </c>
      <c r="L528" s="155"/>
      <c r="M528" s="35"/>
      <c r="N528" s="387"/>
      <c r="O528" s="387"/>
      <c r="P528" s="390"/>
      <c r="Q528" s="393"/>
      <c r="R528" s="393"/>
      <c r="S528" s="396"/>
      <c r="T528" s="414"/>
      <c r="U528" s="398"/>
    </row>
    <row r="529" spans="2:21" ht="15" customHeight="1" x14ac:dyDescent="0.25">
      <c r="B529" s="373"/>
      <c r="C529" s="401"/>
      <c r="D529" s="401"/>
      <c r="E529" s="401"/>
      <c r="F529" s="401"/>
      <c r="G529" s="404"/>
      <c r="H529" s="382"/>
      <c r="I529" s="407"/>
      <c r="J529" s="155"/>
      <c r="K529" s="35"/>
      <c r="L529" s="155"/>
      <c r="M529" s="35"/>
      <c r="N529" s="388"/>
      <c r="O529" s="388"/>
      <c r="P529" s="391"/>
      <c r="Q529" s="394"/>
      <c r="R529" s="394"/>
      <c r="S529" s="397"/>
      <c r="T529" s="414"/>
      <c r="U529" s="398"/>
    </row>
    <row r="530" spans="2:21" hidden="1" x14ac:dyDescent="0.25">
      <c r="B530" s="371">
        <v>2</v>
      </c>
      <c r="C530" s="374"/>
      <c r="D530" s="374"/>
      <c r="E530" s="416"/>
      <c r="F530" s="374"/>
      <c r="G530" s="377"/>
      <c r="H530" s="380"/>
      <c r="I530" s="383"/>
      <c r="J530" s="155"/>
      <c r="K530" s="35">
        <f>+$K$13</f>
        <v>721015</v>
      </c>
      <c r="L530" s="155"/>
      <c r="M530" s="35"/>
      <c r="N530" s="386"/>
      <c r="O530" s="386"/>
      <c r="P530" s="389"/>
      <c r="Q530" s="392"/>
      <c r="R530" s="392"/>
      <c r="S530" s="395">
        <f>IF(COUNTIF(J530:K533,"CUMPLE")&gt;=1,(G530*I530),0)* (IF(N530="PRESENTÓ CERTIFICADO",1,0))* (IF(O530="ACORDE A ITEM 5.2.2 (T.R.)",1,0) )* ( IF(OR(Q530="SIN OBSERVACIÓN", Q530="REQUERIMIENTOS SUBSANADOS"),1,0)) *(IF(OR(R530="NINGUNO", R530="CUMPLEN CON LO SOLICITADO"),1,0))</f>
        <v>0</v>
      </c>
      <c r="T530" s="414"/>
      <c r="U530" s="398">
        <f>IF(COUNTIF(L530:M533,"CUMPLE")&gt;=1,1,0)</f>
        <v>0</v>
      </c>
    </row>
    <row r="531" spans="2:21" hidden="1" x14ac:dyDescent="0.25">
      <c r="B531" s="372"/>
      <c r="C531" s="375"/>
      <c r="D531" s="375"/>
      <c r="E531" s="417"/>
      <c r="F531" s="375"/>
      <c r="G531" s="378"/>
      <c r="H531" s="381"/>
      <c r="I531" s="384"/>
      <c r="J531" s="155"/>
      <c r="K531" s="35">
        <f>+$K$14</f>
        <v>721214</v>
      </c>
      <c r="L531" s="155"/>
      <c r="M531" s="35"/>
      <c r="N531" s="387"/>
      <c r="O531" s="387"/>
      <c r="P531" s="433"/>
      <c r="Q531" s="393"/>
      <c r="R531" s="393"/>
      <c r="S531" s="396"/>
      <c r="T531" s="414"/>
      <c r="U531" s="398"/>
    </row>
    <row r="532" spans="2:21" hidden="1" x14ac:dyDescent="0.25">
      <c r="B532" s="372"/>
      <c r="C532" s="375"/>
      <c r="D532" s="375"/>
      <c r="E532" s="417"/>
      <c r="F532" s="375"/>
      <c r="G532" s="378"/>
      <c r="H532" s="381"/>
      <c r="I532" s="384"/>
      <c r="J532" s="155"/>
      <c r="K532" s="35">
        <f>+$K$15</f>
        <v>721033</v>
      </c>
      <c r="L532" s="155"/>
      <c r="M532" s="35"/>
      <c r="N532" s="387"/>
      <c r="O532" s="387"/>
      <c r="P532" s="390"/>
      <c r="Q532" s="393"/>
      <c r="R532" s="393"/>
      <c r="S532" s="396"/>
      <c r="T532" s="414"/>
      <c r="U532" s="398"/>
    </row>
    <row r="533" spans="2:21" hidden="1" x14ac:dyDescent="0.25">
      <c r="B533" s="373"/>
      <c r="C533" s="376"/>
      <c r="D533" s="376"/>
      <c r="E533" s="418"/>
      <c r="F533" s="376"/>
      <c r="G533" s="379"/>
      <c r="H533" s="382"/>
      <c r="I533" s="385"/>
      <c r="J533" s="155"/>
      <c r="K533" s="35"/>
      <c r="L533" s="155"/>
      <c r="M533" s="35"/>
      <c r="N533" s="388"/>
      <c r="O533" s="388"/>
      <c r="P533" s="391"/>
      <c r="Q533" s="394"/>
      <c r="R533" s="394"/>
      <c r="S533" s="397"/>
      <c r="T533" s="414"/>
      <c r="U533" s="398"/>
    </row>
    <row r="534" spans="2:21" hidden="1" x14ac:dyDescent="0.25">
      <c r="B534" s="371">
        <v>3</v>
      </c>
      <c r="C534" s="399"/>
      <c r="D534" s="399"/>
      <c r="E534" s="399"/>
      <c r="F534" s="399"/>
      <c r="G534" s="402"/>
      <c r="H534" s="380"/>
      <c r="I534" s="405"/>
      <c r="J534" s="155"/>
      <c r="K534" s="35">
        <f>+$K$13</f>
        <v>721015</v>
      </c>
      <c r="L534" s="155"/>
      <c r="M534" s="35"/>
      <c r="N534" s="386"/>
      <c r="O534" s="386"/>
      <c r="P534" s="389"/>
      <c r="Q534" s="392"/>
      <c r="R534" s="392"/>
      <c r="S534" s="395">
        <f>IF(COUNTIF(J534:K537,"CUMPLE")&gt;=1,(G534*I534),0)* (IF(N534="PRESENTÓ CERTIFICADO",1,0))* (IF(O534="ACORDE A ITEM 5.2.2 (T.R.)",1,0) )* ( IF(OR(Q534="SIN OBSERVACIÓN", Q534="REQUERIMIENTOS SUBSANADOS"),1,0)) *(IF(OR(R534="NINGUNO", R534="CUMPLEN CON LO SOLICITADO"),1,0))</f>
        <v>0</v>
      </c>
      <c r="T534" s="414"/>
      <c r="U534" s="398">
        <f>IF(COUNTIF(L534:M537,"CUMPLE")&gt;=1,1,0)</f>
        <v>0</v>
      </c>
    </row>
    <row r="535" spans="2:21" hidden="1" x14ac:dyDescent="0.25">
      <c r="B535" s="372"/>
      <c r="C535" s="400"/>
      <c r="D535" s="400"/>
      <c r="E535" s="400"/>
      <c r="F535" s="400"/>
      <c r="G535" s="403"/>
      <c r="H535" s="381"/>
      <c r="I535" s="406"/>
      <c r="J535" s="155"/>
      <c r="K535" s="35">
        <f>+$K$14</f>
        <v>721214</v>
      </c>
      <c r="L535" s="155"/>
      <c r="M535" s="35"/>
      <c r="N535" s="387"/>
      <c r="O535" s="387"/>
      <c r="P535" s="433"/>
      <c r="Q535" s="393"/>
      <c r="R535" s="393"/>
      <c r="S535" s="396"/>
      <c r="T535" s="414"/>
      <c r="U535" s="398"/>
    </row>
    <row r="536" spans="2:21" hidden="1" x14ac:dyDescent="0.25">
      <c r="B536" s="372"/>
      <c r="C536" s="400"/>
      <c r="D536" s="400"/>
      <c r="E536" s="400"/>
      <c r="F536" s="400"/>
      <c r="G536" s="403"/>
      <c r="H536" s="381"/>
      <c r="I536" s="406"/>
      <c r="J536" s="155"/>
      <c r="K536" s="35">
        <f>+$K$15</f>
        <v>721033</v>
      </c>
      <c r="L536" s="155"/>
      <c r="M536" s="35"/>
      <c r="N536" s="387"/>
      <c r="O536" s="387"/>
      <c r="P536" s="390"/>
      <c r="Q536" s="393"/>
      <c r="R536" s="393"/>
      <c r="S536" s="396"/>
      <c r="T536" s="414"/>
      <c r="U536" s="398"/>
    </row>
    <row r="537" spans="2:21" hidden="1" x14ac:dyDescent="0.25">
      <c r="B537" s="373"/>
      <c r="C537" s="401"/>
      <c r="D537" s="401"/>
      <c r="E537" s="401"/>
      <c r="F537" s="401"/>
      <c r="G537" s="404"/>
      <c r="H537" s="382"/>
      <c r="I537" s="407"/>
      <c r="J537" s="155"/>
      <c r="K537" s="35"/>
      <c r="L537" s="155"/>
      <c r="M537" s="35"/>
      <c r="N537" s="388"/>
      <c r="O537" s="388"/>
      <c r="P537" s="391"/>
      <c r="Q537" s="394"/>
      <c r="R537" s="394"/>
      <c r="S537" s="397"/>
      <c r="T537" s="414"/>
      <c r="U537" s="398"/>
    </row>
    <row r="538" spans="2:21" hidden="1" x14ac:dyDescent="0.25">
      <c r="B538" s="371">
        <v>4</v>
      </c>
      <c r="C538" s="374"/>
      <c r="D538" s="374"/>
      <c r="E538" s="374"/>
      <c r="F538" s="374"/>
      <c r="G538" s="377"/>
      <c r="H538" s="380"/>
      <c r="I538" s="383"/>
      <c r="J538" s="155"/>
      <c r="K538" s="35">
        <f>+$K$13</f>
        <v>721015</v>
      </c>
      <c r="L538" s="155"/>
      <c r="M538" s="35"/>
      <c r="N538" s="386"/>
      <c r="O538" s="386"/>
      <c r="P538" s="389"/>
      <c r="Q538" s="392"/>
      <c r="R538" s="392"/>
      <c r="S538" s="395">
        <f>IF(COUNTIF(J538:K541,"CUMPLE")&gt;=1,(G538*I538),0)* (IF(N538="PRESENTÓ CERTIFICADO",1,0))* (IF(O538="ACORDE A ITEM 5.2.2 (T.R.)",1,0) )* ( IF(OR(Q538="SIN OBSERVACIÓN", Q538="REQUERIMIENTOS SUBSANADOS"),1,0)) *(IF(OR(R538="NINGUNO", R538="CUMPLEN CON LO SOLICITADO"),1,0))</f>
        <v>0</v>
      </c>
      <c r="T538" s="414"/>
      <c r="U538" s="398">
        <f>IF(COUNTIF(L538:M541,"CUMPLE")&gt;=1,1,0)</f>
        <v>0</v>
      </c>
    </row>
    <row r="539" spans="2:21" hidden="1" x14ac:dyDescent="0.25">
      <c r="B539" s="372"/>
      <c r="C539" s="375"/>
      <c r="D539" s="375"/>
      <c r="E539" s="375"/>
      <c r="F539" s="375"/>
      <c r="G539" s="378"/>
      <c r="H539" s="381"/>
      <c r="I539" s="384"/>
      <c r="J539" s="155"/>
      <c r="K539" s="35">
        <f>+$K$14</f>
        <v>721214</v>
      </c>
      <c r="L539" s="155"/>
      <c r="M539" s="35"/>
      <c r="N539" s="387"/>
      <c r="O539" s="387"/>
      <c r="P539" s="433"/>
      <c r="Q539" s="393"/>
      <c r="R539" s="393"/>
      <c r="S539" s="396"/>
      <c r="T539" s="414"/>
      <c r="U539" s="398"/>
    </row>
    <row r="540" spans="2:21" hidden="1" x14ac:dyDescent="0.25">
      <c r="B540" s="372"/>
      <c r="C540" s="375"/>
      <c r="D540" s="375"/>
      <c r="E540" s="375"/>
      <c r="F540" s="375"/>
      <c r="G540" s="378"/>
      <c r="H540" s="381"/>
      <c r="I540" s="384"/>
      <c r="J540" s="155"/>
      <c r="K540" s="35">
        <f>+$K$15</f>
        <v>721033</v>
      </c>
      <c r="L540" s="155"/>
      <c r="M540" s="35"/>
      <c r="N540" s="387"/>
      <c r="O540" s="387"/>
      <c r="P540" s="390"/>
      <c r="Q540" s="393"/>
      <c r="R540" s="393"/>
      <c r="S540" s="396"/>
      <c r="T540" s="414"/>
      <c r="U540" s="398"/>
    </row>
    <row r="541" spans="2:21" hidden="1" x14ac:dyDescent="0.25">
      <c r="B541" s="373"/>
      <c r="C541" s="376"/>
      <c r="D541" s="376"/>
      <c r="E541" s="376"/>
      <c r="F541" s="376"/>
      <c r="G541" s="379"/>
      <c r="H541" s="382"/>
      <c r="I541" s="385"/>
      <c r="J541" s="155"/>
      <c r="K541" s="35"/>
      <c r="L541" s="155"/>
      <c r="M541" s="35"/>
      <c r="N541" s="388"/>
      <c r="O541" s="388"/>
      <c r="P541" s="391"/>
      <c r="Q541" s="394"/>
      <c r="R541" s="394"/>
      <c r="S541" s="397"/>
      <c r="T541" s="414"/>
      <c r="U541" s="398"/>
    </row>
    <row r="542" spans="2:21" hidden="1" x14ac:dyDescent="0.25">
      <c r="B542" s="371">
        <v>5</v>
      </c>
      <c r="C542" s="399"/>
      <c r="D542" s="399"/>
      <c r="E542" s="399"/>
      <c r="F542" s="399"/>
      <c r="G542" s="402"/>
      <c r="H542" s="380"/>
      <c r="I542" s="405"/>
      <c r="J542" s="155"/>
      <c r="K542" s="35">
        <f>+$K$13</f>
        <v>721015</v>
      </c>
      <c r="L542" s="155"/>
      <c r="M542" s="35"/>
      <c r="N542" s="386"/>
      <c r="O542" s="386"/>
      <c r="P542" s="389"/>
      <c r="Q542" s="392"/>
      <c r="R542" s="392"/>
      <c r="S542" s="395">
        <f>IF(COUNTIF(J542:K545,"CUMPLE")&gt;=1,(G542*I542),0)* (IF(N542="PRESENTÓ CERTIFICADO",1,0))* (IF(O542="ACORDE A ITEM 5.2.2 (T.R.)",1,0) )* ( IF(OR(Q542="SIN OBSERVACIÓN", Q542="REQUERIMIENTOS SUBSANADOS"),1,0)) *(IF(OR(R542="NINGUNO", R542="CUMPLEN CON LO SOLICITADO"),1,0))</f>
        <v>0</v>
      </c>
      <c r="T542" s="414"/>
      <c r="U542" s="398">
        <f>IF(COUNTIF(L542:M545,"CUMPLE")&gt;=1,1,0)</f>
        <v>0</v>
      </c>
    </row>
    <row r="543" spans="2:21" hidden="1" x14ac:dyDescent="0.25">
      <c r="B543" s="372"/>
      <c r="C543" s="400"/>
      <c r="D543" s="400"/>
      <c r="E543" s="400"/>
      <c r="F543" s="400"/>
      <c r="G543" s="403"/>
      <c r="H543" s="381"/>
      <c r="I543" s="406"/>
      <c r="J543" s="155"/>
      <c r="K543" s="35">
        <f>+$K$14</f>
        <v>721214</v>
      </c>
      <c r="L543" s="155"/>
      <c r="M543" s="35"/>
      <c r="N543" s="387"/>
      <c r="O543" s="387"/>
      <c r="P543" s="433"/>
      <c r="Q543" s="393"/>
      <c r="R543" s="393"/>
      <c r="S543" s="396"/>
      <c r="T543" s="414"/>
      <c r="U543" s="398"/>
    </row>
    <row r="544" spans="2:21" hidden="1" x14ac:dyDescent="0.25">
      <c r="B544" s="372"/>
      <c r="C544" s="400"/>
      <c r="D544" s="400"/>
      <c r="E544" s="400"/>
      <c r="F544" s="400"/>
      <c r="G544" s="403"/>
      <c r="H544" s="381"/>
      <c r="I544" s="406"/>
      <c r="J544" s="155"/>
      <c r="K544" s="35">
        <f>+$K$15</f>
        <v>721033</v>
      </c>
      <c r="L544" s="155"/>
      <c r="M544" s="35"/>
      <c r="N544" s="387"/>
      <c r="O544" s="387"/>
      <c r="P544" s="390"/>
      <c r="Q544" s="393"/>
      <c r="R544" s="393"/>
      <c r="S544" s="396"/>
      <c r="T544" s="414"/>
      <c r="U544" s="398"/>
    </row>
    <row r="545" spans="2:21" hidden="1" x14ac:dyDescent="0.25">
      <c r="B545" s="373"/>
      <c r="C545" s="401"/>
      <c r="D545" s="401"/>
      <c r="E545" s="401"/>
      <c r="F545" s="401"/>
      <c r="G545" s="404"/>
      <c r="H545" s="382"/>
      <c r="I545" s="407"/>
      <c r="J545" s="155"/>
      <c r="K545" s="35"/>
      <c r="L545" s="155"/>
      <c r="M545" s="35"/>
      <c r="N545" s="388"/>
      <c r="O545" s="388"/>
      <c r="P545" s="391"/>
      <c r="Q545" s="394"/>
      <c r="R545" s="394"/>
      <c r="S545" s="397"/>
      <c r="T545" s="415"/>
      <c r="U545" s="398"/>
    </row>
    <row r="546" spans="2:21" ht="18" x14ac:dyDescent="0.25">
      <c r="B546" s="360" t="str">
        <f>IF(S547=" "," ",IF(S547&gt;=$H$6,"CUMPLE CON LA EXPERIENCIA REQUERIDA","NO CUMPLE CON LA EXPERIENCIA REQUERIDA"))</f>
        <v>CUMPLE CON LA EXPERIENCIA REQUERIDA</v>
      </c>
      <c r="C546" s="361"/>
      <c r="D546" s="361"/>
      <c r="E546" s="361"/>
      <c r="F546" s="361"/>
      <c r="G546" s="361"/>
      <c r="H546" s="361"/>
      <c r="I546" s="361"/>
      <c r="J546" s="361"/>
      <c r="K546" s="361"/>
      <c r="L546" s="361"/>
      <c r="M546" s="361"/>
      <c r="N546" s="361"/>
      <c r="O546" s="362"/>
      <c r="P546" s="366" t="s">
        <v>52</v>
      </c>
      <c r="Q546" s="367"/>
      <c r="R546" s="368"/>
      <c r="S546" s="41">
        <f>IF(T526="SI",SUM(S526:S545),0)</f>
        <v>3576.13</v>
      </c>
      <c r="T546" s="369" t="str">
        <f>IF(S547=" "," ",IF(S547&gt;=$H$6,"CUMPLE","NO CUMPLE"))</f>
        <v>CUMPLE</v>
      </c>
      <c r="U546" s="25"/>
    </row>
    <row r="547" spans="2:21" ht="18" x14ac:dyDescent="0.25">
      <c r="B547" s="363"/>
      <c r="C547" s="364"/>
      <c r="D547" s="364"/>
      <c r="E547" s="364"/>
      <c r="F547" s="364"/>
      <c r="G547" s="364"/>
      <c r="H547" s="364"/>
      <c r="I547" s="364"/>
      <c r="J547" s="364"/>
      <c r="K547" s="364"/>
      <c r="L547" s="364"/>
      <c r="M547" s="364"/>
      <c r="N547" s="364"/>
      <c r="O547" s="365"/>
      <c r="P547" s="366" t="s">
        <v>53</v>
      </c>
      <c r="Q547" s="367"/>
      <c r="R547" s="368"/>
      <c r="S547" s="41">
        <f>IFERROR((S546/$P$6)," ")</f>
        <v>6.4203411131059251</v>
      </c>
      <c r="T547" s="370"/>
      <c r="U547" s="38"/>
    </row>
    <row r="550" spans="2:21" ht="33.75" x14ac:dyDescent="0.25">
      <c r="B550" s="23">
        <v>21</v>
      </c>
      <c r="C550" s="419" t="s">
        <v>31</v>
      </c>
      <c r="D550" s="420"/>
      <c r="E550" s="421"/>
      <c r="F550" s="422" t="str">
        <f>IFERROR(VLOOKUP(B550,LISTA_OFERENTES,2,FALSE)," ")</f>
        <v>JUAN CARLOS SIERRA BOTERO</v>
      </c>
      <c r="G550" s="423"/>
      <c r="H550" s="423"/>
      <c r="I550" s="423"/>
      <c r="J550" s="423"/>
      <c r="K550" s="423"/>
      <c r="L550" s="423"/>
      <c r="M550" s="423"/>
      <c r="N550" s="423"/>
      <c r="O550" s="424"/>
      <c r="P550" s="425" t="s">
        <v>32</v>
      </c>
      <c r="Q550" s="426"/>
      <c r="R550" s="427"/>
      <c r="S550" s="24">
        <v>5</v>
      </c>
      <c r="T550" s="25"/>
    </row>
    <row r="551" spans="2:21" ht="39.75" customHeight="1" x14ac:dyDescent="0.25">
      <c r="B551" s="428" t="s">
        <v>33</v>
      </c>
      <c r="C551" s="408" t="s">
        <v>34</v>
      </c>
      <c r="D551" s="408" t="s">
        <v>35</v>
      </c>
      <c r="E551" s="408" t="s">
        <v>36</v>
      </c>
      <c r="F551" s="408" t="s">
        <v>37</v>
      </c>
      <c r="G551" s="408" t="s">
        <v>38</v>
      </c>
      <c r="H551" s="408" t="s">
        <v>39</v>
      </c>
      <c r="I551" s="408" t="s">
        <v>40</v>
      </c>
      <c r="J551" s="430" t="s">
        <v>41</v>
      </c>
      <c r="K551" s="431"/>
      <c r="L551" s="431"/>
      <c r="M551" s="432"/>
      <c r="N551" s="408" t="s">
        <v>42</v>
      </c>
      <c r="O551" s="408" t="s">
        <v>43</v>
      </c>
      <c r="P551" s="430" t="s">
        <v>44</v>
      </c>
      <c r="Q551" s="432"/>
      <c r="R551" s="408" t="s">
        <v>45</v>
      </c>
      <c r="S551" s="408" t="s">
        <v>46</v>
      </c>
      <c r="T551" s="408" t="str">
        <f>+$T$11</f>
        <v>CUMPLE CON EL REQUERIMIENTO DE HABER  CLASIFICADO EN LOS CODIGOS 721015, 721214 Y 721033  DE LA UNSCPS</v>
      </c>
      <c r="U551" s="408" t="str">
        <f>+$U$11</f>
        <v xml:space="preserve">VERIFICACIÓN CONDICIÓN DE EXPERIENCIA  </v>
      </c>
    </row>
    <row r="552" spans="2:21" ht="48" customHeight="1" x14ac:dyDescent="0.25">
      <c r="B552" s="429"/>
      <c r="C552" s="409"/>
      <c r="D552" s="409"/>
      <c r="E552" s="409"/>
      <c r="F552" s="409"/>
      <c r="G552" s="409"/>
      <c r="H552" s="409"/>
      <c r="I552" s="409"/>
      <c r="J552" s="410" t="s">
        <v>49</v>
      </c>
      <c r="K552" s="411"/>
      <c r="L552" s="411"/>
      <c r="M552" s="412"/>
      <c r="N552" s="409"/>
      <c r="O552" s="409"/>
      <c r="P552" s="30" t="s">
        <v>10</v>
      </c>
      <c r="Q552" s="30" t="s">
        <v>50</v>
      </c>
      <c r="R552" s="409"/>
      <c r="S552" s="409"/>
      <c r="T552" s="409"/>
      <c r="U552" s="409"/>
    </row>
    <row r="553" spans="2:21" ht="15" customHeight="1" x14ac:dyDescent="0.25">
      <c r="B553" s="371">
        <v>1</v>
      </c>
      <c r="C553" s="399">
        <v>11</v>
      </c>
      <c r="D553" s="399">
        <v>44</v>
      </c>
      <c r="E553" s="399" t="s">
        <v>948</v>
      </c>
      <c r="F553" s="399" t="s">
        <v>953</v>
      </c>
      <c r="G553" s="402">
        <v>958.81</v>
      </c>
      <c r="H553" s="380" t="s">
        <v>465</v>
      </c>
      <c r="I553" s="405">
        <v>1</v>
      </c>
      <c r="J553" s="155" t="s">
        <v>851</v>
      </c>
      <c r="K553" s="35">
        <f>+$K$13</f>
        <v>721015</v>
      </c>
      <c r="L553" s="155"/>
      <c r="M553" s="35"/>
      <c r="N553" s="386" t="s">
        <v>850</v>
      </c>
      <c r="O553" s="386" t="s">
        <v>853</v>
      </c>
      <c r="P553" s="389"/>
      <c r="Q553" s="392" t="s">
        <v>854</v>
      </c>
      <c r="R553" s="392" t="s">
        <v>855</v>
      </c>
      <c r="S553" s="395">
        <f>IF(COUNTIF(J553:K556,"CUMPLE")&gt;=1,(G553*I553),0)* (IF(N553="PRESENTÓ CERTIFICADO",1,0))* (IF(O553="ACORDE A ITEM 5.2.2 (T.R.)",1,0) )* ( IF(OR(Q553="SIN OBSERVACIÓN", Q553="REQUERIMIENTOS SUBSANADOS"),1,0)) *(IF(OR(R553="NINGUNO", R553="CUMPLEN CON LO SOLICITADO"),1,0))</f>
        <v>958.81</v>
      </c>
      <c r="T553" s="413" t="s">
        <v>857</v>
      </c>
      <c r="U553" s="398">
        <f t="shared" ref="U553:U569" si="49">IF(COUNTIF(J553:K556,"CUMPLE")&gt;=1,1,0)</f>
        <v>1</v>
      </c>
    </row>
    <row r="554" spans="2:21" ht="15" customHeight="1" x14ac:dyDescent="0.25">
      <c r="B554" s="372"/>
      <c r="C554" s="400"/>
      <c r="D554" s="400"/>
      <c r="E554" s="400"/>
      <c r="F554" s="400"/>
      <c r="G554" s="403"/>
      <c r="H554" s="381"/>
      <c r="I554" s="406"/>
      <c r="J554" s="155" t="s">
        <v>851</v>
      </c>
      <c r="K554" s="35">
        <f>+$K$14</f>
        <v>721214</v>
      </c>
      <c r="L554" s="155"/>
      <c r="M554" s="35"/>
      <c r="N554" s="387"/>
      <c r="O554" s="387"/>
      <c r="P554" s="390"/>
      <c r="Q554" s="393"/>
      <c r="R554" s="393"/>
      <c r="S554" s="396"/>
      <c r="T554" s="414"/>
      <c r="U554" s="398"/>
    </row>
    <row r="555" spans="2:21" ht="15" customHeight="1" x14ac:dyDescent="0.25">
      <c r="B555" s="372"/>
      <c r="C555" s="400"/>
      <c r="D555" s="400"/>
      <c r="E555" s="400"/>
      <c r="F555" s="400"/>
      <c r="G555" s="403"/>
      <c r="H555" s="381"/>
      <c r="I555" s="406"/>
      <c r="J555" s="155" t="s">
        <v>851</v>
      </c>
      <c r="K555" s="35">
        <f>+$K$15</f>
        <v>721033</v>
      </c>
      <c r="L555" s="155"/>
      <c r="M555" s="35"/>
      <c r="N555" s="387"/>
      <c r="O555" s="387"/>
      <c r="P555" s="390"/>
      <c r="Q555" s="393"/>
      <c r="R555" s="393"/>
      <c r="S555" s="396"/>
      <c r="T555" s="414"/>
      <c r="U555" s="398"/>
    </row>
    <row r="556" spans="2:21" ht="15" customHeight="1" x14ac:dyDescent="0.25">
      <c r="B556" s="373"/>
      <c r="C556" s="401"/>
      <c r="D556" s="401"/>
      <c r="E556" s="401"/>
      <c r="F556" s="401"/>
      <c r="G556" s="404"/>
      <c r="H556" s="382"/>
      <c r="I556" s="407"/>
      <c r="J556" s="155"/>
      <c r="K556" s="35"/>
      <c r="L556" s="155"/>
      <c r="M556" s="35"/>
      <c r="N556" s="388"/>
      <c r="O556" s="388"/>
      <c r="P556" s="391"/>
      <c r="Q556" s="394"/>
      <c r="R556" s="394"/>
      <c r="S556" s="397"/>
      <c r="T556" s="414"/>
      <c r="U556" s="398"/>
    </row>
    <row r="557" spans="2:21" ht="15" customHeight="1" x14ac:dyDescent="0.25">
      <c r="B557" s="371">
        <v>2</v>
      </c>
      <c r="C557" s="374">
        <v>39</v>
      </c>
      <c r="D557" s="374">
        <v>119</v>
      </c>
      <c r="E557" s="416" t="s">
        <v>949</v>
      </c>
      <c r="F557" s="374" t="s">
        <v>954</v>
      </c>
      <c r="G557" s="377">
        <v>571.52</v>
      </c>
      <c r="H557" s="380" t="s">
        <v>465</v>
      </c>
      <c r="I557" s="383">
        <v>1</v>
      </c>
      <c r="J557" s="155" t="s">
        <v>851</v>
      </c>
      <c r="K557" s="35">
        <f>+$K$13</f>
        <v>721015</v>
      </c>
      <c r="L557" s="155"/>
      <c r="M557" s="35"/>
      <c r="N557" s="386" t="s">
        <v>850</v>
      </c>
      <c r="O557" s="386" t="s">
        <v>853</v>
      </c>
      <c r="P557" s="389"/>
      <c r="Q557" s="392" t="s">
        <v>854</v>
      </c>
      <c r="R557" s="392" t="s">
        <v>855</v>
      </c>
      <c r="S557" s="395">
        <f>IF(COUNTIF(J557:K560,"CUMPLE")&gt;=1,(G557*I557),0)* (IF(N557="PRESENTÓ CERTIFICADO",1,0))* (IF(O557="ACORDE A ITEM 5.2.2 (T.R.)",1,0) )* ( IF(OR(Q557="SIN OBSERVACIÓN", Q557="REQUERIMIENTOS SUBSANADOS"),1,0)) *(IF(OR(R557="NINGUNO", R557="CUMPLEN CON LO SOLICITADO"),1,0))</f>
        <v>571.52</v>
      </c>
      <c r="T557" s="414"/>
      <c r="U557" s="398">
        <f t="shared" si="49"/>
        <v>1</v>
      </c>
    </row>
    <row r="558" spans="2:21" ht="15" customHeight="1" x14ac:dyDescent="0.25">
      <c r="B558" s="372"/>
      <c r="C558" s="375"/>
      <c r="D558" s="375"/>
      <c r="E558" s="417"/>
      <c r="F558" s="375"/>
      <c r="G558" s="378"/>
      <c r="H558" s="381"/>
      <c r="I558" s="384"/>
      <c r="J558" s="155" t="s">
        <v>851</v>
      </c>
      <c r="K558" s="35">
        <f>+$K$14</f>
        <v>721214</v>
      </c>
      <c r="L558" s="155"/>
      <c r="M558" s="35"/>
      <c r="N558" s="387"/>
      <c r="O558" s="387"/>
      <c r="P558" s="390"/>
      <c r="Q558" s="393"/>
      <c r="R558" s="393"/>
      <c r="S558" s="396"/>
      <c r="T558" s="414"/>
      <c r="U558" s="398"/>
    </row>
    <row r="559" spans="2:21" ht="15" customHeight="1" x14ac:dyDescent="0.25">
      <c r="B559" s="372"/>
      <c r="C559" s="375"/>
      <c r="D559" s="375"/>
      <c r="E559" s="417"/>
      <c r="F559" s="375"/>
      <c r="G559" s="378"/>
      <c r="H559" s="381"/>
      <c r="I559" s="384"/>
      <c r="J559" s="155" t="s">
        <v>851</v>
      </c>
      <c r="K559" s="35">
        <f>+$K$15</f>
        <v>721033</v>
      </c>
      <c r="L559" s="155"/>
      <c r="M559" s="35"/>
      <c r="N559" s="387"/>
      <c r="O559" s="387"/>
      <c r="P559" s="390"/>
      <c r="Q559" s="393"/>
      <c r="R559" s="393"/>
      <c r="S559" s="396"/>
      <c r="T559" s="414"/>
      <c r="U559" s="398"/>
    </row>
    <row r="560" spans="2:21" ht="15" customHeight="1" x14ac:dyDescent="0.25">
      <c r="B560" s="373"/>
      <c r="C560" s="376"/>
      <c r="D560" s="376"/>
      <c r="E560" s="418"/>
      <c r="F560" s="376"/>
      <c r="G560" s="379"/>
      <c r="H560" s="382"/>
      <c r="I560" s="385"/>
      <c r="J560" s="155"/>
      <c r="K560" s="35"/>
      <c r="L560" s="155"/>
      <c r="M560" s="35"/>
      <c r="N560" s="388"/>
      <c r="O560" s="388"/>
      <c r="P560" s="391"/>
      <c r="Q560" s="394"/>
      <c r="R560" s="394"/>
      <c r="S560" s="397"/>
      <c r="T560" s="414"/>
      <c r="U560" s="398"/>
    </row>
    <row r="561" spans="2:21" ht="15" customHeight="1" x14ac:dyDescent="0.25">
      <c r="B561" s="371">
        <v>3</v>
      </c>
      <c r="C561" s="399">
        <v>41</v>
      </c>
      <c r="D561" s="399">
        <v>127</v>
      </c>
      <c r="E561" s="399" t="s">
        <v>950</v>
      </c>
      <c r="F561" s="399" t="s">
        <v>955</v>
      </c>
      <c r="G561" s="402">
        <v>2026.28</v>
      </c>
      <c r="H561" s="380" t="s">
        <v>868</v>
      </c>
      <c r="I561" s="405">
        <v>0.25</v>
      </c>
      <c r="J561" s="155" t="s">
        <v>851</v>
      </c>
      <c r="K561" s="35">
        <f>+$K$13</f>
        <v>721015</v>
      </c>
      <c r="L561" s="155"/>
      <c r="M561" s="35"/>
      <c r="N561" s="386" t="s">
        <v>850</v>
      </c>
      <c r="O561" s="386" t="s">
        <v>853</v>
      </c>
      <c r="P561" s="389"/>
      <c r="Q561" s="392" t="s">
        <v>854</v>
      </c>
      <c r="R561" s="392" t="s">
        <v>855</v>
      </c>
      <c r="S561" s="395">
        <f>IF(COUNTIF(J561:K564,"CUMPLE")&gt;=1,(G561*I561),0)* (IF(N561="PRESENTÓ CERTIFICADO",1,0))* (IF(O561="ACORDE A ITEM 5.2.2 (T.R.)",1,0) )* ( IF(OR(Q561="SIN OBSERVACIÓN", Q561="REQUERIMIENTOS SUBSANADOS"),1,0)) *(IF(OR(R561="NINGUNO", R561="CUMPLEN CON LO SOLICITADO"),1,0))</f>
        <v>506.57</v>
      </c>
      <c r="T561" s="414"/>
      <c r="U561" s="398">
        <f t="shared" si="49"/>
        <v>1</v>
      </c>
    </row>
    <row r="562" spans="2:21" ht="15" customHeight="1" x14ac:dyDescent="0.25">
      <c r="B562" s="372"/>
      <c r="C562" s="400"/>
      <c r="D562" s="400"/>
      <c r="E562" s="400"/>
      <c r="F562" s="400"/>
      <c r="G562" s="403"/>
      <c r="H562" s="381"/>
      <c r="I562" s="406"/>
      <c r="J562" s="155" t="s">
        <v>851</v>
      </c>
      <c r="K562" s="35">
        <f>+$K$14</f>
        <v>721214</v>
      </c>
      <c r="L562" s="155"/>
      <c r="M562" s="35"/>
      <c r="N562" s="387"/>
      <c r="O562" s="387"/>
      <c r="P562" s="390"/>
      <c r="Q562" s="393"/>
      <c r="R562" s="393"/>
      <c r="S562" s="396"/>
      <c r="T562" s="414"/>
      <c r="U562" s="398"/>
    </row>
    <row r="563" spans="2:21" ht="15" customHeight="1" x14ac:dyDescent="0.25">
      <c r="B563" s="372"/>
      <c r="C563" s="400"/>
      <c r="D563" s="400"/>
      <c r="E563" s="400"/>
      <c r="F563" s="400"/>
      <c r="G563" s="403"/>
      <c r="H563" s="381"/>
      <c r="I563" s="406"/>
      <c r="J563" s="155" t="s">
        <v>851</v>
      </c>
      <c r="K563" s="35">
        <f>+$K$15</f>
        <v>721033</v>
      </c>
      <c r="L563" s="155"/>
      <c r="M563" s="35"/>
      <c r="N563" s="387"/>
      <c r="O563" s="387"/>
      <c r="P563" s="390"/>
      <c r="Q563" s="393"/>
      <c r="R563" s="393"/>
      <c r="S563" s="396"/>
      <c r="T563" s="414"/>
      <c r="U563" s="398"/>
    </row>
    <row r="564" spans="2:21" ht="15" customHeight="1" x14ac:dyDescent="0.25">
      <c r="B564" s="373"/>
      <c r="C564" s="401"/>
      <c r="D564" s="401"/>
      <c r="E564" s="401"/>
      <c r="F564" s="401"/>
      <c r="G564" s="404"/>
      <c r="H564" s="382"/>
      <c r="I564" s="407"/>
      <c r="J564" s="155"/>
      <c r="K564" s="35"/>
      <c r="L564" s="155"/>
      <c r="M564" s="35"/>
      <c r="N564" s="388"/>
      <c r="O564" s="388"/>
      <c r="P564" s="391"/>
      <c r="Q564" s="394"/>
      <c r="R564" s="394"/>
      <c r="S564" s="397"/>
      <c r="T564" s="414"/>
      <c r="U564" s="398"/>
    </row>
    <row r="565" spans="2:21" ht="15" customHeight="1" x14ac:dyDescent="0.25">
      <c r="B565" s="371">
        <v>4</v>
      </c>
      <c r="C565" s="374">
        <v>43</v>
      </c>
      <c r="D565" s="374">
        <v>135</v>
      </c>
      <c r="E565" s="374" t="s">
        <v>951</v>
      </c>
      <c r="F565" s="374" t="s">
        <v>956</v>
      </c>
      <c r="G565" s="377">
        <v>1353.7</v>
      </c>
      <c r="H565" s="380" t="s">
        <v>863</v>
      </c>
      <c r="I565" s="383">
        <v>0.8</v>
      </c>
      <c r="J565" s="155" t="s">
        <v>851</v>
      </c>
      <c r="K565" s="35">
        <f>+$K$13</f>
        <v>721015</v>
      </c>
      <c r="L565" s="155"/>
      <c r="M565" s="35"/>
      <c r="N565" s="386" t="s">
        <v>850</v>
      </c>
      <c r="O565" s="386" t="s">
        <v>853</v>
      </c>
      <c r="P565" s="389"/>
      <c r="Q565" s="392" t="s">
        <v>854</v>
      </c>
      <c r="R565" s="392" t="s">
        <v>855</v>
      </c>
      <c r="S565" s="395">
        <f>IF(COUNTIF(J565:K568,"CUMPLE")&gt;=1,(G565*I565),0)* (IF(N565="PRESENTÓ CERTIFICADO",1,0))* (IF(O565="ACORDE A ITEM 5.2.2 (T.R.)",1,0) )* ( IF(OR(Q565="SIN OBSERVACIÓN", Q565="REQUERIMIENTOS SUBSANADOS"),1,0)) *(IF(OR(R565="NINGUNO", R565="CUMPLEN CON LO SOLICITADO"),1,0))</f>
        <v>1082.96</v>
      </c>
      <c r="T565" s="414"/>
      <c r="U565" s="398">
        <f t="shared" si="49"/>
        <v>1</v>
      </c>
    </row>
    <row r="566" spans="2:21" ht="15" customHeight="1" x14ac:dyDescent="0.25">
      <c r="B566" s="372"/>
      <c r="C566" s="375"/>
      <c r="D566" s="375"/>
      <c r="E566" s="375"/>
      <c r="F566" s="375"/>
      <c r="G566" s="378"/>
      <c r="H566" s="381"/>
      <c r="I566" s="384"/>
      <c r="J566" s="155" t="s">
        <v>851</v>
      </c>
      <c r="K566" s="35">
        <f>+$K$14</f>
        <v>721214</v>
      </c>
      <c r="L566" s="155"/>
      <c r="M566" s="35"/>
      <c r="N566" s="387"/>
      <c r="O566" s="387"/>
      <c r="P566" s="390"/>
      <c r="Q566" s="393"/>
      <c r="R566" s="393"/>
      <c r="S566" s="396"/>
      <c r="T566" s="414"/>
      <c r="U566" s="398"/>
    </row>
    <row r="567" spans="2:21" ht="15" customHeight="1" x14ac:dyDescent="0.25">
      <c r="B567" s="372"/>
      <c r="C567" s="375"/>
      <c r="D567" s="375"/>
      <c r="E567" s="375"/>
      <c r="F567" s="375"/>
      <c r="G567" s="378"/>
      <c r="H567" s="381"/>
      <c r="I567" s="384"/>
      <c r="J567" s="155" t="s">
        <v>851</v>
      </c>
      <c r="K567" s="35">
        <f>+$K$15</f>
        <v>721033</v>
      </c>
      <c r="L567" s="155"/>
      <c r="M567" s="35"/>
      <c r="N567" s="387"/>
      <c r="O567" s="387"/>
      <c r="P567" s="390"/>
      <c r="Q567" s="393"/>
      <c r="R567" s="393"/>
      <c r="S567" s="396"/>
      <c r="T567" s="414"/>
      <c r="U567" s="398"/>
    </row>
    <row r="568" spans="2:21" ht="15" customHeight="1" x14ac:dyDescent="0.25">
      <c r="B568" s="373"/>
      <c r="C568" s="376"/>
      <c r="D568" s="376"/>
      <c r="E568" s="376"/>
      <c r="F568" s="376"/>
      <c r="G568" s="379"/>
      <c r="H568" s="382"/>
      <c r="I568" s="385"/>
      <c r="J568" s="155"/>
      <c r="K568" s="35"/>
      <c r="L568" s="155"/>
      <c r="M568" s="35"/>
      <c r="N568" s="388"/>
      <c r="O568" s="388"/>
      <c r="P568" s="391"/>
      <c r="Q568" s="394"/>
      <c r="R568" s="394"/>
      <c r="S568" s="397"/>
      <c r="T568" s="414"/>
      <c r="U568" s="398"/>
    </row>
    <row r="569" spans="2:21" ht="15" customHeight="1" x14ac:dyDescent="0.25">
      <c r="B569" s="371">
        <v>5</v>
      </c>
      <c r="C569" s="399">
        <v>60</v>
      </c>
      <c r="D569" s="399">
        <v>165</v>
      </c>
      <c r="E569" s="399" t="s">
        <v>952</v>
      </c>
      <c r="F569" s="399" t="s">
        <v>957</v>
      </c>
      <c r="G569" s="402">
        <v>2673.39</v>
      </c>
      <c r="H569" s="380" t="s">
        <v>465</v>
      </c>
      <c r="I569" s="405">
        <v>1</v>
      </c>
      <c r="J569" s="155" t="s">
        <v>851</v>
      </c>
      <c r="K569" s="35">
        <f>+$K$13</f>
        <v>721015</v>
      </c>
      <c r="L569" s="155"/>
      <c r="M569" s="35"/>
      <c r="N569" s="386" t="s">
        <v>850</v>
      </c>
      <c r="O569" s="386" t="s">
        <v>853</v>
      </c>
      <c r="P569" s="389"/>
      <c r="Q569" s="392" t="s">
        <v>854</v>
      </c>
      <c r="R569" s="392" t="s">
        <v>855</v>
      </c>
      <c r="S569" s="395">
        <f>IF(COUNTIF(J569:K572,"CUMPLE")&gt;=1,(G569*I569),0)* (IF(N569="PRESENTÓ CERTIFICADO",1,0))* (IF(O569="ACORDE A ITEM 5.2.2 (T.R.)",1,0) )* ( IF(OR(Q569="SIN OBSERVACIÓN", Q569="REQUERIMIENTOS SUBSANADOS"),1,0)) *(IF(OR(R569="NINGUNO", R569="CUMPLEN CON LO SOLICITADO"),1,0))</f>
        <v>2673.39</v>
      </c>
      <c r="T569" s="414"/>
      <c r="U569" s="398">
        <f t="shared" si="49"/>
        <v>1</v>
      </c>
    </row>
    <row r="570" spans="2:21" ht="15" customHeight="1" x14ac:dyDescent="0.25">
      <c r="B570" s="372"/>
      <c r="C570" s="400"/>
      <c r="D570" s="400"/>
      <c r="E570" s="400"/>
      <c r="F570" s="400"/>
      <c r="G570" s="403"/>
      <c r="H570" s="381"/>
      <c r="I570" s="406"/>
      <c r="J570" s="155" t="s">
        <v>851</v>
      </c>
      <c r="K570" s="35">
        <f>+$K$14</f>
        <v>721214</v>
      </c>
      <c r="L570" s="155"/>
      <c r="M570" s="35"/>
      <c r="N570" s="387"/>
      <c r="O570" s="387"/>
      <c r="P570" s="390"/>
      <c r="Q570" s="393"/>
      <c r="R570" s="393"/>
      <c r="S570" s="396"/>
      <c r="T570" s="414"/>
      <c r="U570" s="398"/>
    </row>
    <row r="571" spans="2:21" ht="15" customHeight="1" x14ac:dyDescent="0.25">
      <c r="B571" s="372"/>
      <c r="C571" s="400"/>
      <c r="D571" s="400"/>
      <c r="E571" s="400"/>
      <c r="F571" s="400"/>
      <c r="G571" s="403"/>
      <c r="H571" s="381"/>
      <c r="I571" s="406"/>
      <c r="J571" s="155" t="s">
        <v>851</v>
      </c>
      <c r="K571" s="35">
        <f>+$K$15</f>
        <v>721033</v>
      </c>
      <c r="L571" s="155"/>
      <c r="M571" s="35"/>
      <c r="N571" s="387"/>
      <c r="O571" s="387"/>
      <c r="P571" s="390"/>
      <c r="Q571" s="393"/>
      <c r="R571" s="393"/>
      <c r="S571" s="396"/>
      <c r="T571" s="414"/>
      <c r="U571" s="398"/>
    </row>
    <row r="572" spans="2:21" ht="15" customHeight="1" x14ac:dyDescent="0.25">
      <c r="B572" s="373"/>
      <c r="C572" s="401"/>
      <c r="D572" s="401"/>
      <c r="E572" s="401"/>
      <c r="F572" s="401"/>
      <c r="G572" s="404"/>
      <c r="H572" s="382"/>
      <c r="I572" s="407"/>
      <c r="J572" s="155"/>
      <c r="K572" s="35"/>
      <c r="L572" s="155"/>
      <c r="M572" s="35"/>
      <c r="N572" s="388"/>
      <c r="O572" s="388"/>
      <c r="P572" s="391"/>
      <c r="Q572" s="394"/>
      <c r="R572" s="394"/>
      <c r="S572" s="397"/>
      <c r="T572" s="415"/>
      <c r="U572" s="398"/>
    </row>
    <row r="573" spans="2:21" ht="18" x14ac:dyDescent="0.25">
      <c r="B573" s="360" t="str">
        <f>IF(S574=" "," ",IF(S574&gt;=$H$6,"CUMPLE CON LA EXPERIENCIA REQUERIDA","NO CUMPLE CON LA EXPERIENCIA REQUERIDA"))</f>
        <v>CUMPLE CON LA EXPERIENCIA REQUERIDA</v>
      </c>
      <c r="C573" s="361"/>
      <c r="D573" s="361"/>
      <c r="E573" s="361"/>
      <c r="F573" s="361"/>
      <c r="G573" s="361"/>
      <c r="H573" s="361"/>
      <c r="I573" s="361"/>
      <c r="J573" s="361"/>
      <c r="K573" s="361"/>
      <c r="L573" s="361"/>
      <c r="M573" s="361"/>
      <c r="N573" s="361"/>
      <c r="O573" s="362"/>
      <c r="P573" s="366" t="s">
        <v>52</v>
      </c>
      <c r="Q573" s="367"/>
      <c r="R573" s="368"/>
      <c r="S573" s="41">
        <f>IF(T553="SI",SUM(S553:S572),0)</f>
        <v>5793.25</v>
      </c>
      <c r="T573" s="369" t="str">
        <f>IF(S574=" "," ",IF(S574&gt;=$H$6,"CUMPLE","NO CUMPLE"))</f>
        <v>CUMPLE</v>
      </c>
      <c r="U573" s="25"/>
    </row>
    <row r="574" spans="2:21" ht="18" x14ac:dyDescent="0.25">
      <c r="B574" s="363"/>
      <c r="C574" s="364"/>
      <c r="D574" s="364"/>
      <c r="E574" s="364"/>
      <c r="F574" s="364"/>
      <c r="G574" s="364"/>
      <c r="H574" s="364"/>
      <c r="I574" s="364"/>
      <c r="J574" s="364"/>
      <c r="K574" s="364"/>
      <c r="L574" s="364"/>
      <c r="M574" s="364"/>
      <c r="N574" s="364"/>
      <c r="O574" s="365"/>
      <c r="P574" s="366" t="s">
        <v>53</v>
      </c>
      <c r="Q574" s="367"/>
      <c r="R574" s="368"/>
      <c r="S574" s="41">
        <f>IFERROR((S573/$P$6)," ")</f>
        <v>10.4008078994614</v>
      </c>
      <c r="T574" s="370"/>
      <c r="U574" s="38"/>
    </row>
  </sheetData>
  <sheetProtection algorithmName="SHA-512" hashValue="Rxl+To2pXOolIX9sQm4qBEY/Fv+D1XD9LrLOapBBYGS6nMsMT6yLIUGK4RY6jgGvtxlBcaxRmmsor7tSzEvsnQ==" saltValue="M6ddu/eWDUz0F9LhB9Hqnw==" spinCount="100000" sheet="1" objects="1" scenarios="1"/>
  <mergeCells count="2110">
    <mergeCell ref="B492:O493"/>
    <mergeCell ref="P492:R492"/>
    <mergeCell ref="T492:T493"/>
    <mergeCell ref="P493:R493"/>
    <mergeCell ref="B484:B487"/>
    <mergeCell ref="C484:C487"/>
    <mergeCell ref="D484:D487"/>
    <mergeCell ref="E484:E487"/>
    <mergeCell ref="F484:F487"/>
    <mergeCell ref="G484:G487"/>
    <mergeCell ref="H484:H487"/>
    <mergeCell ref="I484:I487"/>
    <mergeCell ref="N484:N487"/>
    <mergeCell ref="O484:O487"/>
    <mergeCell ref="P484:P487"/>
    <mergeCell ref="Q484:Q487"/>
    <mergeCell ref="R484:R487"/>
    <mergeCell ref="S484:S487"/>
    <mergeCell ref="U484:U487"/>
    <mergeCell ref="B488:B491"/>
    <mergeCell ref="C488:C491"/>
    <mergeCell ref="D488:D491"/>
    <mergeCell ref="E488:E491"/>
    <mergeCell ref="F488:F491"/>
    <mergeCell ref="G488:G491"/>
    <mergeCell ref="H488:H491"/>
    <mergeCell ref="I488:I491"/>
    <mergeCell ref="N488:N491"/>
    <mergeCell ref="O488:O491"/>
    <mergeCell ref="P488:P491"/>
    <mergeCell ref="Q488:Q491"/>
    <mergeCell ref="R488:R491"/>
    <mergeCell ref="S488:S491"/>
    <mergeCell ref="U488:U491"/>
    <mergeCell ref="S476:S479"/>
    <mergeCell ref="U476:U479"/>
    <mergeCell ref="B480:B483"/>
    <mergeCell ref="C480:C483"/>
    <mergeCell ref="D480:D483"/>
    <mergeCell ref="E480:E483"/>
    <mergeCell ref="F480:F483"/>
    <mergeCell ref="G480:G483"/>
    <mergeCell ref="H480:H483"/>
    <mergeCell ref="I480:I483"/>
    <mergeCell ref="N480:N483"/>
    <mergeCell ref="O480:O483"/>
    <mergeCell ref="P480:P483"/>
    <mergeCell ref="Q480:Q483"/>
    <mergeCell ref="R480:R483"/>
    <mergeCell ref="S480:S483"/>
    <mergeCell ref="U480:U483"/>
    <mergeCell ref="T470:T471"/>
    <mergeCell ref="U470:U471"/>
    <mergeCell ref="J471:M471"/>
    <mergeCell ref="B472:B475"/>
    <mergeCell ref="C472:C475"/>
    <mergeCell ref="D472:D475"/>
    <mergeCell ref="E472:E475"/>
    <mergeCell ref="F472:F475"/>
    <mergeCell ref="G472:G475"/>
    <mergeCell ref="H472:H475"/>
    <mergeCell ref="I472:I475"/>
    <mergeCell ref="N472:N475"/>
    <mergeCell ref="O472:O475"/>
    <mergeCell ref="P472:P475"/>
    <mergeCell ref="Q472:Q475"/>
    <mergeCell ref="R472:R475"/>
    <mergeCell ref="S472:S475"/>
    <mergeCell ref="T472:T491"/>
    <mergeCell ref="U472:U475"/>
    <mergeCell ref="B476:B479"/>
    <mergeCell ref="C476:C479"/>
    <mergeCell ref="D476:D479"/>
    <mergeCell ref="E476:E479"/>
    <mergeCell ref="F476:F479"/>
    <mergeCell ref="G476:G479"/>
    <mergeCell ref="H476:H479"/>
    <mergeCell ref="I476:I479"/>
    <mergeCell ref="N476:N479"/>
    <mergeCell ref="O476:O479"/>
    <mergeCell ref="P476:P479"/>
    <mergeCell ref="Q476:Q479"/>
    <mergeCell ref="R476:R479"/>
    <mergeCell ref="C469:E469"/>
    <mergeCell ref="F469:O469"/>
    <mergeCell ref="P469:R469"/>
    <mergeCell ref="B470:B471"/>
    <mergeCell ref="C470:C471"/>
    <mergeCell ref="D470:D471"/>
    <mergeCell ref="E470:E471"/>
    <mergeCell ref="F470:F471"/>
    <mergeCell ref="G470:G471"/>
    <mergeCell ref="H470:H471"/>
    <mergeCell ref="I470:I471"/>
    <mergeCell ref="J470:M470"/>
    <mergeCell ref="N470:N471"/>
    <mergeCell ref="O470:O471"/>
    <mergeCell ref="P470:Q470"/>
    <mergeCell ref="R470:R471"/>
    <mergeCell ref="S470:S471"/>
    <mergeCell ref="B465:O466"/>
    <mergeCell ref="P465:R465"/>
    <mergeCell ref="T465:T466"/>
    <mergeCell ref="P466:R466"/>
    <mergeCell ref="O457:O460"/>
    <mergeCell ref="P457:P460"/>
    <mergeCell ref="Q457:Q460"/>
    <mergeCell ref="R457:R460"/>
    <mergeCell ref="S457:S460"/>
    <mergeCell ref="U457:U460"/>
    <mergeCell ref="B461:B464"/>
    <mergeCell ref="C461:C464"/>
    <mergeCell ref="D461:D464"/>
    <mergeCell ref="E461:E464"/>
    <mergeCell ref="F461:F464"/>
    <mergeCell ref="G461:G464"/>
    <mergeCell ref="H461:H464"/>
    <mergeCell ref="I461:I464"/>
    <mergeCell ref="N461:N464"/>
    <mergeCell ref="O461:O464"/>
    <mergeCell ref="P461:P464"/>
    <mergeCell ref="Q461:Q464"/>
    <mergeCell ref="R461:R464"/>
    <mergeCell ref="S461:S464"/>
    <mergeCell ref="U461:U464"/>
    <mergeCell ref="B457:B460"/>
    <mergeCell ref="C457:C460"/>
    <mergeCell ref="D457:D460"/>
    <mergeCell ref="E457:E460"/>
    <mergeCell ref="F457:F460"/>
    <mergeCell ref="G457:G460"/>
    <mergeCell ref="H457:H460"/>
    <mergeCell ref="F453:F456"/>
    <mergeCell ref="G453:G456"/>
    <mergeCell ref="H453:H456"/>
    <mergeCell ref="I453:I456"/>
    <mergeCell ref="N453:N456"/>
    <mergeCell ref="O453:O456"/>
    <mergeCell ref="P453:P456"/>
    <mergeCell ref="Q453:Q456"/>
    <mergeCell ref="R453:R456"/>
    <mergeCell ref="S453:S456"/>
    <mergeCell ref="U453:U456"/>
    <mergeCell ref="F449:F452"/>
    <mergeCell ref="G449:G452"/>
    <mergeCell ref="H449:H452"/>
    <mergeCell ref="I449:I452"/>
    <mergeCell ref="N449:N452"/>
    <mergeCell ref="O449:O452"/>
    <mergeCell ref="P449:P452"/>
    <mergeCell ref="Q449:Q452"/>
    <mergeCell ref="R449:R452"/>
    <mergeCell ref="S443:S444"/>
    <mergeCell ref="T443:T444"/>
    <mergeCell ref="U443:U444"/>
    <mergeCell ref="J444:M444"/>
    <mergeCell ref="B445:B448"/>
    <mergeCell ref="C445:C448"/>
    <mergeCell ref="D445:D448"/>
    <mergeCell ref="E445:E448"/>
    <mergeCell ref="F445:F448"/>
    <mergeCell ref="G445:G448"/>
    <mergeCell ref="H445:H448"/>
    <mergeCell ref="I445:I448"/>
    <mergeCell ref="N445:N448"/>
    <mergeCell ref="O445:O448"/>
    <mergeCell ref="P445:P448"/>
    <mergeCell ref="Q445:Q448"/>
    <mergeCell ref="R445:R448"/>
    <mergeCell ref="S445:S448"/>
    <mergeCell ref="T445:T464"/>
    <mergeCell ref="U445:U448"/>
    <mergeCell ref="B449:B452"/>
    <mergeCell ref="C449:C452"/>
    <mergeCell ref="D449:D452"/>
    <mergeCell ref="E449:E452"/>
    <mergeCell ref="I457:I460"/>
    <mergeCell ref="N457:N460"/>
    <mergeCell ref="S449:S452"/>
    <mergeCell ref="U449:U452"/>
    <mergeCell ref="B453:B456"/>
    <mergeCell ref="C453:C456"/>
    <mergeCell ref="D453:D456"/>
    <mergeCell ref="E453:E456"/>
    <mergeCell ref="B443:B444"/>
    <mergeCell ref="C443:C444"/>
    <mergeCell ref="D443:D444"/>
    <mergeCell ref="E443:E444"/>
    <mergeCell ref="F443:F444"/>
    <mergeCell ref="G443:G444"/>
    <mergeCell ref="H443:H444"/>
    <mergeCell ref="I443:I444"/>
    <mergeCell ref="J443:M443"/>
    <mergeCell ref="N443:N444"/>
    <mergeCell ref="O443:O444"/>
    <mergeCell ref="P443:Q443"/>
    <mergeCell ref="R443:R444"/>
    <mergeCell ref="O434:O437"/>
    <mergeCell ref="P434:P437"/>
    <mergeCell ref="Q434:Q437"/>
    <mergeCell ref="R434:R437"/>
    <mergeCell ref="D430:D433"/>
    <mergeCell ref="E430:E433"/>
    <mergeCell ref="F430:F433"/>
    <mergeCell ref="G430:G433"/>
    <mergeCell ref="H430:H433"/>
    <mergeCell ref="I430:I433"/>
    <mergeCell ref="N430:N433"/>
    <mergeCell ref="O430:O433"/>
    <mergeCell ref="P430:P433"/>
    <mergeCell ref="C442:E442"/>
    <mergeCell ref="F442:O442"/>
    <mergeCell ref="P442:R442"/>
    <mergeCell ref="F426:F429"/>
    <mergeCell ref="G426:G429"/>
    <mergeCell ref="H426:H429"/>
    <mergeCell ref="I426:I429"/>
    <mergeCell ref="N426:N429"/>
    <mergeCell ref="H422:H425"/>
    <mergeCell ref="I422:I425"/>
    <mergeCell ref="N422:N425"/>
    <mergeCell ref="O422:O425"/>
    <mergeCell ref="P422:P425"/>
    <mergeCell ref="Q422:Q425"/>
    <mergeCell ref="R422:R425"/>
    <mergeCell ref="S422:S425"/>
    <mergeCell ref="U422:U425"/>
    <mergeCell ref="S434:S437"/>
    <mergeCell ref="U434:U437"/>
    <mergeCell ref="B438:O439"/>
    <mergeCell ref="P438:R438"/>
    <mergeCell ref="T438:T439"/>
    <mergeCell ref="P439:R439"/>
    <mergeCell ref="B434:B437"/>
    <mergeCell ref="C434:C437"/>
    <mergeCell ref="D434:D437"/>
    <mergeCell ref="E434:E437"/>
    <mergeCell ref="F434:F437"/>
    <mergeCell ref="G434:G437"/>
    <mergeCell ref="H434:H437"/>
    <mergeCell ref="I434:I437"/>
    <mergeCell ref="N434:N437"/>
    <mergeCell ref="O426:O429"/>
    <mergeCell ref="P426:P429"/>
    <mergeCell ref="Q426:Q429"/>
    <mergeCell ref="R426:R429"/>
    <mergeCell ref="S426:S429"/>
    <mergeCell ref="U426:U429"/>
    <mergeCell ref="B430:B433"/>
    <mergeCell ref="C430:C433"/>
    <mergeCell ref="U416:U417"/>
    <mergeCell ref="J417:M417"/>
    <mergeCell ref="B418:B421"/>
    <mergeCell ref="C418:C421"/>
    <mergeCell ref="D418:D421"/>
    <mergeCell ref="E418:E421"/>
    <mergeCell ref="F418:F421"/>
    <mergeCell ref="G418:G421"/>
    <mergeCell ref="H418:H421"/>
    <mergeCell ref="I418:I421"/>
    <mergeCell ref="N418:N421"/>
    <mergeCell ref="O418:O421"/>
    <mergeCell ref="P418:P421"/>
    <mergeCell ref="Q418:Q421"/>
    <mergeCell ref="R418:R421"/>
    <mergeCell ref="S418:S421"/>
    <mergeCell ref="T418:T437"/>
    <mergeCell ref="U418:U421"/>
    <mergeCell ref="B422:B425"/>
    <mergeCell ref="C422:C425"/>
    <mergeCell ref="D422:D425"/>
    <mergeCell ref="E422:E425"/>
    <mergeCell ref="F422:F425"/>
    <mergeCell ref="G422:G425"/>
    <mergeCell ref="Q430:Q433"/>
    <mergeCell ref="R430:R433"/>
    <mergeCell ref="S430:S433"/>
    <mergeCell ref="U430:U433"/>
    <mergeCell ref="B426:B429"/>
    <mergeCell ref="C426:C429"/>
    <mergeCell ref="D426:D429"/>
    <mergeCell ref="E426:E429"/>
    <mergeCell ref="B411:O412"/>
    <mergeCell ref="P411:R411"/>
    <mergeCell ref="T411:T412"/>
    <mergeCell ref="P412:R412"/>
    <mergeCell ref="C415:E415"/>
    <mergeCell ref="F415:O415"/>
    <mergeCell ref="P415:R415"/>
    <mergeCell ref="B416:B417"/>
    <mergeCell ref="C416:C417"/>
    <mergeCell ref="D416:D417"/>
    <mergeCell ref="E416:E417"/>
    <mergeCell ref="F416:F417"/>
    <mergeCell ref="G416:G417"/>
    <mergeCell ref="H416:H417"/>
    <mergeCell ref="I416:I417"/>
    <mergeCell ref="J416:M416"/>
    <mergeCell ref="N416:N417"/>
    <mergeCell ref="O416:O417"/>
    <mergeCell ref="P416:Q416"/>
    <mergeCell ref="R416:R417"/>
    <mergeCell ref="S416:S417"/>
    <mergeCell ref="T416:T417"/>
    <mergeCell ref="O403:O406"/>
    <mergeCell ref="P403:P406"/>
    <mergeCell ref="Q403:Q406"/>
    <mergeCell ref="R403:R406"/>
    <mergeCell ref="S403:S406"/>
    <mergeCell ref="U403:U406"/>
    <mergeCell ref="B407:B410"/>
    <mergeCell ref="C407:C410"/>
    <mergeCell ref="D407:D410"/>
    <mergeCell ref="E407:E410"/>
    <mergeCell ref="F407:F410"/>
    <mergeCell ref="G407:G410"/>
    <mergeCell ref="H407:H410"/>
    <mergeCell ref="I407:I410"/>
    <mergeCell ref="N407:N410"/>
    <mergeCell ref="O407:O410"/>
    <mergeCell ref="P407:P410"/>
    <mergeCell ref="Q407:Q410"/>
    <mergeCell ref="R407:R410"/>
    <mergeCell ref="S407:S410"/>
    <mergeCell ref="U407:U410"/>
    <mergeCell ref="B403:B406"/>
    <mergeCell ref="C403:C406"/>
    <mergeCell ref="D403:D406"/>
    <mergeCell ref="E403:E406"/>
    <mergeCell ref="F403:F406"/>
    <mergeCell ref="G403:G406"/>
    <mergeCell ref="H403:H406"/>
    <mergeCell ref="I403:I406"/>
    <mergeCell ref="N403:N406"/>
    <mergeCell ref="H399:H402"/>
    <mergeCell ref="I399:I402"/>
    <mergeCell ref="N399:N402"/>
    <mergeCell ref="O399:O402"/>
    <mergeCell ref="P399:P402"/>
    <mergeCell ref="Q399:Q402"/>
    <mergeCell ref="R399:R402"/>
    <mergeCell ref="S399:S402"/>
    <mergeCell ref="U399:U402"/>
    <mergeCell ref="F395:F398"/>
    <mergeCell ref="G395:G398"/>
    <mergeCell ref="H395:H398"/>
    <mergeCell ref="I395:I398"/>
    <mergeCell ref="N395:N398"/>
    <mergeCell ref="O395:O398"/>
    <mergeCell ref="P395:P398"/>
    <mergeCell ref="Q395:Q398"/>
    <mergeCell ref="R395:R398"/>
    <mergeCell ref="S389:S390"/>
    <mergeCell ref="T389:T390"/>
    <mergeCell ref="U389:U390"/>
    <mergeCell ref="J390:M390"/>
    <mergeCell ref="B391:B394"/>
    <mergeCell ref="C391:C394"/>
    <mergeCell ref="D391:D394"/>
    <mergeCell ref="E391:E394"/>
    <mergeCell ref="F391:F394"/>
    <mergeCell ref="G391:G394"/>
    <mergeCell ref="H391:H394"/>
    <mergeCell ref="I391:I394"/>
    <mergeCell ref="N391:N394"/>
    <mergeCell ref="O391:O394"/>
    <mergeCell ref="P391:P394"/>
    <mergeCell ref="Q391:Q394"/>
    <mergeCell ref="R391:R394"/>
    <mergeCell ref="S391:S394"/>
    <mergeCell ref="T391:T410"/>
    <mergeCell ref="U391:U394"/>
    <mergeCell ref="B395:B398"/>
    <mergeCell ref="C395:C398"/>
    <mergeCell ref="D395:D398"/>
    <mergeCell ref="E395:E398"/>
    <mergeCell ref="S395:S398"/>
    <mergeCell ref="U395:U398"/>
    <mergeCell ref="B399:B402"/>
    <mergeCell ref="C399:C402"/>
    <mergeCell ref="D399:D402"/>
    <mergeCell ref="E399:E402"/>
    <mergeCell ref="F399:F402"/>
    <mergeCell ref="G399:G402"/>
    <mergeCell ref="B389:B390"/>
    <mergeCell ref="C389:C390"/>
    <mergeCell ref="D389:D390"/>
    <mergeCell ref="E389:E390"/>
    <mergeCell ref="F389:F390"/>
    <mergeCell ref="G389:G390"/>
    <mergeCell ref="H389:H390"/>
    <mergeCell ref="I389:I390"/>
    <mergeCell ref="J389:M389"/>
    <mergeCell ref="N389:N390"/>
    <mergeCell ref="O389:O390"/>
    <mergeCell ref="P389:Q389"/>
    <mergeCell ref="R389:R390"/>
    <mergeCell ref="O380:O383"/>
    <mergeCell ref="P380:P383"/>
    <mergeCell ref="Q380:Q383"/>
    <mergeCell ref="R380:R383"/>
    <mergeCell ref="D376:D379"/>
    <mergeCell ref="E376:E379"/>
    <mergeCell ref="F376:F379"/>
    <mergeCell ref="G376:G379"/>
    <mergeCell ref="H376:H379"/>
    <mergeCell ref="I376:I379"/>
    <mergeCell ref="N376:N379"/>
    <mergeCell ref="O376:O379"/>
    <mergeCell ref="P376:P379"/>
    <mergeCell ref="C388:E388"/>
    <mergeCell ref="F388:O388"/>
    <mergeCell ref="P388:R388"/>
    <mergeCell ref="F372:F375"/>
    <mergeCell ref="G372:G375"/>
    <mergeCell ref="H372:H375"/>
    <mergeCell ref="I372:I375"/>
    <mergeCell ref="N372:N375"/>
    <mergeCell ref="H368:H371"/>
    <mergeCell ref="I368:I371"/>
    <mergeCell ref="N368:N371"/>
    <mergeCell ref="O368:O371"/>
    <mergeCell ref="P368:P371"/>
    <mergeCell ref="Q368:Q371"/>
    <mergeCell ref="R368:R371"/>
    <mergeCell ref="S368:S371"/>
    <mergeCell ref="U368:U371"/>
    <mergeCell ref="S380:S383"/>
    <mergeCell ref="U380:U383"/>
    <mergeCell ref="B384:O385"/>
    <mergeCell ref="P384:R384"/>
    <mergeCell ref="T384:T385"/>
    <mergeCell ref="P385:R385"/>
    <mergeCell ref="B380:B383"/>
    <mergeCell ref="C380:C383"/>
    <mergeCell ref="D380:D383"/>
    <mergeCell ref="E380:E383"/>
    <mergeCell ref="F380:F383"/>
    <mergeCell ref="G380:G383"/>
    <mergeCell ref="H380:H383"/>
    <mergeCell ref="I380:I383"/>
    <mergeCell ref="N380:N383"/>
    <mergeCell ref="O372:O375"/>
    <mergeCell ref="P372:P375"/>
    <mergeCell ref="Q372:Q375"/>
    <mergeCell ref="R372:R375"/>
    <mergeCell ref="S372:S375"/>
    <mergeCell ref="U372:U375"/>
    <mergeCell ref="B376:B379"/>
    <mergeCell ref="C376:C379"/>
    <mergeCell ref="U362:U363"/>
    <mergeCell ref="J363:M363"/>
    <mergeCell ref="B364:B367"/>
    <mergeCell ref="C364:C367"/>
    <mergeCell ref="D364:D367"/>
    <mergeCell ref="E364:E367"/>
    <mergeCell ref="F364:F367"/>
    <mergeCell ref="G364:G367"/>
    <mergeCell ref="H364:H367"/>
    <mergeCell ref="I364:I367"/>
    <mergeCell ref="N364:N367"/>
    <mergeCell ref="O364:O367"/>
    <mergeCell ref="P364:P367"/>
    <mergeCell ref="Q364:Q367"/>
    <mergeCell ref="R364:R367"/>
    <mergeCell ref="S364:S367"/>
    <mergeCell ref="T364:T383"/>
    <mergeCell ref="U364:U367"/>
    <mergeCell ref="B368:B371"/>
    <mergeCell ref="C368:C371"/>
    <mergeCell ref="D368:D371"/>
    <mergeCell ref="E368:E371"/>
    <mergeCell ref="F368:F371"/>
    <mergeCell ref="G368:G371"/>
    <mergeCell ref="Q376:Q379"/>
    <mergeCell ref="R376:R379"/>
    <mergeCell ref="S376:S379"/>
    <mergeCell ref="U376:U379"/>
    <mergeCell ref="B372:B375"/>
    <mergeCell ref="C372:C375"/>
    <mergeCell ref="D372:D375"/>
    <mergeCell ref="E372:E375"/>
    <mergeCell ref="B357:O358"/>
    <mergeCell ref="P357:R357"/>
    <mergeCell ref="T357:T358"/>
    <mergeCell ref="P358:R358"/>
    <mergeCell ref="C361:E361"/>
    <mergeCell ref="F361:O361"/>
    <mergeCell ref="P361:R361"/>
    <mergeCell ref="B362:B363"/>
    <mergeCell ref="C362:C363"/>
    <mergeCell ref="D362:D363"/>
    <mergeCell ref="E362:E363"/>
    <mergeCell ref="F362:F363"/>
    <mergeCell ref="G362:G363"/>
    <mergeCell ref="H362:H363"/>
    <mergeCell ref="I362:I363"/>
    <mergeCell ref="J362:M362"/>
    <mergeCell ref="N362:N363"/>
    <mergeCell ref="O362:O363"/>
    <mergeCell ref="P362:Q362"/>
    <mergeCell ref="R362:R363"/>
    <mergeCell ref="S362:S363"/>
    <mergeCell ref="T362:T363"/>
    <mergeCell ref="O349:O352"/>
    <mergeCell ref="P349:P352"/>
    <mergeCell ref="Q349:Q352"/>
    <mergeCell ref="R349:R352"/>
    <mergeCell ref="S349:S352"/>
    <mergeCell ref="U349:U352"/>
    <mergeCell ref="B353:B356"/>
    <mergeCell ref="C353:C356"/>
    <mergeCell ref="D353:D356"/>
    <mergeCell ref="E353:E356"/>
    <mergeCell ref="F353:F356"/>
    <mergeCell ref="G353:G356"/>
    <mergeCell ref="H353:H356"/>
    <mergeCell ref="I353:I356"/>
    <mergeCell ref="N353:N356"/>
    <mergeCell ref="O353:O356"/>
    <mergeCell ref="P353:P356"/>
    <mergeCell ref="Q353:Q356"/>
    <mergeCell ref="R353:R356"/>
    <mergeCell ref="S353:S356"/>
    <mergeCell ref="U353:U356"/>
    <mergeCell ref="B349:B352"/>
    <mergeCell ref="C349:C352"/>
    <mergeCell ref="D349:D352"/>
    <mergeCell ref="E349:E352"/>
    <mergeCell ref="F349:F352"/>
    <mergeCell ref="G349:G352"/>
    <mergeCell ref="H349:H352"/>
    <mergeCell ref="I349:I352"/>
    <mergeCell ref="N349:N352"/>
    <mergeCell ref="H345:H348"/>
    <mergeCell ref="I345:I348"/>
    <mergeCell ref="N345:N348"/>
    <mergeCell ref="O345:O348"/>
    <mergeCell ref="P345:P348"/>
    <mergeCell ref="Q345:Q348"/>
    <mergeCell ref="R345:R348"/>
    <mergeCell ref="S345:S348"/>
    <mergeCell ref="U345:U348"/>
    <mergeCell ref="F341:F344"/>
    <mergeCell ref="G341:G344"/>
    <mergeCell ref="H341:H344"/>
    <mergeCell ref="I341:I344"/>
    <mergeCell ref="N341:N344"/>
    <mergeCell ref="O341:O344"/>
    <mergeCell ref="P341:P344"/>
    <mergeCell ref="Q341:Q344"/>
    <mergeCell ref="R341:R344"/>
    <mergeCell ref="S335:S336"/>
    <mergeCell ref="T335:T336"/>
    <mergeCell ref="U335:U336"/>
    <mergeCell ref="J336:M336"/>
    <mergeCell ref="B337:B340"/>
    <mergeCell ref="C337:C340"/>
    <mergeCell ref="D337:D340"/>
    <mergeCell ref="E337:E340"/>
    <mergeCell ref="F337:F340"/>
    <mergeCell ref="G337:G340"/>
    <mergeCell ref="H337:H340"/>
    <mergeCell ref="I337:I340"/>
    <mergeCell ref="N337:N340"/>
    <mergeCell ref="O337:O340"/>
    <mergeCell ref="P337:P340"/>
    <mergeCell ref="Q337:Q340"/>
    <mergeCell ref="R337:R340"/>
    <mergeCell ref="S337:S340"/>
    <mergeCell ref="T337:T356"/>
    <mergeCell ref="U337:U340"/>
    <mergeCell ref="B341:B344"/>
    <mergeCell ref="C341:C344"/>
    <mergeCell ref="D341:D344"/>
    <mergeCell ref="E341:E344"/>
    <mergeCell ref="S341:S344"/>
    <mergeCell ref="U341:U344"/>
    <mergeCell ref="B345:B348"/>
    <mergeCell ref="C345:C348"/>
    <mergeCell ref="D345:D348"/>
    <mergeCell ref="E345:E348"/>
    <mergeCell ref="F345:F348"/>
    <mergeCell ref="G345:G348"/>
    <mergeCell ref="B335:B336"/>
    <mergeCell ref="C335:C336"/>
    <mergeCell ref="D335:D336"/>
    <mergeCell ref="E335:E336"/>
    <mergeCell ref="F335:F336"/>
    <mergeCell ref="G335:G336"/>
    <mergeCell ref="H335:H336"/>
    <mergeCell ref="I335:I336"/>
    <mergeCell ref="J335:M335"/>
    <mergeCell ref="N335:N336"/>
    <mergeCell ref="O335:O336"/>
    <mergeCell ref="P335:Q335"/>
    <mergeCell ref="R335:R336"/>
    <mergeCell ref="O326:O329"/>
    <mergeCell ref="P326:P329"/>
    <mergeCell ref="Q326:Q329"/>
    <mergeCell ref="R326:R329"/>
    <mergeCell ref="D322:D325"/>
    <mergeCell ref="E322:E325"/>
    <mergeCell ref="F322:F325"/>
    <mergeCell ref="G322:G325"/>
    <mergeCell ref="H322:H325"/>
    <mergeCell ref="I322:I325"/>
    <mergeCell ref="N322:N325"/>
    <mergeCell ref="O322:O325"/>
    <mergeCell ref="P322:P325"/>
    <mergeCell ref="C334:E334"/>
    <mergeCell ref="F334:O334"/>
    <mergeCell ref="P334:R334"/>
    <mergeCell ref="F318:F321"/>
    <mergeCell ref="G318:G321"/>
    <mergeCell ref="H318:H321"/>
    <mergeCell ref="I318:I321"/>
    <mergeCell ref="N318:N321"/>
    <mergeCell ref="H314:H317"/>
    <mergeCell ref="I314:I317"/>
    <mergeCell ref="N314:N317"/>
    <mergeCell ref="O314:O317"/>
    <mergeCell ref="P314:P317"/>
    <mergeCell ref="Q314:Q317"/>
    <mergeCell ref="R314:R317"/>
    <mergeCell ref="S314:S317"/>
    <mergeCell ref="U314:U317"/>
    <mergeCell ref="S326:S329"/>
    <mergeCell ref="U326:U329"/>
    <mergeCell ref="B330:O331"/>
    <mergeCell ref="P330:R330"/>
    <mergeCell ref="T330:T331"/>
    <mergeCell ref="P331:R331"/>
    <mergeCell ref="B326:B329"/>
    <mergeCell ref="C326:C329"/>
    <mergeCell ref="D326:D329"/>
    <mergeCell ref="E326:E329"/>
    <mergeCell ref="F326:F329"/>
    <mergeCell ref="G326:G329"/>
    <mergeCell ref="H326:H329"/>
    <mergeCell ref="I326:I329"/>
    <mergeCell ref="N326:N329"/>
    <mergeCell ref="O318:O321"/>
    <mergeCell ref="P318:P321"/>
    <mergeCell ref="Q318:Q321"/>
    <mergeCell ref="R318:R321"/>
    <mergeCell ref="S318:S321"/>
    <mergeCell ref="U318:U321"/>
    <mergeCell ref="B322:B325"/>
    <mergeCell ref="C322:C325"/>
    <mergeCell ref="U308:U309"/>
    <mergeCell ref="J309:M309"/>
    <mergeCell ref="B310:B313"/>
    <mergeCell ref="C310:C313"/>
    <mergeCell ref="D310:D313"/>
    <mergeCell ref="E310:E313"/>
    <mergeCell ref="F310:F313"/>
    <mergeCell ref="G310:G313"/>
    <mergeCell ref="H310:H313"/>
    <mergeCell ref="I310:I313"/>
    <mergeCell ref="N310:N313"/>
    <mergeCell ref="O310:O313"/>
    <mergeCell ref="P310:P313"/>
    <mergeCell ref="Q310:Q313"/>
    <mergeCell ref="R310:R313"/>
    <mergeCell ref="S310:S313"/>
    <mergeCell ref="T310:T329"/>
    <mergeCell ref="U310:U313"/>
    <mergeCell ref="B314:B317"/>
    <mergeCell ref="C314:C317"/>
    <mergeCell ref="D314:D317"/>
    <mergeCell ref="E314:E317"/>
    <mergeCell ref="F314:F317"/>
    <mergeCell ref="G314:G317"/>
    <mergeCell ref="Q322:Q325"/>
    <mergeCell ref="R322:R325"/>
    <mergeCell ref="S322:S325"/>
    <mergeCell ref="U322:U325"/>
    <mergeCell ref="B318:B321"/>
    <mergeCell ref="C318:C321"/>
    <mergeCell ref="D318:D321"/>
    <mergeCell ref="E318:E321"/>
    <mergeCell ref="B303:O304"/>
    <mergeCell ref="P303:R303"/>
    <mergeCell ref="T303:T304"/>
    <mergeCell ref="P304:R304"/>
    <mergeCell ref="C307:E307"/>
    <mergeCell ref="F307:O307"/>
    <mergeCell ref="P307:R307"/>
    <mergeCell ref="B308:B309"/>
    <mergeCell ref="C308:C309"/>
    <mergeCell ref="D308:D309"/>
    <mergeCell ref="E308:E309"/>
    <mergeCell ref="F308:F309"/>
    <mergeCell ref="G308:G309"/>
    <mergeCell ref="H308:H309"/>
    <mergeCell ref="I308:I309"/>
    <mergeCell ref="J308:M308"/>
    <mergeCell ref="N308:N309"/>
    <mergeCell ref="O308:O309"/>
    <mergeCell ref="P308:Q308"/>
    <mergeCell ref="R308:R309"/>
    <mergeCell ref="S308:S309"/>
    <mergeCell ref="T308:T309"/>
    <mergeCell ref="O295:O298"/>
    <mergeCell ref="P295:P298"/>
    <mergeCell ref="Q295:Q298"/>
    <mergeCell ref="R295:R298"/>
    <mergeCell ref="S295:S298"/>
    <mergeCell ref="U295:U298"/>
    <mergeCell ref="B299:B302"/>
    <mergeCell ref="C299:C302"/>
    <mergeCell ref="D299:D302"/>
    <mergeCell ref="E299:E302"/>
    <mergeCell ref="F299:F302"/>
    <mergeCell ref="G299:G302"/>
    <mergeCell ref="H299:H302"/>
    <mergeCell ref="I299:I302"/>
    <mergeCell ref="N299:N302"/>
    <mergeCell ref="O299:O302"/>
    <mergeCell ref="P299:P302"/>
    <mergeCell ref="Q299:Q302"/>
    <mergeCell ref="R299:R302"/>
    <mergeCell ref="S299:S302"/>
    <mergeCell ref="U299:U302"/>
    <mergeCell ref="B295:B298"/>
    <mergeCell ref="C295:C298"/>
    <mergeCell ref="D295:D298"/>
    <mergeCell ref="E295:E298"/>
    <mergeCell ref="F295:F298"/>
    <mergeCell ref="G295:G298"/>
    <mergeCell ref="H295:H298"/>
    <mergeCell ref="I295:I298"/>
    <mergeCell ref="N295:N298"/>
    <mergeCell ref="H291:H294"/>
    <mergeCell ref="I291:I294"/>
    <mergeCell ref="N291:N294"/>
    <mergeCell ref="O291:O294"/>
    <mergeCell ref="P291:P294"/>
    <mergeCell ref="Q291:Q294"/>
    <mergeCell ref="R291:R294"/>
    <mergeCell ref="S291:S294"/>
    <mergeCell ref="U291:U294"/>
    <mergeCell ref="F287:F290"/>
    <mergeCell ref="G287:G290"/>
    <mergeCell ref="H287:H290"/>
    <mergeCell ref="I287:I290"/>
    <mergeCell ref="N287:N290"/>
    <mergeCell ref="O287:O290"/>
    <mergeCell ref="P287:P290"/>
    <mergeCell ref="Q287:Q290"/>
    <mergeCell ref="R287:R290"/>
    <mergeCell ref="S281:S282"/>
    <mergeCell ref="T281:T282"/>
    <mergeCell ref="U281:U282"/>
    <mergeCell ref="J282:M282"/>
    <mergeCell ref="B283:B286"/>
    <mergeCell ref="C283:C286"/>
    <mergeCell ref="D283:D286"/>
    <mergeCell ref="E283:E286"/>
    <mergeCell ref="F283:F286"/>
    <mergeCell ref="G283:G286"/>
    <mergeCell ref="H283:H286"/>
    <mergeCell ref="I283:I286"/>
    <mergeCell ref="N283:N286"/>
    <mergeCell ref="O283:O286"/>
    <mergeCell ref="P283:P286"/>
    <mergeCell ref="Q283:Q286"/>
    <mergeCell ref="R283:R286"/>
    <mergeCell ref="S283:S286"/>
    <mergeCell ref="T283:T302"/>
    <mergeCell ref="U283:U286"/>
    <mergeCell ref="B287:B290"/>
    <mergeCell ref="C287:C290"/>
    <mergeCell ref="D287:D290"/>
    <mergeCell ref="E287:E290"/>
    <mergeCell ref="S287:S290"/>
    <mergeCell ref="U287:U290"/>
    <mergeCell ref="B291:B294"/>
    <mergeCell ref="C291:C294"/>
    <mergeCell ref="D291:D294"/>
    <mergeCell ref="E291:E294"/>
    <mergeCell ref="F291:F294"/>
    <mergeCell ref="G291:G294"/>
    <mergeCell ref="B281:B282"/>
    <mergeCell ref="C281:C282"/>
    <mergeCell ref="D281:D282"/>
    <mergeCell ref="E281:E282"/>
    <mergeCell ref="F281:F282"/>
    <mergeCell ref="G281:G282"/>
    <mergeCell ref="H281:H282"/>
    <mergeCell ref="I281:I282"/>
    <mergeCell ref="J281:M281"/>
    <mergeCell ref="N281:N282"/>
    <mergeCell ref="O281:O282"/>
    <mergeCell ref="P281:Q281"/>
    <mergeCell ref="R281:R282"/>
    <mergeCell ref="O272:O275"/>
    <mergeCell ref="P272:P275"/>
    <mergeCell ref="Q272:Q275"/>
    <mergeCell ref="R272:R275"/>
    <mergeCell ref="D268:D271"/>
    <mergeCell ref="E268:E271"/>
    <mergeCell ref="F268:F271"/>
    <mergeCell ref="G268:G271"/>
    <mergeCell ref="H268:H271"/>
    <mergeCell ref="I268:I271"/>
    <mergeCell ref="N268:N271"/>
    <mergeCell ref="O268:O271"/>
    <mergeCell ref="P268:P271"/>
    <mergeCell ref="C280:E280"/>
    <mergeCell ref="F280:O280"/>
    <mergeCell ref="P280:R280"/>
    <mergeCell ref="F264:F267"/>
    <mergeCell ref="G264:G267"/>
    <mergeCell ref="H264:H267"/>
    <mergeCell ref="I264:I267"/>
    <mergeCell ref="N264:N267"/>
    <mergeCell ref="H260:H263"/>
    <mergeCell ref="I260:I263"/>
    <mergeCell ref="N260:N263"/>
    <mergeCell ref="O260:O263"/>
    <mergeCell ref="P260:P263"/>
    <mergeCell ref="Q260:Q263"/>
    <mergeCell ref="R260:R263"/>
    <mergeCell ref="S260:S263"/>
    <mergeCell ref="U260:U263"/>
    <mergeCell ref="S272:S275"/>
    <mergeCell ref="U272:U275"/>
    <mergeCell ref="B276:O277"/>
    <mergeCell ref="P276:R276"/>
    <mergeCell ref="T276:T277"/>
    <mergeCell ref="P277:R277"/>
    <mergeCell ref="B272:B275"/>
    <mergeCell ref="C272:C275"/>
    <mergeCell ref="D272:D275"/>
    <mergeCell ref="E272:E275"/>
    <mergeCell ref="F272:F275"/>
    <mergeCell ref="G272:G275"/>
    <mergeCell ref="H272:H275"/>
    <mergeCell ref="I272:I275"/>
    <mergeCell ref="N272:N275"/>
    <mergeCell ref="O264:O267"/>
    <mergeCell ref="P264:P267"/>
    <mergeCell ref="Q264:Q267"/>
    <mergeCell ref="R264:R267"/>
    <mergeCell ref="S264:S267"/>
    <mergeCell ref="U264:U267"/>
    <mergeCell ref="B268:B271"/>
    <mergeCell ref="C268:C271"/>
    <mergeCell ref="U254:U255"/>
    <mergeCell ref="J255:M255"/>
    <mergeCell ref="B256:B259"/>
    <mergeCell ref="C256:C259"/>
    <mergeCell ref="D256:D259"/>
    <mergeCell ref="E256:E259"/>
    <mergeCell ref="F256:F259"/>
    <mergeCell ref="G256:G259"/>
    <mergeCell ref="H256:H259"/>
    <mergeCell ref="I256:I259"/>
    <mergeCell ref="N256:N259"/>
    <mergeCell ref="O256:O259"/>
    <mergeCell ref="P256:P259"/>
    <mergeCell ref="Q256:Q259"/>
    <mergeCell ref="R256:R259"/>
    <mergeCell ref="S256:S259"/>
    <mergeCell ref="T256:T275"/>
    <mergeCell ref="U256:U259"/>
    <mergeCell ref="B260:B263"/>
    <mergeCell ref="C260:C263"/>
    <mergeCell ref="D260:D263"/>
    <mergeCell ref="E260:E263"/>
    <mergeCell ref="F260:F263"/>
    <mergeCell ref="G260:G263"/>
    <mergeCell ref="Q268:Q271"/>
    <mergeCell ref="R268:R271"/>
    <mergeCell ref="S268:S271"/>
    <mergeCell ref="U268:U271"/>
    <mergeCell ref="B264:B267"/>
    <mergeCell ref="C264:C267"/>
    <mergeCell ref="D264:D267"/>
    <mergeCell ref="E264:E267"/>
    <mergeCell ref="B249:O250"/>
    <mergeCell ref="P249:R249"/>
    <mergeCell ref="T249:T250"/>
    <mergeCell ref="P250:R250"/>
    <mergeCell ref="C253:E253"/>
    <mergeCell ref="F253:O253"/>
    <mergeCell ref="P253:R253"/>
    <mergeCell ref="B254:B255"/>
    <mergeCell ref="C254:C255"/>
    <mergeCell ref="D254:D255"/>
    <mergeCell ref="E254:E255"/>
    <mergeCell ref="F254:F255"/>
    <mergeCell ref="G254:G255"/>
    <mergeCell ref="H254:H255"/>
    <mergeCell ref="I254:I255"/>
    <mergeCell ref="J254:M254"/>
    <mergeCell ref="N254:N255"/>
    <mergeCell ref="O254:O255"/>
    <mergeCell ref="P254:Q254"/>
    <mergeCell ref="R254:R255"/>
    <mergeCell ref="S254:S255"/>
    <mergeCell ref="T254:T255"/>
    <mergeCell ref="O241:O244"/>
    <mergeCell ref="P241:P244"/>
    <mergeCell ref="Q241:Q244"/>
    <mergeCell ref="R241:R244"/>
    <mergeCell ref="S241:S244"/>
    <mergeCell ref="U241:U244"/>
    <mergeCell ref="B245:B248"/>
    <mergeCell ref="C245:C248"/>
    <mergeCell ref="D245:D248"/>
    <mergeCell ref="E245:E248"/>
    <mergeCell ref="F245:F248"/>
    <mergeCell ref="G245:G248"/>
    <mergeCell ref="H245:H248"/>
    <mergeCell ref="I245:I248"/>
    <mergeCell ref="N245:N248"/>
    <mergeCell ref="O245:O248"/>
    <mergeCell ref="P245:P248"/>
    <mergeCell ref="Q245:Q248"/>
    <mergeCell ref="R245:R248"/>
    <mergeCell ref="S245:S248"/>
    <mergeCell ref="U245:U248"/>
    <mergeCell ref="B241:B244"/>
    <mergeCell ref="C241:C244"/>
    <mergeCell ref="D241:D244"/>
    <mergeCell ref="E241:E244"/>
    <mergeCell ref="F241:F244"/>
    <mergeCell ref="G241:G244"/>
    <mergeCell ref="H241:H244"/>
    <mergeCell ref="I241:I244"/>
    <mergeCell ref="N241:N244"/>
    <mergeCell ref="H237:H240"/>
    <mergeCell ref="I237:I240"/>
    <mergeCell ref="N237:N240"/>
    <mergeCell ref="O237:O240"/>
    <mergeCell ref="P237:P240"/>
    <mergeCell ref="Q237:Q240"/>
    <mergeCell ref="R237:R240"/>
    <mergeCell ref="S237:S240"/>
    <mergeCell ref="U237:U240"/>
    <mergeCell ref="F233:F236"/>
    <mergeCell ref="G233:G236"/>
    <mergeCell ref="H233:H236"/>
    <mergeCell ref="I233:I236"/>
    <mergeCell ref="N233:N236"/>
    <mergeCell ref="O233:O236"/>
    <mergeCell ref="P233:P236"/>
    <mergeCell ref="Q233:Q236"/>
    <mergeCell ref="R233:R236"/>
    <mergeCell ref="S227:S228"/>
    <mergeCell ref="T227:T228"/>
    <mergeCell ref="U227:U228"/>
    <mergeCell ref="J228:M228"/>
    <mergeCell ref="B229:B232"/>
    <mergeCell ref="C229:C232"/>
    <mergeCell ref="D229:D232"/>
    <mergeCell ref="E229:E232"/>
    <mergeCell ref="F229:F232"/>
    <mergeCell ref="G229:G232"/>
    <mergeCell ref="H229:H232"/>
    <mergeCell ref="I229:I232"/>
    <mergeCell ref="N229:N232"/>
    <mergeCell ref="O229:O232"/>
    <mergeCell ref="P229:P232"/>
    <mergeCell ref="Q229:Q232"/>
    <mergeCell ref="R229:R232"/>
    <mergeCell ref="S229:S232"/>
    <mergeCell ref="T229:T248"/>
    <mergeCell ref="U229:U232"/>
    <mergeCell ref="B233:B236"/>
    <mergeCell ref="C233:C236"/>
    <mergeCell ref="D233:D236"/>
    <mergeCell ref="E233:E236"/>
    <mergeCell ref="S233:S236"/>
    <mergeCell ref="U233:U236"/>
    <mergeCell ref="B237:B240"/>
    <mergeCell ref="C237:C240"/>
    <mergeCell ref="D237:D240"/>
    <mergeCell ref="E237:E240"/>
    <mergeCell ref="F237:F240"/>
    <mergeCell ref="G237:G240"/>
    <mergeCell ref="B227:B228"/>
    <mergeCell ref="C227:C228"/>
    <mergeCell ref="D227:D228"/>
    <mergeCell ref="E227:E228"/>
    <mergeCell ref="F227:F228"/>
    <mergeCell ref="G227:G228"/>
    <mergeCell ref="H227:H228"/>
    <mergeCell ref="I227:I228"/>
    <mergeCell ref="J227:M227"/>
    <mergeCell ref="N227:N228"/>
    <mergeCell ref="O227:O228"/>
    <mergeCell ref="P227:Q227"/>
    <mergeCell ref="R227:R228"/>
    <mergeCell ref="O218:O221"/>
    <mergeCell ref="P218:P221"/>
    <mergeCell ref="Q218:Q221"/>
    <mergeCell ref="R218:R221"/>
    <mergeCell ref="D214:D217"/>
    <mergeCell ref="E214:E217"/>
    <mergeCell ref="F214:F217"/>
    <mergeCell ref="G214:G217"/>
    <mergeCell ref="H214:H217"/>
    <mergeCell ref="I214:I217"/>
    <mergeCell ref="N214:N217"/>
    <mergeCell ref="O214:O217"/>
    <mergeCell ref="P214:P217"/>
    <mergeCell ref="C226:E226"/>
    <mergeCell ref="F226:O226"/>
    <mergeCell ref="P226:R226"/>
    <mergeCell ref="F210:F213"/>
    <mergeCell ref="G210:G213"/>
    <mergeCell ref="H210:H213"/>
    <mergeCell ref="I210:I213"/>
    <mergeCell ref="N210:N213"/>
    <mergeCell ref="H206:H209"/>
    <mergeCell ref="I206:I209"/>
    <mergeCell ref="N206:N209"/>
    <mergeCell ref="O206:O209"/>
    <mergeCell ref="P206:P209"/>
    <mergeCell ref="Q206:Q209"/>
    <mergeCell ref="R206:R209"/>
    <mergeCell ref="S206:S209"/>
    <mergeCell ref="U206:U209"/>
    <mergeCell ref="S218:S221"/>
    <mergeCell ref="U218:U221"/>
    <mergeCell ref="B222:O223"/>
    <mergeCell ref="P222:R222"/>
    <mergeCell ref="T222:T223"/>
    <mergeCell ref="P223:R223"/>
    <mergeCell ref="B218:B221"/>
    <mergeCell ref="C218:C221"/>
    <mergeCell ref="D218:D221"/>
    <mergeCell ref="E218:E221"/>
    <mergeCell ref="F218:F221"/>
    <mergeCell ref="G218:G221"/>
    <mergeCell ref="H218:H221"/>
    <mergeCell ref="I218:I221"/>
    <mergeCell ref="N218:N221"/>
    <mergeCell ref="O210:O213"/>
    <mergeCell ref="P210:P213"/>
    <mergeCell ref="Q210:Q213"/>
    <mergeCell ref="R210:R213"/>
    <mergeCell ref="S210:S213"/>
    <mergeCell ref="U210:U213"/>
    <mergeCell ref="B214:B217"/>
    <mergeCell ref="C214:C217"/>
    <mergeCell ref="U200:U201"/>
    <mergeCell ref="J201:M201"/>
    <mergeCell ref="B202:B205"/>
    <mergeCell ref="C202:C205"/>
    <mergeCell ref="D202:D205"/>
    <mergeCell ref="E202:E205"/>
    <mergeCell ref="F202:F205"/>
    <mergeCell ref="G202:G205"/>
    <mergeCell ref="H202:H205"/>
    <mergeCell ref="I202:I205"/>
    <mergeCell ref="N202:N205"/>
    <mergeCell ref="O202:O205"/>
    <mergeCell ref="P202:P205"/>
    <mergeCell ref="Q202:Q205"/>
    <mergeCell ref="R202:R205"/>
    <mergeCell ref="S202:S205"/>
    <mergeCell ref="T202:T221"/>
    <mergeCell ref="U202:U205"/>
    <mergeCell ref="B206:B209"/>
    <mergeCell ref="C206:C209"/>
    <mergeCell ref="D206:D209"/>
    <mergeCell ref="E206:E209"/>
    <mergeCell ref="F206:F209"/>
    <mergeCell ref="G206:G209"/>
    <mergeCell ref="Q214:Q217"/>
    <mergeCell ref="R214:R217"/>
    <mergeCell ref="S214:S217"/>
    <mergeCell ref="U214:U217"/>
    <mergeCell ref="B210:B213"/>
    <mergeCell ref="C210:C213"/>
    <mergeCell ref="D210:D213"/>
    <mergeCell ref="E210:E213"/>
    <mergeCell ref="B195:O196"/>
    <mergeCell ref="P195:R195"/>
    <mergeCell ref="T195:T196"/>
    <mergeCell ref="P196:R196"/>
    <mergeCell ref="C199:E199"/>
    <mergeCell ref="F199:O199"/>
    <mergeCell ref="P199:R199"/>
    <mergeCell ref="B200:B201"/>
    <mergeCell ref="C200:C201"/>
    <mergeCell ref="D200:D201"/>
    <mergeCell ref="E200:E201"/>
    <mergeCell ref="F200:F201"/>
    <mergeCell ref="G200:G201"/>
    <mergeCell ref="H200:H201"/>
    <mergeCell ref="I200:I201"/>
    <mergeCell ref="J200:M200"/>
    <mergeCell ref="N200:N201"/>
    <mergeCell ref="O200:O201"/>
    <mergeCell ref="P200:Q200"/>
    <mergeCell ref="R200:R201"/>
    <mergeCell ref="S200:S201"/>
    <mergeCell ref="T200:T201"/>
    <mergeCell ref="O187:O190"/>
    <mergeCell ref="P187:P190"/>
    <mergeCell ref="Q187:Q190"/>
    <mergeCell ref="R187:R190"/>
    <mergeCell ref="S187:S190"/>
    <mergeCell ref="U187:U190"/>
    <mergeCell ref="B191:B194"/>
    <mergeCell ref="C191:C194"/>
    <mergeCell ref="D191:D194"/>
    <mergeCell ref="E191:E194"/>
    <mergeCell ref="F191:F194"/>
    <mergeCell ref="G191:G194"/>
    <mergeCell ref="H191:H194"/>
    <mergeCell ref="I191:I194"/>
    <mergeCell ref="N191:N194"/>
    <mergeCell ref="O191:O194"/>
    <mergeCell ref="P191:P194"/>
    <mergeCell ref="Q191:Q194"/>
    <mergeCell ref="R191:R194"/>
    <mergeCell ref="S191:S194"/>
    <mergeCell ref="U191:U194"/>
    <mergeCell ref="B187:B190"/>
    <mergeCell ref="C187:C190"/>
    <mergeCell ref="D187:D190"/>
    <mergeCell ref="E187:E190"/>
    <mergeCell ref="F187:F190"/>
    <mergeCell ref="G187:G190"/>
    <mergeCell ref="H187:H190"/>
    <mergeCell ref="I187:I190"/>
    <mergeCell ref="N187:N190"/>
    <mergeCell ref="H183:H186"/>
    <mergeCell ref="I183:I186"/>
    <mergeCell ref="N183:N186"/>
    <mergeCell ref="O183:O186"/>
    <mergeCell ref="P183:P186"/>
    <mergeCell ref="Q183:Q186"/>
    <mergeCell ref="R183:R186"/>
    <mergeCell ref="S183:S186"/>
    <mergeCell ref="U183:U186"/>
    <mergeCell ref="F179:F182"/>
    <mergeCell ref="G179:G182"/>
    <mergeCell ref="H179:H182"/>
    <mergeCell ref="I179:I182"/>
    <mergeCell ref="N179:N182"/>
    <mergeCell ref="O179:O182"/>
    <mergeCell ref="P179:P182"/>
    <mergeCell ref="Q179:Q182"/>
    <mergeCell ref="R179:R182"/>
    <mergeCell ref="S173:S174"/>
    <mergeCell ref="T173:T174"/>
    <mergeCell ref="U173:U174"/>
    <mergeCell ref="J174:M174"/>
    <mergeCell ref="B175:B178"/>
    <mergeCell ref="C175:C178"/>
    <mergeCell ref="D175:D178"/>
    <mergeCell ref="E175:E178"/>
    <mergeCell ref="F175:F178"/>
    <mergeCell ref="G175:G178"/>
    <mergeCell ref="H175:H178"/>
    <mergeCell ref="I175:I178"/>
    <mergeCell ref="N175:N178"/>
    <mergeCell ref="O175:O178"/>
    <mergeCell ref="P175:P178"/>
    <mergeCell ref="Q175:Q178"/>
    <mergeCell ref="R175:R178"/>
    <mergeCell ref="S175:S178"/>
    <mergeCell ref="T175:T194"/>
    <mergeCell ref="U175:U178"/>
    <mergeCell ref="B179:B182"/>
    <mergeCell ref="C179:C182"/>
    <mergeCell ref="D179:D182"/>
    <mergeCell ref="E179:E182"/>
    <mergeCell ref="S179:S182"/>
    <mergeCell ref="U179:U182"/>
    <mergeCell ref="B183:B186"/>
    <mergeCell ref="C183:C186"/>
    <mergeCell ref="D183:D186"/>
    <mergeCell ref="E183:E186"/>
    <mergeCell ref="F183:F186"/>
    <mergeCell ref="G183:G186"/>
    <mergeCell ref="B173:B174"/>
    <mergeCell ref="C173:C174"/>
    <mergeCell ref="D173:D174"/>
    <mergeCell ref="E173:E174"/>
    <mergeCell ref="F173:F174"/>
    <mergeCell ref="G173:G174"/>
    <mergeCell ref="H173:H174"/>
    <mergeCell ref="I173:I174"/>
    <mergeCell ref="J173:M173"/>
    <mergeCell ref="N173:N174"/>
    <mergeCell ref="O173:O174"/>
    <mergeCell ref="P173:Q173"/>
    <mergeCell ref="R173:R174"/>
    <mergeCell ref="O164:O167"/>
    <mergeCell ref="P164:P167"/>
    <mergeCell ref="Q164:Q167"/>
    <mergeCell ref="R164:R167"/>
    <mergeCell ref="D160:D163"/>
    <mergeCell ref="E160:E163"/>
    <mergeCell ref="F160:F163"/>
    <mergeCell ref="G160:G163"/>
    <mergeCell ref="H160:H163"/>
    <mergeCell ref="I160:I163"/>
    <mergeCell ref="N160:N163"/>
    <mergeCell ref="O160:O163"/>
    <mergeCell ref="P160:P163"/>
    <mergeCell ref="C172:E172"/>
    <mergeCell ref="F172:O172"/>
    <mergeCell ref="P172:R172"/>
    <mergeCell ref="F156:F159"/>
    <mergeCell ref="G156:G159"/>
    <mergeCell ref="H156:H159"/>
    <mergeCell ref="I156:I159"/>
    <mergeCell ref="N156:N159"/>
    <mergeCell ref="H152:H155"/>
    <mergeCell ref="I152:I155"/>
    <mergeCell ref="N152:N155"/>
    <mergeCell ref="O152:O155"/>
    <mergeCell ref="P152:P155"/>
    <mergeCell ref="Q152:Q155"/>
    <mergeCell ref="R152:R155"/>
    <mergeCell ref="S152:S155"/>
    <mergeCell ref="U152:U155"/>
    <mergeCell ref="S164:S167"/>
    <mergeCell ref="U164:U167"/>
    <mergeCell ref="B168:O169"/>
    <mergeCell ref="P168:R168"/>
    <mergeCell ref="T168:T169"/>
    <mergeCell ref="P169:R169"/>
    <mergeCell ref="B164:B167"/>
    <mergeCell ref="C164:C167"/>
    <mergeCell ref="D164:D167"/>
    <mergeCell ref="E164:E167"/>
    <mergeCell ref="F164:F167"/>
    <mergeCell ref="G164:G167"/>
    <mergeCell ref="H164:H167"/>
    <mergeCell ref="I164:I167"/>
    <mergeCell ref="N164:N167"/>
    <mergeCell ref="O156:O159"/>
    <mergeCell ref="P156:P159"/>
    <mergeCell ref="Q156:Q159"/>
    <mergeCell ref="R156:R159"/>
    <mergeCell ref="S156:S159"/>
    <mergeCell ref="U156:U159"/>
    <mergeCell ref="B160:B163"/>
    <mergeCell ref="C160:C163"/>
    <mergeCell ref="U146:U147"/>
    <mergeCell ref="J147:M147"/>
    <mergeCell ref="B148:B151"/>
    <mergeCell ref="C148:C151"/>
    <mergeCell ref="D148:D151"/>
    <mergeCell ref="E148:E151"/>
    <mergeCell ref="F148:F151"/>
    <mergeCell ref="G148:G151"/>
    <mergeCell ref="H148:H151"/>
    <mergeCell ref="I148:I151"/>
    <mergeCell ref="N148:N151"/>
    <mergeCell ref="O148:O151"/>
    <mergeCell ref="P148:P151"/>
    <mergeCell ref="Q148:Q151"/>
    <mergeCell ref="R148:R151"/>
    <mergeCell ref="S148:S151"/>
    <mergeCell ref="T148:T167"/>
    <mergeCell ref="U148:U151"/>
    <mergeCell ref="B152:B155"/>
    <mergeCell ref="C152:C155"/>
    <mergeCell ref="D152:D155"/>
    <mergeCell ref="E152:E155"/>
    <mergeCell ref="F152:F155"/>
    <mergeCell ref="G152:G155"/>
    <mergeCell ref="Q160:Q163"/>
    <mergeCell ref="R160:R163"/>
    <mergeCell ref="S160:S163"/>
    <mergeCell ref="U160:U163"/>
    <mergeCell ref="B156:B159"/>
    <mergeCell ref="C156:C159"/>
    <mergeCell ref="D156:D159"/>
    <mergeCell ref="E156:E159"/>
    <mergeCell ref="B141:O142"/>
    <mergeCell ref="P141:R141"/>
    <mergeCell ref="T141:T142"/>
    <mergeCell ref="P142:R142"/>
    <mergeCell ref="C145:E145"/>
    <mergeCell ref="F145:O145"/>
    <mergeCell ref="P145:R145"/>
    <mergeCell ref="B146:B147"/>
    <mergeCell ref="C146:C147"/>
    <mergeCell ref="D146:D147"/>
    <mergeCell ref="E146:E147"/>
    <mergeCell ref="F146:F147"/>
    <mergeCell ref="G146:G147"/>
    <mergeCell ref="H146:H147"/>
    <mergeCell ref="I146:I147"/>
    <mergeCell ref="J146:M146"/>
    <mergeCell ref="N146:N147"/>
    <mergeCell ref="O146:O147"/>
    <mergeCell ref="P146:Q146"/>
    <mergeCell ref="R146:R147"/>
    <mergeCell ref="S146:S147"/>
    <mergeCell ref="T146:T147"/>
    <mergeCell ref="O133:O136"/>
    <mergeCell ref="P133:P136"/>
    <mergeCell ref="Q133:Q136"/>
    <mergeCell ref="R133:R136"/>
    <mergeCell ref="S133:S136"/>
    <mergeCell ref="U133:U136"/>
    <mergeCell ref="B137:B140"/>
    <mergeCell ref="C137:C140"/>
    <mergeCell ref="D137:D140"/>
    <mergeCell ref="E137:E140"/>
    <mergeCell ref="F137:F140"/>
    <mergeCell ref="G137:G140"/>
    <mergeCell ref="H137:H140"/>
    <mergeCell ref="I137:I140"/>
    <mergeCell ref="N137:N140"/>
    <mergeCell ref="O137:O140"/>
    <mergeCell ref="P137:P140"/>
    <mergeCell ref="Q137:Q140"/>
    <mergeCell ref="R137:R140"/>
    <mergeCell ref="S137:S140"/>
    <mergeCell ref="U137:U140"/>
    <mergeCell ref="B133:B136"/>
    <mergeCell ref="C133:C136"/>
    <mergeCell ref="D133:D136"/>
    <mergeCell ref="E133:E136"/>
    <mergeCell ref="F133:F136"/>
    <mergeCell ref="G133:G136"/>
    <mergeCell ref="H133:H136"/>
    <mergeCell ref="I133:I136"/>
    <mergeCell ref="N133:N136"/>
    <mergeCell ref="H129:H132"/>
    <mergeCell ref="I129:I132"/>
    <mergeCell ref="N129:N132"/>
    <mergeCell ref="O129:O132"/>
    <mergeCell ref="P129:P132"/>
    <mergeCell ref="Q129:Q132"/>
    <mergeCell ref="R129:R132"/>
    <mergeCell ref="S129:S132"/>
    <mergeCell ref="U129:U132"/>
    <mergeCell ref="F125:F128"/>
    <mergeCell ref="G125:G128"/>
    <mergeCell ref="H125:H128"/>
    <mergeCell ref="I125:I128"/>
    <mergeCell ref="N125:N128"/>
    <mergeCell ref="O125:O128"/>
    <mergeCell ref="P125:P128"/>
    <mergeCell ref="Q125:Q128"/>
    <mergeCell ref="R125:R128"/>
    <mergeCell ref="S119:S120"/>
    <mergeCell ref="T119:T120"/>
    <mergeCell ref="U119:U120"/>
    <mergeCell ref="J120:M120"/>
    <mergeCell ref="B121:B124"/>
    <mergeCell ref="C121:C124"/>
    <mergeCell ref="D121:D124"/>
    <mergeCell ref="E121:E124"/>
    <mergeCell ref="F121:F124"/>
    <mergeCell ref="G121:G124"/>
    <mergeCell ref="H121:H124"/>
    <mergeCell ref="I121:I124"/>
    <mergeCell ref="N121:N124"/>
    <mergeCell ref="O121:O124"/>
    <mergeCell ref="P121:P124"/>
    <mergeCell ref="Q121:Q124"/>
    <mergeCell ref="R121:R124"/>
    <mergeCell ref="S121:S124"/>
    <mergeCell ref="T121:T140"/>
    <mergeCell ref="U121:U124"/>
    <mergeCell ref="B125:B128"/>
    <mergeCell ref="C125:C128"/>
    <mergeCell ref="D125:D128"/>
    <mergeCell ref="E125:E128"/>
    <mergeCell ref="S125:S128"/>
    <mergeCell ref="U125:U128"/>
    <mergeCell ref="B129:B132"/>
    <mergeCell ref="C129:C132"/>
    <mergeCell ref="D129:D132"/>
    <mergeCell ref="E129:E132"/>
    <mergeCell ref="F129:F132"/>
    <mergeCell ref="G129:G132"/>
    <mergeCell ref="B119:B120"/>
    <mergeCell ref="C119:C120"/>
    <mergeCell ref="D119:D120"/>
    <mergeCell ref="E119:E120"/>
    <mergeCell ref="F119:F120"/>
    <mergeCell ref="G119:G120"/>
    <mergeCell ref="H119:H120"/>
    <mergeCell ref="I119:I120"/>
    <mergeCell ref="J119:M119"/>
    <mergeCell ref="N119:N120"/>
    <mergeCell ref="O119:O120"/>
    <mergeCell ref="P119:Q119"/>
    <mergeCell ref="R119:R120"/>
    <mergeCell ref="O110:O113"/>
    <mergeCell ref="P110:P113"/>
    <mergeCell ref="Q110:Q113"/>
    <mergeCell ref="R110:R113"/>
    <mergeCell ref="D106:D109"/>
    <mergeCell ref="E106:E109"/>
    <mergeCell ref="F106:F109"/>
    <mergeCell ref="G106:G109"/>
    <mergeCell ref="H106:H109"/>
    <mergeCell ref="I106:I109"/>
    <mergeCell ref="N106:N109"/>
    <mergeCell ref="O106:O109"/>
    <mergeCell ref="P106:P109"/>
    <mergeCell ref="C118:E118"/>
    <mergeCell ref="F118:O118"/>
    <mergeCell ref="P118:R118"/>
    <mergeCell ref="F102:F105"/>
    <mergeCell ref="G102:G105"/>
    <mergeCell ref="H102:H105"/>
    <mergeCell ref="I102:I105"/>
    <mergeCell ref="N102:N105"/>
    <mergeCell ref="H98:H101"/>
    <mergeCell ref="I98:I101"/>
    <mergeCell ref="N98:N101"/>
    <mergeCell ref="O98:O101"/>
    <mergeCell ref="P98:P101"/>
    <mergeCell ref="Q98:Q101"/>
    <mergeCell ref="R98:R101"/>
    <mergeCell ref="S98:S101"/>
    <mergeCell ref="U98:U101"/>
    <mergeCell ref="S110:S113"/>
    <mergeCell ref="U110:U113"/>
    <mergeCell ref="B114:O115"/>
    <mergeCell ref="P114:R114"/>
    <mergeCell ref="T114:T115"/>
    <mergeCell ref="P115:R115"/>
    <mergeCell ref="B110:B113"/>
    <mergeCell ref="C110:C113"/>
    <mergeCell ref="D110:D113"/>
    <mergeCell ref="E110:E113"/>
    <mergeCell ref="F110:F113"/>
    <mergeCell ref="G110:G113"/>
    <mergeCell ref="H110:H113"/>
    <mergeCell ref="I110:I113"/>
    <mergeCell ref="N110:N113"/>
    <mergeCell ref="O102:O105"/>
    <mergeCell ref="P102:P105"/>
    <mergeCell ref="Q102:Q105"/>
    <mergeCell ref="R102:R105"/>
    <mergeCell ref="S102:S105"/>
    <mergeCell ref="U102:U105"/>
    <mergeCell ref="B106:B109"/>
    <mergeCell ref="C106:C109"/>
    <mergeCell ref="U92:U93"/>
    <mergeCell ref="J93:M93"/>
    <mergeCell ref="B94:B97"/>
    <mergeCell ref="C94:C97"/>
    <mergeCell ref="D94:D97"/>
    <mergeCell ref="E94:E97"/>
    <mergeCell ref="F94:F97"/>
    <mergeCell ref="G94:G97"/>
    <mergeCell ref="H94:H97"/>
    <mergeCell ref="I94:I97"/>
    <mergeCell ref="N94:N97"/>
    <mergeCell ref="O94:O97"/>
    <mergeCell ref="P94:P97"/>
    <mergeCell ref="Q94:Q97"/>
    <mergeCell ref="R94:R97"/>
    <mergeCell ref="S94:S97"/>
    <mergeCell ref="T94:T113"/>
    <mergeCell ref="U94:U97"/>
    <mergeCell ref="B98:B101"/>
    <mergeCell ref="C98:C101"/>
    <mergeCell ref="D98:D101"/>
    <mergeCell ref="E98:E101"/>
    <mergeCell ref="F98:F101"/>
    <mergeCell ref="G98:G101"/>
    <mergeCell ref="Q106:Q109"/>
    <mergeCell ref="R106:R109"/>
    <mergeCell ref="S106:S109"/>
    <mergeCell ref="U106:U109"/>
    <mergeCell ref="B102:B105"/>
    <mergeCell ref="C102:C105"/>
    <mergeCell ref="D102:D105"/>
    <mergeCell ref="E102:E105"/>
    <mergeCell ref="B87:O88"/>
    <mergeCell ref="P87:R87"/>
    <mergeCell ref="T87:T88"/>
    <mergeCell ref="P88:R88"/>
    <mergeCell ref="C91:E91"/>
    <mergeCell ref="F91:O91"/>
    <mergeCell ref="P91:R91"/>
    <mergeCell ref="B92:B93"/>
    <mergeCell ref="C92:C93"/>
    <mergeCell ref="D92:D93"/>
    <mergeCell ref="E92:E93"/>
    <mergeCell ref="F92:F93"/>
    <mergeCell ref="G92:G93"/>
    <mergeCell ref="H92:H93"/>
    <mergeCell ref="I92:I93"/>
    <mergeCell ref="J92:M92"/>
    <mergeCell ref="N92:N93"/>
    <mergeCell ref="O92:O93"/>
    <mergeCell ref="P92:Q92"/>
    <mergeCell ref="R92:R93"/>
    <mergeCell ref="S92:S93"/>
    <mergeCell ref="T92:T93"/>
    <mergeCell ref="O79:O82"/>
    <mergeCell ref="P79:P82"/>
    <mergeCell ref="Q79:Q82"/>
    <mergeCell ref="R79:R82"/>
    <mergeCell ref="S79:S82"/>
    <mergeCell ref="U79:U82"/>
    <mergeCell ref="B83:B86"/>
    <mergeCell ref="C83:C86"/>
    <mergeCell ref="D83:D86"/>
    <mergeCell ref="E83:E86"/>
    <mergeCell ref="F83:F86"/>
    <mergeCell ref="G83:G86"/>
    <mergeCell ref="H83:H86"/>
    <mergeCell ref="I83:I86"/>
    <mergeCell ref="N83:N86"/>
    <mergeCell ref="O83:O86"/>
    <mergeCell ref="P83:P86"/>
    <mergeCell ref="Q83:Q86"/>
    <mergeCell ref="R83:R86"/>
    <mergeCell ref="S83:S86"/>
    <mergeCell ref="U83:U86"/>
    <mergeCell ref="B79:B82"/>
    <mergeCell ref="C79:C82"/>
    <mergeCell ref="D79:D82"/>
    <mergeCell ref="E79:E82"/>
    <mergeCell ref="F79:F82"/>
    <mergeCell ref="G79:G82"/>
    <mergeCell ref="H79:H82"/>
    <mergeCell ref="I79:I82"/>
    <mergeCell ref="N79:N82"/>
    <mergeCell ref="H75:H78"/>
    <mergeCell ref="I75:I78"/>
    <mergeCell ref="N75:N78"/>
    <mergeCell ref="O75:O78"/>
    <mergeCell ref="P75:P78"/>
    <mergeCell ref="Q75:Q78"/>
    <mergeCell ref="R75:R78"/>
    <mergeCell ref="S75:S78"/>
    <mergeCell ref="U75:U78"/>
    <mergeCell ref="F71:F74"/>
    <mergeCell ref="G71:G74"/>
    <mergeCell ref="H71:H74"/>
    <mergeCell ref="I71:I74"/>
    <mergeCell ref="N71:N74"/>
    <mergeCell ref="O71:O74"/>
    <mergeCell ref="P71:P74"/>
    <mergeCell ref="Q71:Q74"/>
    <mergeCell ref="R71:R74"/>
    <mergeCell ref="S65:S66"/>
    <mergeCell ref="T65:T66"/>
    <mergeCell ref="U65:U66"/>
    <mergeCell ref="J66:M66"/>
    <mergeCell ref="B67:B70"/>
    <mergeCell ref="C67:C70"/>
    <mergeCell ref="D67:D70"/>
    <mergeCell ref="E67:E70"/>
    <mergeCell ref="F67:F70"/>
    <mergeCell ref="G67:G70"/>
    <mergeCell ref="H67:H70"/>
    <mergeCell ref="I67:I70"/>
    <mergeCell ref="N67:N70"/>
    <mergeCell ref="O67:O70"/>
    <mergeCell ref="P67:P70"/>
    <mergeCell ref="Q67:Q70"/>
    <mergeCell ref="R67:R70"/>
    <mergeCell ref="S67:S70"/>
    <mergeCell ref="T67:T86"/>
    <mergeCell ref="U67:U70"/>
    <mergeCell ref="B71:B74"/>
    <mergeCell ref="C71:C74"/>
    <mergeCell ref="D71:D74"/>
    <mergeCell ref="E71:E74"/>
    <mergeCell ref="S71:S74"/>
    <mergeCell ref="U71:U74"/>
    <mergeCell ref="B75:B78"/>
    <mergeCell ref="C75:C78"/>
    <mergeCell ref="D75:D78"/>
    <mergeCell ref="E75:E78"/>
    <mergeCell ref="F75:F78"/>
    <mergeCell ref="G75:G78"/>
    <mergeCell ref="C64:E64"/>
    <mergeCell ref="F64:O64"/>
    <mergeCell ref="P64:R64"/>
    <mergeCell ref="B65:B66"/>
    <mergeCell ref="C65:C66"/>
    <mergeCell ref="D65:D66"/>
    <mergeCell ref="E65:E66"/>
    <mergeCell ref="F65:F66"/>
    <mergeCell ref="G65:G66"/>
    <mergeCell ref="H65:H66"/>
    <mergeCell ref="I65:I66"/>
    <mergeCell ref="J65:M65"/>
    <mergeCell ref="N65:N66"/>
    <mergeCell ref="O65:O66"/>
    <mergeCell ref="P65:Q65"/>
    <mergeCell ref="R65:R66"/>
    <mergeCell ref="P13:P16"/>
    <mergeCell ref="G13:G16"/>
    <mergeCell ref="G21:G24"/>
    <mergeCell ref="C37:E37"/>
    <mergeCell ref="F37:O37"/>
    <mergeCell ref="P37:R37"/>
    <mergeCell ref="B33:O34"/>
    <mergeCell ref="P33:R33"/>
    <mergeCell ref="B29:B32"/>
    <mergeCell ref="C29:C32"/>
    <mergeCell ref="D29:D32"/>
    <mergeCell ref="E29:E32"/>
    <mergeCell ref="F29:F32"/>
    <mergeCell ref="G29:G32"/>
    <mergeCell ref="H44:H47"/>
    <mergeCell ref="I44:I47"/>
    <mergeCell ref="H11:H12"/>
    <mergeCell ref="Q13:Q16"/>
    <mergeCell ref="R25:R28"/>
    <mergeCell ref="S25:S28"/>
    <mergeCell ref="U25:U28"/>
    <mergeCell ref="U13:U16"/>
    <mergeCell ref="O17:O20"/>
    <mergeCell ref="H13:H16"/>
    <mergeCell ref="I13:I16"/>
    <mergeCell ref="N13:N16"/>
    <mergeCell ref="O13:O16"/>
    <mergeCell ref="T11:T12"/>
    <mergeCell ref="U11:U12"/>
    <mergeCell ref="O21:O24"/>
    <mergeCell ref="R17:R20"/>
    <mergeCell ref="S17:S20"/>
    <mergeCell ref="U17:U20"/>
    <mergeCell ref="R21:R24"/>
    <mergeCell ref="P21:P24"/>
    <mergeCell ref="Q21:Q24"/>
    <mergeCell ref="N17:N20"/>
    <mergeCell ref="P17:P20"/>
    <mergeCell ref="T13:T32"/>
    <mergeCell ref="Q29:Q32"/>
    <mergeCell ref="R29:R32"/>
    <mergeCell ref="S29:S32"/>
    <mergeCell ref="U29:U32"/>
    <mergeCell ref="H29:H32"/>
    <mergeCell ref="I29:I32"/>
    <mergeCell ref="N29:N32"/>
    <mergeCell ref="O29:O32"/>
    <mergeCell ref="P29:P32"/>
    <mergeCell ref="B1:S1"/>
    <mergeCell ref="B3:S3"/>
    <mergeCell ref="F4:N4"/>
    <mergeCell ref="F5:G5"/>
    <mergeCell ref="L5:M6"/>
    <mergeCell ref="N5:O5"/>
    <mergeCell ref="F6:G6"/>
    <mergeCell ref="N6:O6"/>
    <mergeCell ref="S11:S12"/>
    <mergeCell ref="C10:E10"/>
    <mergeCell ref="F10:O10"/>
    <mergeCell ref="P10:R10"/>
    <mergeCell ref="X11:Z11"/>
    <mergeCell ref="J12:M12"/>
    <mergeCell ref="B13:B16"/>
    <mergeCell ref="C13:C16"/>
    <mergeCell ref="D13:D16"/>
    <mergeCell ref="E13:E16"/>
    <mergeCell ref="F13:F16"/>
    <mergeCell ref="I11:I12"/>
    <mergeCell ref="J11:M11"/>
    <mergeCell ref="N11:N12"/>
    <mergeCell ref="O11:O12"/>
    <mergeCell ref="P11:Q11"/>
    <mergeCell ref="R11:R12"/>
    <mergeCell ref="B11:B12"/>
    <mergeCell ref="C11:C12"/>
    <mergeCell ref="D11:D12"/>
    <mergeCell ref="E11:E12"/>
    <mergeCell ref="F11:F12"/>
    <mergeCell ref="R13:R16"/>
    <mergeCell ref="S13:S16"/>
    <mergeCell ref="G11:G12"/>
    <mergeCell ref="S21:S24"/>
    <mergeCell ref="U21:U24"/>
    <mergeCell ref="Q17:Q20"/>
    <mergeCell ref="H25:H28"/>
    <mergeCell ref="I25:I28"/>
    <mergeCell ref="N25:N28"/>
    <mergeCell ref="O25:O28"/>
    <mergeCell ref="P25:P28"/>
    <mergeCell ref="Q25:Q28"/>
    <mergeCell ref="N21:N24"/>
    <mergeCell ref="B17:B20"/>
    <mergeCell ref="C17:C20"/>
    <mergeCell ref="D17:D20"/>
    <mergeCell ref="E17:E20"/>
    <mergeCell ref="F17:F20"/>
    <mergeCell ref="G17:G20"/>
    <mergeCell ref="H17:H20"/>
    <mergeCell ref="I17:I20"/>
    <mergeCell ref="B25:B28"/>
    <mergeCell ref="C25:C28"/>
    <mergeCell ref="D25:D28"/>
    <mergeCell ref="E25:E28"/>
    <mergeCell ref="F25:F28"/>
    <mergeCell ref="G25:G28"/>
    <mergeCell ref="H21:H24"/>
    <mergeCell ref="I21:I24"/>
    <mergeCell ref="B21:B24"/>
    <mergeCell ref="C21:C24"/>
    <mergeCell ref="D21:D24"/>
    <mergeCell ref="E21:E24"/>
    <mergeCell ref="F21:F24"/>
    <mergeCell ref="B40:B43"/>
    <mergeCell ref="C40:C43"/>
    <mergeCell ref="D40:D43"/>
    <mergeCell ref="E40:E43"/>
    <mergeCell ref="F40:F43"/>
    <mergeCell ref="H38:H39"/>
    <mergeCell ref="I38:I39"/>
    <mergeCell ref="J38:M38"/>
    <mergeCell ref="N38:N39"/>
    <mergeCell ref="O38:O39"/>
    <mergeCell ref="P38:Q38"/>
    <mergeCell ref="B38:B39"/>
    <mergeCell ref="C38:C39"/>
    <mergeCell ref="D38:D39"/>
    <mergeCell ref="E38:E39"/>
    <mergeCell ref="F38:F39"/>
    <mergeCell ref="G38:G39"/>
    <mergeCell ref="Q40:Q43"/>
    <mergeCell ref="I40:I43"/>
    <mergeCell ref="N40:N43"/>
    <mergeCell ref="O40:O43"/>
    <mergeCell ref="P40:P43"/>
    <mergeCell ref="B48:B51"/>
    <mergeCell ref="C48:C51"/>
    <mergeCell ref="D48:D51"/>
    <mergeCell ref="E48:E51"/>
    <mergeCell ref="F48:F51"/>
    <mergeCell ref="G48:G51"/>
    <mergeCell ref="B52:B55"/>
    <mergeCell ref="H48:H51"/>
    <mergeCell ref="I48:I51"/>
    <mergeCell ref="N48:N51"/>
    <mergeCell ref="O48:O51"/>
    <mergeCell ref="B44:B47"/>
    <mergeCell ref="C44:C47"/>
    <mergeCell ref="D44:D47"/>
    <mergeCell ref="E44:E47"/>
    <mergeCell ref="F44:F47"/>
    <mergeCell ref="G44:G47"/>
    <mergeCell ref="R52:R55"/>
    <mergeCell ref="S52:S55"/>
    <mergeCell ref="U52:U55"/>
    <mergeCell ref="N52:N55"/>
    <mergeCell ref="O52:O55"/>
    <mergeCell ref="P52:P55"/>
    <mergeCell ref="P48:P51"/>
    <mergeCell ref="Q48:Q51"/>
    <mergeCell ref="Q52:Q55"/>
    <mergeCell ref="R44:R47"/>
    <mergeCell ref="S44:S47"/>
    <mergeCell ref="T33:T34"/>
    <mergeCell ref="P34:R34"/>
    <mergeCell ref="S38:S39"/>
    <mergeCell ref="T38:T39"/>
    <mergeCell ref="R38:R39"/>
    <mergeCell ref="G52:G55"/>
    <mergeCell ref="H52:H55"/>
    <mergeCell ref="I52:I55"/>
    <mergeCell ref="R40:R43"/>
    <mergeCell ref="G40:G43"/>
    <mergeCell ref="H40:H43"/>
    <mergeCell ref="T40:T59"/>
    <mergeCell ref="S40:S43"/>
    <mergeCell ref="U38:U39"/>
    <mergeCell ref="J39:M39"/>
    <mergeCell ref="U40:U43"/>
    <mergeCell ref="AJ13:AJ33"/>
    <mergeCell ref="B60:O61"/>
    <mergeCell ref="P60:R60"/>
    <mergeCell ref="T60:T61"/>
    <mergeCell ref="P61:R61"/>
    <mergeCell ref="H56:H59"/>
    <mergeCell ref="I56:I59"/>
    <mergeCell ref="N56:N59"/>
    <mergeCell ref="O56:O59"/>
    <mergeCell ref="P56:P59"/>
    <mergeCell ref="Q56:Q59"/>
    <mergeCell ref="B56:B59"/>
    <mergeCell ref="C56:C59"/>
    <mergeCell ref="D56:D59"/>
    <mergeCell ref="E56:E59"/>
    <mergeCell ref="F56:F59"/>
    <mergeCell ref="G56:G59"/>
    <mergeCell ref="R48:R51"/>
    <mergeCell ref="S48:S51"/>
    <mergeCell ref="C52:C55"/>
    <mergeCell ref="D52:D55"/>
    <mergeCell ref="E52:E55"/>
    <mergeCell ref="F52:F55"/>
    <mergeCell ref="U48:U51"/>
    <mergeCell ref="U44:U47"/>
    <mergeCell ref="R56:R59"/>
    <mergeCell ref="S56:S59"/>
    <mergeCell ref="U56:U59"/>
    <mergeCell ref="N44:N47"/>
    <mergeCell ref="O44:O47"/>
    <mergeCell ref="P44:P47"/>
    <mergeCell ref="Q44:Q47"/>
    <mergeCell ref="C496:E496"/>
    <mergeCell ref="F496:O496"/>
    <mergeCell ref="P496:R496"/>
    <mergeCell ref="B497:B498"/>
    <mergeCell ref="C497:C498"/>
    <mergeCell ref="D497:D498"/>
    <mergeCell ref="E497:E498"/>
    <mergeCell ref="F497:F498"/>
    <mergeCell ref="G497:G498"/>
    <mergeCell ref="H497:H498"/>
    <mergeCell ref="I497:I498"/>
    <mergeCell ref="J497:M497"/>
    <mergeCell ref="N497:N498"/>
    <mergeCell ref="O497:O498"/>
    <mergeCell ref="P497:Q497"/>
    <mergeCell ref="R497:R498"/>
    <mergeCell ref="S497:S498"/>
    <mergeCell ref="T497:T498"/>
    <mergeCell ref="U497:U498"/>
    <mergeCell ref="J498:M498"/>
    <mergeCell ref="B499:B502"/>
    <mergeCell ref="C499:C502"/>
    <mergeCell ref="D499:D502"/>
    <mergeCell ref="E499:E502"/>
    <mergeCell ref="F499:F502"/>
    <mergeCell ref="G499:G502"/>
    <mergeCell ref="H499:H502"/>
    <mergeCell ref="I499:I502"/>
    <mergeCell ref="N499:N502"/>
    <mergeCell ref="O499:O502"/>
    <mergeCell ref="P499:P502"/>
    <mergeCell ref="Q499:Q502"/>
    <mergeCell ref="R499:R502"/>
    <mergeCell ref="S499:S502"/>
    <mergeCell ref="T499:T518"/>
    <mergeCell ref="U499:U502"/>
    <mergeCell ref="B503:B506"/>
    <mergeCell ref="C503:C506"/>
    <mergeCell ref="D503:D506"/>
    <mergeCell ref="E503:E506"/>
    <mergeCell ref="F503:F506"/>
    <mergeCell ref="G503:G506"/>
    <mergeCell ref="H503:H506"/>
    <mergeCell ref="I503:I506"/>
    <mergeCell ref="N503:N506"/>
    <mergeCell ref="O503:O506"/>
    <mergeCell ref="P503:P506"/>
    <mergeCell ref="Q503:Q506"/>
    <mergeCell ref="R503:R506"/>
    <mergeCell ref="S503:S506"/>
    <mergeCell ref="U503:U506"/>
    <mergeCell ref="B507:B510"/>
    <mergeCell ref="C507:C510"/>
    <mergeCell ref="D507:D510"/>
    <mergeCell ref="E507:E510"/>
    <mergeCell ref="F507:F510"/>
    <mergeCell ref="G507:G510"/>
    <mergeCell ref="H507:H510"/>
    <mergeCell ref="I507:I510"/>
    <mergeCell ref="N507:N510"/>
    <mergeCell ref="O507:O510"/>
    <mergeCell ref="P507:P510"/>
    <mergeCell ref="Q507:Q510"/>
    <mergeCell ref="R507:R510"/>
    <mergeCell ref="S507:S510"/>
    <mergeCell ref="U507:U510"/>
    <mergeCell ref="B511:B514"/>
    <mergeCell ref="C511:C514"/>
    <mergeCell ref="D511:D514"/>
    <mergeCell ref="E511:E514"/>
    <mergeCell ref="F511:F514"/>
    <mergeCell ref="G511:G514"/>
    <mergeCell ref="H511:H514"/>
    <mergeCell ref="I511:I514"/>
    <mergeCell ref="N511:N514"/>
    <mergeCell ref="O511:O514"/>
    <mergeCell ref="P511:P514"/>
    <mergeCell ref="Q511:Q514"/>
    <mergeCell ref="R511:R514"/>
    <mergeCell ref="S511:S514"/>
    <mergeCell ref="U511:U514"/>
    <mergeCell ref="B515:B518"/>
    <mergeCell ref="C515:C518"/>
    <mergeCell ref="D515:D518"/>
    <mergeCell ref="E515:E518"/>
    <mergeCell ref="F515:F518"/>
    <mergeCell ref="G515:G518"/>
    <mergeCell ref="H515:H518"/>
    <mergeCell ref="I515:I518"/>
    <mergeCell ref="N515:N518"/>
    <mergeCell ref="O515:O518"/>
    <mergeCell ref="P515:P518"/>
    <mergeCell ref="Q515:Q518"/>
    <mergeCell ref="R515:R518"/>
    <mergeCell ref="S515:S518"/>
    <mergeCell ref="U515:U518"/>
    <mergeCell ref="B519:O520"/>
    <mergeCell ref="P519:R519"/>
    <mergeCell ref="T519:T520"/>
    <mergeCell ref="P520:R520"/>
    <mergeCell ref="C523:E523"/>
    <mergeCell ref="F523:O523"/>
    <mergeCell ref="P523:R523"/>
    <mergeCell ref="B524:B525"/>
    <mergeCell ref="C524:C525"/>
    <mergeCell ref="D524:D525"/>
    <mergeCell ref="E524:E525"/>
    <mergeCell ref="F524:F525"/>
    <mergeCell ref="G524:G525"/>
    <mergeCell ref="H524:H525"/>
    <mergeCell ref="I524:I525"/>
    <mergeCell ref="J524:M524"/>
    <mergeCell ref="N524:N525"/>
    <mergeCell ref="O524:O525"/>
    <mergeCell ref="P524:Q524"/>
    <mergeCell ref="R524:R525"/>
    <mergeCell ref="S524:S525"/>
    <mergeCell ref="T524:T525"/>
    <mergeCell ref="U524:U525"/>
    <mergeCell ref="J525:M525"/>
    <mergeCell ref="B526:B529"/>
    <mergeCell ref="C526:C529"/>
    <mergeCell ref="D526:D529"/>
    <mergeCell ref="E526:E529"/>
    <mergeCell ref="F526:F529"/>
    <mergeCell ref="G526:G529"/>
    <mergeCell ref="H526:H529"/>
    <mergeCell ref="I526:I529"/>
    <mergeCell ref="N526:N529"/>
    <mergeCell ref="O526:O529"/>
    <mergeCell ref="P526:P529"/>
    <mergeCell ref="Q526:Q529"/>
    <mergeCell ref="R526:R529"/>
    <mergeCell ref="S526:S529"/>
    <mergeCell ref="T526:T545"/>
    <mergeCell ref="U526:U529"/>
    <mergeCell ref="B530:B533"/>
    <mergeCell ref="C530:C533"/>
    <mergeCell ref="D530:D533"/>
    <mergeCell ref="E530:E533"/>
    <mergeCell ref="F530:F533"/>
    <mergeCell ref="G530:G533"/>
    <mergeCell ref="H530:H533"/>
    <mergeCell ref="I530:I533"/>
    <mergeCell ref="N530:N533"/>
    <mergeCell ref="O530:O533"/>
    <mergeCell ref="P530:P533"/>
    <mergeCell ref="Q530:Q533"/>
    <mergeCell ref="R530:R533"/>
    <mergeCell ref="S530:S533"/>
    <mergeCell ref="U530:U533"/>
    <mergeCell ref="B534:B537"/>
    <mergeCell ref="C534:C537"/>
    <mergeCell ref="D534:D537"/>
    <mergeCell ref="E534:E537"/>
    <mergeCell ref="F534:F537"/>
    <mergeCell ref="G534:G537"/>
    <mergeCell ref="H534:H537"/>
    <mergeCell ref="I534:I537"/>
    <mergeCell ref="N534:N537"/>
    <mergeCell ref="O534:O537"/>
    <mergeCell ref="P534:P537"/>
    <mergeCell ref="Q534:Q537"/>
    <mergeCell ref="R534:R537"/>
    <mergeCell ref="S534:S537"/>
    <mergeCell ref="U534:U537"/>
    <mergeCell ref="B538:B541"/>
    <mergeCell ref="C538:C541"/>
    <mergeCell ref="D538:D541"/>
    <mergeCell ref="E538:E541"/>
    <mergeCell ref="F538:F541"/>
    <mergeCell ref="G538:G541"/>
    <mergeCell ref="H538:H541"/>
    <mergeCell ref="I538:I541"/>
    <mergeCell ref="N538:N541"/>
    <mergeCell ref="O538:O541"/>
    <mergeCell ref="P538:P541"/>
    <mergeCell ref="Q538:Q541"/>
    <mergeCell ref="R538:R541"/>
    <mergeCell ref="S538:S541"/>
    <mergeCell ref="U538:U541"/>
    <mergeCell ref="S551:S552"/>
    <mergeCell ref="B542:B545"/>
    <mergeCell ref="C542:C545"/>
    <mergeCell ref="D542:D545"/>
    <mergeCell ref="E542:E545"/>
    <mergeCell ref="F542:F545"/>
    <mergeCell ref="G542:G545"/>
    <mergeCell ref="H542:H545"/>
    <mergeCell ref="I542:I545"/>
    <mergeCell ref="N542:N545"/>
    <mergeCell ref="O542:O545"/>
    <mergeCell ref="P542:P545"/>
    <mergeCell ref="Q542:Q545"/>
    <mergeCell ref="R542:R545"/>
    <mergeCell ref="S542:S545"/>
    <mergeCell ref="U542:U545"/>
    <mergeCell ref="B546:O547"/>
    <mergeCell ref="P546:R546"/>
    <mergeCell ref="T546:T547"/>
    <mergeCell ref="P547:R547"/>
    <mergeCell ref="R557:R560"/>
    <mergeCell ref="C550:E550"/>
    <mergeCell ref="F550:O550"/>
    <mergeCell ref="P550:R550"/>
    <mergeCell ref="B551:B552"/>
    <mergeCell ref="C551:C552"/>
    <mergeCell ref="D551:D552"/>
    <mergeCell ref="E551:E552"/>
    <mergeCell ref="F551:F552"/>
    <mergeCell ref="G551:G552"/>
    <mergeCell ref="H551:H552"/>
    <mergeCell ref="I551:I552"/>
    <mergeCell ref="J551:M551"/>
    <mergeCell ref="N551:N552"/>
    <mergeCell ref="O551:O552"/>
    <mergeCell ref="P551:Q551"/>
    <mergeCell ref="R551:R552"/>
    <mergeCell ref="U561:U564"/>
    <mergeCell ref="T551:T552"/>
    <mergeCell ref="U551:U552"/>
    <mergeCell ref="J552:M552"/>
    <mergeCell ref="B553:B556"/>
    <mergeCell ref="C553:C556"/>
    <mergeCell ref="D553:D556"/>
    <mergeCell ref="E553:E556"/>
    <mergeCell ref="F553:F556"/>
    <mergeCell ref="G553:G556"/>
    <mergeCell ref="H553:H556"/>
    <mergeCell ref="I553:I556"/>
    <mergeCell ref="N553:N556"/>
    <mergeCell ref="O553:O556"/>
    <mergeCell ref="P553:P556"/>
    <mergeCell ref="Q553:Q556"/>
    <mergeCell ref="R553:R556"/>
    <mergeCell ref="S553:S556"/>
    <mergeCell ref="T553:T572"/>
    <mergeCell ref="U553:U556"/>
    <mergeCell ref="B557:B560"/>
    <mergeCell ref="C557:C560"/>
    <mergeCell ref="D557:D560"/>
    <mergeCell ref="E557:E560"/>
    <mergeCell ref="F557:F560"/>
    <mergeCell ref="G557:G560"/>
    <mergeCell ref="H557:H560"/>
    <mergeCell ref="I557:I560"/>
    <mergeCell ref="N557:N560"/>
    <mergeCell ref="O557:O560"/>
    <mergeCell ref="P557:P560"/>
    <mergeCell ref="Q557:Q560"/>
    <mergeCell ref="U565:U568"/>
    <mergeCell ref="B569:B572"/>
    <mergeCell ref="C569:C572"/>
    <mergeCell ref="D569:D572"/>
    <mergeCell ref="E569:E572"/>
    <mergeCell ref="F569:F572"/>
    <mergeCell ref="G569:G572"/>
    <mergeCell ref="H569:H572"/>
    <mergeCell ref="I569:I572"/>
    <mergeCell ref="N569:N572"/>
    <mergeCell ref="O569:O572"/>
    <mergeCell ref="P569:P572"/>
    <mergeCell ref="Q569:Q572"/>
    <mergeCell ref="R569:R572"/>
    <mergeCell ref="S569:S572"/>
    <mergeCell ref="U569:U572"/>
    <mergeCell ref="S557:S560"/>
    <mergeCell ref="U557:U560"/>
    <mergeCell ref="B561:B564"/>
    <mergeCell ref="C561:C564"/>
    <mergeCell ref="D561:D564"/>
    <mergeCell ref="E561:E564"/>
    <mergeCell ref="F561:F564"/>
    <mergeCell ref="G561:G564"/>
    <mergeCell ref="H561:H564"/>
    <mergeCell ref="I561:I564"/>
    <mergeCell ref="N561:N564"/>
    <mergeCell ref="O561:O564"/>
    <mergeCell ref="P561:P564"/>
    <mergeCell ref="Q561:Q564"/>
    <mergeCell ref="R561:R564"/>
    <mergeCell ref="S561:S564"/>
    <mergeCell ref="B573:O574"/>
    <mergeCell ref="P573:R573"/>
    <mergeCell ref="T573:T574"/>
    <mergeCell ref="P574:R574"/>
    <mergeCell ref="B565:B568"/>
    <mergeCell ref="C565:C568"/>
    <mergeCell ref="D565:D568"/>
    <mergeCell ref="E565:E568"/>
    <mergeCell ref="F565:F568"/>
    <mergeCell ref="G565:G568"/>
    <mergeCell ref="H565:H568"/>
    <mergeCell ref="I565:I568"/>
    <mergeCell ref="N565:N568"/>
    <mergeCell ref="O565:O568"/>
    <mergeCell ref="P565:P568"/>
    <mergeCell ref="Q565:Q568"/>
    <mergeCell ref="R565:R568"/>
    <mergeCell ref="S565:S568"/>
  </mergeCells>
  <conditionalFormatting sqref="K13">
    <cfRule type="expression" dxfId="9540" priority="20595">
      <formula>J13="NO CUMPLE"</formula>
    </cfRule>
    <cfRule type="expression" dxfId="9539" priority="20596">
      <formula>J13="CUMPLE"</formula>
    </cfRule>
  </conditionalFormatting>
  <conditionalFormatting sqref="J13:J20">
    <cfRule type="cellIs" dxfId="9538" priority="20588" operator="equal">
      <formula>"NO CUMPLE"</formula>
    </cfRule>
    <cfRule type="cellIs" dxfId="9537" priority="20589" operator="equal">
      <formula>"CUMPLE"</formula>
    </cfRule>
  </conditionalFormatting>
  <conditionalFormatting sqref="P13">
    <cfRule type="expression" dxfId="9536" priority="20571">
      <formula>Q13="NO SUBSANABLE"</formula>
    </cfRule>
    <cfRule type="expression" dxfId="9535" priority="20573">
      <formula>Q13="REQUERIMIENTOS SUBSANADOS"</formula>
    </cfRule>
    <cfRule type="expression" dxfId="9534" priority="20574">
      <formula>Q13="PENDIENTES POR SUBSANAR"</formula>
    </cfRule>
    <cfRule type="expression" dxfId="9533" priority="20579">
      <formula>Q13="SIN OBSERVACIÓN"</formula>
    </cfRule>
    <cfRule type="containsBlanks" dxfId="9532" priority="20580">
      <formula>LEN(TRIM(P13))=0</formula>
    </cfRule>
  </conditionalFormatting>
  <conditionalFormatting sqref="O13">
    <cfRule type="cellIs" dxfId="9531" priority="20540" operator="equal">
      <formula>"PENDIENTE POR DESCRIPCIÓN"</formula>
    </cfRule>
    <cfRule type="cellIs" dxfId="9530" priority="20541" operator="equal">
      <formula>"DESCRIPCIÓN INSUFICIENTE"</formula>
    </cfRule>
    <cfRule type="cellIs" dxfId="9529" priority="20542" operator="equal">
      <formula>"NO ESTÁ ACORDE A ITEM 5.2.2 (T.R.)"</formula>
    </cfRule>
    <cfRule type="cellIs" dxfId="9528" priority="20543" operator="equal">
      <formula>"ACORDE A ITEM 5.2.2 (T.R.)"</formula>
    </cfRule>
    <cfRule type="cellIs" dxfId="9527" priority="20572" operator="equal">
      <formula>"PENDIENTE POR DESCRIPCIÓN"</formula>
    </cfRule>
    <cfRule type="cellIs" dxfId="9526" priority="20576" operator="equal">
      <formula>"DESCRIPCIÓN INSUFICIENTE"</formula>
    </cfRule>
    <cfRule type="cellIs" dxfId="9525" priority="20577" operator="equal">
      <formula>"NO ESTÁ ACORDE A ITEM 5.2.1 (T.R.)"</formula>
    </cfRule>
    <cfRule type="cellIs" dxfId="9524" priority="20578" operator="equal">
      <formula>"ACORDE A ITEM 5.2.1 (T.R.)"</formula>
    </cfRule>
  </conditionalFormatting>
  <conditionalFormatting sqref="Q13">
    <cfRule type="containsBlanks" dxfId="9523" priority="20566">
      <formula>LEN(TRIM(Q13))=0</formula>
    </cfRule>
    <cfRule type="cellIs" dxfId="9522" priority="20575" operator="equal">
      <formula>"REQUERIMIENTOS SUBSANADOS"</formula>
    </cfRule>
    <cfRule type="containsText" dxfId="9521" priority="20581" operator="containsText" text="NO SUBSANABLE">
      <formula>NOT(ISERROR(SEARCH("NO SUBSANABLE",Q13)))</formula>
    </cfRule>
    <cfRule type="containsText" dxfId="9520" priority="20582" operator="containsText" text="PENDIENTES POR SUBSANAR">
      <formula>NOT(ISERROR(SEARCH("PENDIENTES POR SUBSANAR",Q13)))</formula>
    </cfRule>
    <cfRule type="containsText" dxfId="9519" priority="20583" operator="containsText" text="SIN OBSERVACIÓN">
      <formula>NOT(ISERROR(SEARCH("SIN OBSERVACIÓN",Q13)))</formula>
    </cfRule>
  </conditionalFormatting>
  <conditionalFormatting sqref="R13">
    <cfRule type="containsBlanks" dxfId="9518" priority="20565">
      <formula>LEN(TRIM(R13))=0</formula>
    </cfRule>
    <cfRule type="cellIs" dxfId="9517" priority="20567" operator="equal">
      <formula>"NO CUMPLEN CON LO SOLICITADO"</formula>
    </cfRule>
    <cfRule type="cellIs" dxfId="9516" priority="20568" operator="equal">
      <formula>"CUMPLEN CON LO SOLICITADO"</formula>
    </cfRule>
    <cfRule type="cellIs" dxfId="9515" priority="20569" operator="equal">
      <formula>"PENDIENTES"</formula>
    </cfRule>
    <cfRule type="cellIs" dxfId="9514" priority="20570" operator="equal">
      <formula>"NINGUNO"</formula>
    </cfRule>
  </conditionalFormatting>
  <conditionalFormatting sqref="T33">
    <cfRule type="cellIs" dxfId="9513" priority="20563" operator="equal">
      <formula>"NO CUMPLE"</formula>
    </cfRule>
    <cfRule type="cellIs" dxfId="9512" priority="20564" operator="equal">
      <formula>"CUMPLE"</formula>
    </cfRule>
  </conditionalFormatting>
  <conditionalFormatting sqref="B33">
    <cfRule type="cellIs" dxfId="9511" priority="20561" operator="equal">
      <formula>"NO CUMPLE CON LA EXPERIENCIA REQUERIDA"</formula>
    </cfRule>
    <cfRule type="cellIs" dxfId="9510" priority="20562" operator="equal">
      <formula>"CUMPLE CON LA EXPERIENCIA REQUERIDA"</formula>
    </cfRule>
  </conditionalFormatting>
  <conditionalFormatting sqref="H13">
    <cfRule type="notContainsBlanks" dxfId="9509" priority="20560">
      <formula>LEN(TRIM(H13))&gt;0</formula>
    </cfRule>
  </conditionalFormatting>
  <conditionalFormatting sqref="G13">
    <cfRule type="notContainsBlanks" dxfId="9508" priority="20559">
      <formula>LEN(TRIM(G13))&gt;0</formula>
    </cfRule>
  </conditionalFormatting>
  <conditionalFormatting sqref="F13">
    <cfRule type="notContainsBlanks" dxfId="9507" priority="20558">
      <formula>LEN(TRIM(F13))&gt;0</formula>
    </cfRule>
  </conditionalFormatting>
  <conditionalFormatting sqref="E13">
    <cfRule type="notContainsBlanks" dxfId="9506" priority="20557">
      <formula>LEN(TRIM(E13))&gt;0</formula>
    </cfRule>
  </conditionalFormatting>
  <conditionalFormatting sqref="D13">
    <cfRule type="notContainsBlanks" dxfId="9505" priority="20556">
      <formula>LEN(TRIM(D13))&gt;0</formula>
    </cfRule>
  </conditionalFormatting>
  <conditionalFormatting sqref="C13">
    <cfRule type="notContainsBlanks" dxfId="9504" priority="20555">
      <formula>LEN(TRIM(C13))&gt;0</formula>
    </cfRule>
  </conditionalFormatting>
  <conditionalFormatting sqref="I13">
    <cfRule type="notContainsBlanks" dxfId="9503" priority="20554">
      <formula>LEN(TRIM(I13))&gt;0</formula>
    </cfRule>
  </conditionalFormatting>
  <conditionalFormatting sqref="T13">
    <cfRule type="cellIs" dxfId="9502" priority="20552" operator="equal">
      <formula>"NO"</formula>
    </cfRule>
    <cfRule type="cellIs" dxfId="9501" priority="20553" operator="equal">
      <formula>"SI"</formula>
    </cfRule>
  </conditionalFormatting>
  <conditionalFormatting sqref="K14">
    <cfRule type="expression" dxfId="9500" priority="20550">
      <formula>J14="NO CUMPLE"</formula>
    </cfRule>
    <cfRule type="expression" dxfId="9499" priority="20551">
      <formula>J14="CUMPLE"</formula>
    </cfRule>
  </conditionalFormatting>
  <conditionalFormatting sqref="AA12:AA33">
    <cfRule type="cellIs" dxfId="9498" priority="20544" operator="equal">
      <formula>"NH"</formula>
    </cfRule>
    <cfRule type="cellIs" dxfId="9497" priority="20545" operator="equal">
      <formula>"H"</formula>
    </cfRule>
  </conditionalFormatting>
  <conditionalFormatting sqref="S21:S22">
    <cfRule type="cellIs" dxfId="9496" priority="20485" operator="greaterThan">
      <formula>0</formula>
    </cfRule>
    <cfRule type="top10" dxfId="9495" priority="20486" rank="10"/>
  </conditionalFormatting>
  <conditionalFormatting sqref="G21:G22">
    <cfRule type="notContainsBlanks" dxfId="9494" priority="20465">
      <formula>LEN(TRIM(G21))&gt;0</formula>
    </cfRule>
  </conditionalFormatting>
  <conditionalFormatting sqref="E21:E22">
    <cfRule type="notContainsBlanks" dxfId="9493" priority="20463">
      <formula>LEN(TRIM(E21))&gt;0</formula>
    </cfRule>
  </conditionalFormatting>
  <conditionalFormatting sqref="D21:D22">
    <cfRule type="notContainsBlanks" dxfId="9492" priority="20462">
      <formula>LEN(TRIM(D21))&gt;0</formula>
    </cfRule>
  </conditionalFormatting>
  <conditionalFormatting sqref="C21:C22">
    <cfRule type="notContainsBlanks" dxfId="9491" priority="20461">
      <formula>LEN(TRIM(C21))&gt;0</formula>
    </cfRule>
  </conditionalFormatting>
  <conditionalFormatting sqref="E29:E30">
    <cfRule type="notContainsBlanks" dxfId="9490" priority="20373">
      <formula>LEN(TRIM(E29))&gt;0</formula>
    </cfRule>
  </conditionalFormatting>
  <conditionalFormatting sqref="S25:S26">
    <cfRule type="cellIs" dxfId="9489" priority="20437" operator="greaterThan">
      <formula>0</formula>
    </cfRule>
    <cfRule type="top10" dxfId="9488" priority="20438" rank="10"/>
  </conditionalFormatting>
  <conditionalFormatting sqref="S29:S30">
    <cfRule type="cellIs" dxfId="9487" priority="20395" operator="greaterThan">
      <formula>0</formula>
    </cfRule>
    <cfRule type="top10" dxfId="9486" priority="20396" rank="10"/>
  </conditionalFormatting>
  <conditionalFormatting sqref="G29:G30">
    <cfRule type="notContainsBlanks" dxfId="9485" priority="20375">
      <formula>LEN(TRIM(G29))&gt;0</formula>
    </cfRule>
  </conditionalFormatting>
  <conditionalFormatting sqref="D29:D30">
    <cfRule type="notContainsBlanks" dxfId="9484" priority="20372">
      <formula>LEN(TRIM(D29))&gt;0</formula>
    </cfRule>
  </conditionalFormatting>
  <conditionalFormatting sqref="C29:C30">
    <cfRule type="notContainsBlanks" dxfId="9483" priority="20371">
      <formula>LEN(TRIM(C29))&gt;0</formula>
    </cfRule>
  </conditionalFormatting>
  <conditionalFormatting sqref="G17:G18">
    <cfRule type="notContainsBlanks" dxfId="9482" priority="20359">
      <formula>LEN(TRIM(G17))&gt;0</formula>
    </cfRule>
  </conditionalFormatting>
  <conditionalFormatting sqref="E17:E18">
    <cfRule type="notContainsBlanks" dxfId="9481" priority="20357">
      <formula>LEN(TRIM(E17))&gt;0</formula>
    </cfRule>
  </conditionalFormatting>
  <conditionalFormatting sqref="D17:D18">
    <cfRule type="notContainsBlanks" dxfId="9480" priority="20356">
      <formula>LEN(TRIM(D17))&gt;0</formula>
    </cfRule>
  </conditionalFormatting>
  <conditionalFormatting sqref="C17:C18">
    <cfRule type="notContainsBlanks" dxfId="9479" priority="20355">
      <formula>LEN(TRIM(C17))&gt;0</formula>
    </cfRule>
  </conditionalFormatting>
  <conditionalFormatting sqref="G25:G26">
    <cfRule type="notContainsBlanks" dxfId="9478" priority="20354">
      <formula>LEN(TRIM(G25))&gt;0</formula>
    </cfRule>
  </conditionalFormatting>
  <conditionalFormatting sqref="F25:F26">
    <cfRule type="notContainsBlanks" dxfId="9477" priority="20353">
      <formula>LEN(TRIM(F25))&gt;0</formula>
    </cfRule>
  </conditionalFormatting>
  <conditionalFormatting sqref="E25:E26">
    <cfRule type="notContainsBlanks" dxfId="9476" priority="20352">
      <formula>LEN(TRIM(E25))&gt;0</formula>
    </cfRule>
  </conditionalFormatting>
  <conditionalFormatting sqref="D25:D26">
    <cfRule type="notContainsBlanks" dxfId="9475" priority="20351">
      <formula>LEN(TRIM(D25))&gt;0</formula>
    </cfRule>
  </conditionalFormatting>
  <conditionalFormatting sqref="C25:C26">
    <cfRule type="notContainsBlanks" dxfId="9474" priority="20350">
      <formula>LEN(TRIM(C25))&gt;0</formula>
    </cfRule>
  </conditionalFormatting>
  <conditionalFormatting sqref="S33">
    <cfRule type="expression" dxfId="9473" priority="20346">
      <formula>$S$33&gt;0</formula>
    </cfRule>
    <cfRule type="cellIs" dxfId="9472" priority="20347" operator="equal">
      <formula>0</formula>
    </cfRule>
  </conditionalFormatting>
  <conditionalFormatting sqref="S34">
    <cfRule type="expression" dxfId="9471" priority="20344">
      <formula>$S$33&gt;0</formula>
    </cfRule>
    <cfRule type="cellIs" dxfId="9470" priority="20345" operator="equal">
      <formula>0</formula>
    </cfRule>
  </conditionalFormatting>
  <conditionalFormatting sqref="T60">
    <cfRule type="cellIs" dxfId="9469" priority="20300" operator="equal">
      <formula>"NO CUMPLE"</formula>
    </cfRule>
    <cfRule type="cellIs" dxfId="9468" priority="20301" operator="equal">
      <formula>"CUMPLE"</formula>
    </cfRule>
  </conditionalFormatting>
  <conditionalFormatting sqref="B60">
    <cfRule type="cellIs" dxfId="9467" priority="20298" operator="equal">
      <formula>"NO CUMPLE CON LA EXPERIENCIA REQUERIDA"</formula>
    </cfRule>
    <cfRule type="cellIs" dxfId="9466" priority="20299" operator="equal">
      <formula>"CUMPLE CON LA EXPERIENCIA REQUERIDA"</formula>
    </cfRule>
  </conditionalFormatting>
  <conditionalFormatting sqref="H40:H41 H52:H53 H56:H57">
    <cfRule type="notContainsBlanks" dxfId="9465" priority="20297">
      <formula>LEN(TRIM(H40))&gt;0</formula>
    </cfRule>
  </conditionalFormatting>
  <conditionalFormatting sqref="G40:G41">
    <cfRule type="notContainsBlanks" dxfId="9464" priority="20296">
      <formula>LEN(TRIM(G40))&gt;0</formula>
    </cfRule>
  </conditionalFormatting>
  <conditionalFormatting sqref="F40:F41">
    <cfRule type="notContainsBlanks" dxfId="9463" priority="20295">
      <formula>LEN(TRIM(F40))&gt;0</formula>
    </cfRule>
  </conditionalFormatting>
  <conditionalFormatting sqref="E40:E41">
    <cfRule type="notContainsBlanks" dxfId="9462" priority="20294">
      <formula>LEN(TRIM(E40))&gt;0</formula>
    </cfRule>
  </conditionalFormatting>
  <conditionalFormatting sqref="D40:D41">
    <cfRule type="notContainsBlanks" dxfId="9461" priority="20293">
      <formula>LEN(TRIM(D40))&gt;0</formula>
    </cfRule>
  </conditionalFormatting>
  <conditionalFormatting sqref="C40:C41">
    <cfRule type="notContainsBlanks" dxfId="9460" priority="20292">
      <formula>LEN(TRIM(C40))&gt;0</formula>
    </cfRule>
  </conditionalFormatting>
  <conditionalFormatting sqref="I40:I41">
    <cfRule type="notContainsBlanks" dxfId="9459" priority="20291">
      <formula>LEN(TRIM(I40))&gt;0</formula>
    </cfRule>
  </conditionalFormatting>
  <conditionalFormatting sqref="T40:T41">
    <cfRule type="cellIs" dxfId="9458" priority="20289" operator="equal">
      <formula>"NO"</formula>
    </cfRule>
    <cfRule type="cellIs" dxfId="9457" priority="20290" operator="equal">
      <formula>"SI"</formula>
    </cfRule>
  </conditionalFormatting>
  <conditionalFormatting sqref="S44:S45">
    <cfRule type="cellIs" dxfId="9456" priority="20266" operator="greaterThan">
      <formula>0</formula>
    </cfRule>
    <cfRule type="top10" dxfId="9455" priority="20267" rank="10"/>
  </conditionalFormatting>
  <conditionalFormatting sqref="S48:S49">
    <cfRule type="cellIs" dxfId="9454" priority="20224" operator="greaterThan">
      <formula>0</formula>
    </cfRule>
    <cfRule type="top10" dxfId="9453" priority="20225" rank="10"/>
  </conditionalFormatting>
  <conditionalFormatting sqref="G48:G49">
    <cfRule type="notContainsBlanks" dxfId="9452" priority="20204">
      <formula>LEN(TRIM(G48))&gt;0</formula>
    </cfRule>
  </conditionalFormatting>
  <conditionalFormatting sqref="F48:F49">
    <cfRule type="notContainsBlanks" dxfId="9451" priority="20203">
      <formula>LEN(TRIM(F48))&gt;0</formula>
    </cfRule>
  </conditionalFormatting>
  <conditionalFormatting sqref="E48:E49">
    <cfRule type="notContainsBlanks" dxfId="9450" priority="20202">
      <formula>LEN(TRIM(E48))&gt;0</formula>
    </cfRule>
  </conditionalFormatting>
  <conditionalFormatting sqref="D48:D49">
    <cfRule type="notContainsBlanks" dxfId="9449" priority="20201">
      <formula>LEN(TRIM(D48))&gt;0</formula>
    </cfRule>
  </conditionalFormatting>
  <conditionalFormatting sqref="C48:C49">
    <cfRule type="notContainsBlanks" dxfId="9448" priority="20200">
      <formula>LEN(TRIM(C48))&gt;0</formula>
    </cfRule>
  </conditionalFormatting>
  <conditionalFormatting sqref="S52:S53">
    <cfRule type="cellIs" dxfId="9447" priority="20176" operator="greaterThan">
      <formula>0</formula>
    </cfRule>
    <cfRule type="top10" dxfId="9446" priority="20177" rank="10"/>
  </conditionalFormatting>
  <conditionalFormatting sqref="S56:S57">
    <cfRule type="cellIs" dxfId="9445" priority="20134" operator="greaterThan">
      <formula>0</formula>
    </cfRule>
    <cfRule type="top10" dxfId="9444" priority="20135" rank="10"/>
  </conditionalFormatting>
  <conditionalFormatting sqref="G56:G57">
    <cfRule type="notContainsBlanks" dxfId="9443" priority="20114">
      <formula>LEN(TRIM(G56))&gt;0</formula>
    </cfRule>
  </conditionalFormatting>
  <conditionalFormatting sqref="F56:F57">
    <cfRule type="notContainsBlanks" dxfId="9442" priority="20113">
      <formula>LEN(TRIM(F56))&gt;0</formula>
    </cfRule>
  </conditionalFormatting>
  <conditionalFormatting sqref="E56:E57">
    <cfRule type="notContainsBlanks" dxfId="9441" priority="20112">
      <formula>LEN(TRIM(E56))&gt;0</formula>
    </cfRule>
  </conditionalFormatting>
  <conditionalFormatting sqref="D56:D57">
    <cfRule type="notContainsBlanks" dxfId="9440" priority="20111">
      <formula>LEN(TRIM(D56))&gt;0</formula>
    </cfRule>
  </conditionalFormatting>
  <conditionalFormatting sqref="C56:C57">
    <cfRule type="notContainsBlanks" dxfId="9439" priority="20110">
      <formula>LEN(TRIM(C56))&gt;0</formula>
    </cfRule>
  </conditionalFormatting>
  <conditionalFormatting sqref="I56:I57">
    <cfRule type="notContainsBlanks" dxfId="9438" priority="20109">
      <formula>LEN(TRIM(I56))&gt;0</formula>
    </cfRule>
  </conditionalFormatting>
  <conditionalFormatting sqref="G44:G45">
    <cfRule type="notContainsBlanks" dxfId="9437" priority="20098">
      <formula>LEN(TRIM(G44))&gt;0</formula>
    </cfRule>
  </conditionalFormatting>
  <conditionalFormatting sqref="E44:E45">
    <cfRule type="notContainsBlanks" dxfId="9436" priority="20096">
      <formula>LEN(TRIM(E44))&gt;0</formula>
    </cfRule>
  </conditionalFormatting>
  <conditionalFormatting sqref="D44:D45">
    <cfRule type="notContainsBlanks" dxfId="9435" priority="20095">
      <formula>LEN(TRIM(D44))&gt;0</formula>
    </cfRule>
  </conditionalFormatting>
  <conditionalFormatting sqref="C44:C45">
    <cfRule type="notContainsBlanks" dxfId="9434" priority="20094">
      <formula>LEN(TRIM(C44))&gt;0</formula>
    </cfRule>
  </conditionalFormatting>
  <conditionalFormatting sqref="G52:G53">
    <cfRule type="notContainsBlanks" dxfId="9433" priority="20093">
      <formula>LEN(TRIM(G52))&gt;0</formula>
    </cfRule>
  </conditionalFormatting>
  <conditionalFormatting sqref="F52:F53">
    <cfRule type="notContainsBlanks" dxfId="9432" priority="20092">
      <formula>LEN(TRIM(F52))&gt;0</formula>
    </cfRule>
  </conditionalFormatting>
  <conditionalFormatting sqref="E52:E53">
    <cfRule type="notContainsBlanks" dxfId="9431" priority="20091">
      <formula>LEN(TRIM(E52))&gt;0</formula>
    </cfRule>
  </conditionalFormatting>
  <conditionalFormatting sqref="D52:D53">
    <cfRule type="notContainsBlanks" dxfId="9430" priority="20090">
      <formula>LEN(TRIM(D52))&gt;0</formula>
    </cfRule>
  </conditionalFormatting>
  <conditionalFormatting sqref="C52:C53">
    <cfRule type="notContainsBlanks" dxfId="9429" priority="20089">
      <formula>LEN(TRIM(C52))&gt;0</formula>
    </cfRule>
  </conditionalFormatting>
  <conditionalFormatting sqref="I52:I53">
    <cfRule type="notContainsBlanks" dxfId="9428" priority="20087">
      <formula>LEN(TRIM(I52))&gt;0</formula>
    </cfRule>
  </conditionalFormatting>
  <conditionalFormatting sqref="S60">
    <cfRule type="expression" dxfId="9427" priority="20085">
      <formula>$S$33&gt;0</formula>
    </cfRule>
    <cfRule type="cellIs" dxfId="9426" priority="20086" operator="equal">
      <formula>0</formula>
    </cfRule>
  </conditionalFormatting>
  <conditionalFormatting sqref="S61">
    <cfRule type="expression" dxfId="9425" priority="20083">
      <formula>$S$33&gt;0</formula>
    </cfRule>
    <cfRule type="cellIs" dxfId="9424" priority="20084" operator="equal">
      <formula>0</formula>
    </cfRule>
  </conditionalFormatting>
  <conditionalFormatting sqref="U52:U55">
    <cfRule type="cellIs" dxfId="9423" priority="20075" operator="equal">
      <formula>0</formula>
    </cfRule>
    <cfRule type="cellIs" dxfId="9422" priority="20076" operator="equal">
      <formula>1</formula>
    </cfRule>
  </conditionalFormatting>
  <conditionalFormatting sqref="U56:U59">
    <cfRule type="cellIs" dxfId="9421" priority="20073" operator="equal">
      <formula>0</formula>
    </cfRule>
    <cfRule type="cellIs" dxfId="9420" priority="20074" operator="equal">
      <formula>1</formula>
    </cfRule>
  </conditionalFormatting>
  <conditionalFormatting sqref="S17:S18">
    <cfRule type="cellIs" dxfId="9419" priority="11433" operator="greaterThan">
      <formula>0</formula>
    </cfRule>
    <cfRule type="top10" dxfId="9418" priority="11434" rank="10"/>
  </conditionalFormatting>
  <conditionalFormatting sqref="N52:N53">
    <cfRule type="expression" dxfId="9417" priority="11340">
      <formula>N52=" "</formula>
    </cfRule>
    <cfRule type="expression" dxfId="9416" priority="11341">
      <formula>N52="NO PRESENTÓ CERTIFICADO"</formula>
    </cfRule>
    <cfRule type="expression" dxfId="9415" priority="11342">
      <formula>N52="PRESENTÓ CERTIFICADO"</formula>
    </cfRule>
  </conditionalFormatting>
  <conditionalFormatting sqref="O52:O53">
    <cfRule type="cellIs" dxfId="9414" priority="11322" operator="equal">
      <formula>"PENDIENTE POR DESCRIPCIÓN"</formula>
    </cfRule>
    <cfRule type="cellIs" dxfId="9413" priority="11323" operator="equal">
      <formula>"DESCRIPCIÓN INSUFICIENTE"</formula>
    </cfRule>
    <cfRule type="cellIs" dxfId="9412" priority="11324" operator="equal">
      <formula>"NO ESTÁ ACORDE A ITEM 5.2.2 (T.R.)"</formula>
    </cfRule>
    <cfRule type="cellIs" dxfId="9411" priority="11325" operator="equal">
      <formula>"ACORDE A ITEM 5.2.2 (T.R.)"</formula>
    </cfRule>
    <cfRule type="cellIs" dxfId="9410" priority="11332" operator="equal">
      <formula>"PENDIENTE POR DESCRIPCIÓN"</formula>
    </cfRule>
    <cfRule type="cellIs" dxfId="9409" priority="11334" operator="equal">
      <formula>"DESCRIPCIÓN INSUFICIENTE"</formula>
    </cfRule>
    <cfRule type="cellIs" dxfId="9408" priority="11335" operator="equal">
      <formula>"NO ESTÁ ACORDE A ITEM 5.2.1 (T.R.)"</formula>
    </cfRule>
    <cfRule type="cellIs" dxfId="9407" priority="11336" operator="equal">
      <formula>"ACORDE A ITEM 5.2.1 (T.R.)"</formula>
    </cfRule>
  </conditionalFormatting>
  <conditionalFormatting sqref="Q52:Q53">
    <cfRule type="containsBlanks" dxfId="9406" priority="11327">
      <formula>LEN(TRIM(Q52))=0</formula>
    </cfRule>
    <cfRule type="cellIs" dxfId="9405" priority="11333" operator="equal">
      <formula>"REQUERIMIENTOS SUBSANADOS"</formula>
    </cfRule>
    <cfRule type="containsText" dxfId="9404" priority="11337" operator="containsText" text="NO SUBSANABLE">
      <formula>NOT(ISERROR(SEARCH("NO SUBSANABLE",Q52)))</formula>
    </cfRule>
    <cfRule type="containsText" dxfId="9403" priority="11338" operator="containsText" text="PENDIENTES POR SUBSANAR">
      <formula>NOT(ISERROR(SEARCH("PENDIENTES POR SUBSANAR",Q52)))</formula>
    </cfRule>
    <cfRule type="containsText" dxfId="9402" priority="11339" operator="containsText" text="SIN OBSERVACIÓN">
      <formula>NOT(ISERROR(SEARCH("SIN OBSERVACIÓN",Q52)))</formula>
    </cfRule>
  </conditionalFormatting>
  <conditionalFormatting sqref="R52:R53">
    <cfRule type="containsBlanks" dxfId="9401" priority="11326">
      <formula>LEN(TRIM(R52))=0</formula>
    </cfRule>
    <cfRule type="cellIs" dxfId="9400" priority="11328" operator="equal">
      <formula>"NO CUMPLEN CON LO SOLICITADO"</formula>
    </cfRule>
    <cfRule type="cellIs" dxfId="9399" priority="11329" operator="equal">
      <formula>"CUMPLEN CON LO SOLICITADO"</formula>
    </cfRule>
    <cfRule type="cellIs" dxfId="9398" priority="11330" operator="equal">
      <formula>"PENDIENTES"</formula>
    </cfRule>
    <cfRule type="cellIs" dxfId="9397" priority="11331" operator="equal">
      <formula>"NINGUNO"</formula>
    </cfRule>
  </conditionalFormatting>
  <conditionalFormatting sqref="P52:P53">
    <cfRule type="expression" dxfId="9396" priority="11317">
      <formula>Q52="NO SUBSANABLE"</formula>
    </cfRule>
    <cfRule type="expression" dxfId="9395" priority="11318">
      <formula>Q52="REQUERIMIENTOS SUBSANADOS"</formula>
    </cfRule>
    <cfRule type="expression" dxfId="9394" priority="11319">
      <formula>Q52="PENDIENTES POR SUBSANAR"</formula>
    </cfRule>
    <cfRule type="expression" dxfId="9393" priority="11320">
      <formula>Q52="SIN OBSERVACIÓN"</formula>
    </cfRule>
    <cfRule type="containsBlanks" dxfId="9392" priority="11321">
      <formula>LEN(TRIM(P52))=0</formula>
    </cfRule>
  </conditionalFormatting>
  <conditionalFormatting sqref="N56:N57">
    <cfRule type="expression" dxfId="9391" priority="11314">
      <formula>N56=" "</formula>
    </cfRule>
    <cfRule type="expression" dxfId="9390" priority="11315">
      <formula>N56="NO PRESENTÓ CERTIFICADO"</formula>
    </cfRule>
    <cfRule type="expression" dxfId="9389" priority="11316">
      <formula>N56="PRESENTÓ CERTIFICADO"</formula>
    </cfRule>
  </conditionalFormatting>
  <conditionalFormatting sqref="O56:O57">
    <cfRule type="cellIs" dxfId="9388" priority="11296" operator="equal">
      <formula>"PENDIENTE POR DESCRIPCIÓN"</formula>
    </cfRule>
    <cfRule type="cellIs" dxfId="9387" priority="11297" operator="equal">
      <formula>"DESCRIPCIÓN INSUFICIENTE"</formula>
    </cfRule>
    <cfRule type="cellIs" dxfId="9386" priority="11298" operator="equal">
      <formula>"NO ESTÁ ACORDE A ITEM 5.2.2 (T.R.)"</formula>
    </cfRule>
    <cfRule type="cellIs" dxfId="9385" priority="11299" operator="equal">
      <formula>"ACORDE A ITEM 5.2.2 (T.R.)"</formula>
    </cfRule>
    <cfRule type="cellIs" dxfId="9384" priority="11306" operator="equal">
      <formula>"PENDIENTE POR DESCRIPCIÓN"</formula>
    </cfRule>
    <cfRule type="cellIs" dxfId="9383" priority="11308" operator="equal">
      <formula>"DESCRIPCIÓN INSUFICIENTE"</formula>
    </cfRule>
    <cfRule type="cellIs" dxfId="9382" priority="11309" operator="equal">
      <formula>"NO ESTÁ ACORDE A ITEM 5.2.1 (T.R.)"</formula>
    </cfRule>
    <cfRule type="cellIs" dxfId="9381" priority="11310" operator="equal">
      <formula>"ACORDE A ITEM 5.2.1 (T.R.)"</formula>
    </cfRule>
  </conditionalFormatting>
  <conditionalFormatting sqref="Q56:Q57">
    <cfRule type="containsBlanks" dxfId="9380" priority="11301">
      <formula>LEN(TRIM(Q56))=0</formula>
    </cfRule>
    <cfRule type="cellIs" dxfId="9379" priority="11307" operator="equal">
      <formula>"REQUERIMIENTOS SUBSANADOS"</formula>
    </cfRule>
    <cfRule type="containsText" dxfId="9378" priority="11311" operator="containsText" text="NO SUBSANABLE">
      <formula>NOT(ISERROR(SEARCH("NO SUBSANABLE",Q56)))</formula>
    </cfRule>
    <cfRule type="containsText" dxfId="9377" priority="11312" operator="containsText" text="PENDIENTES POR SUBSANAR">
      <formula>NOT(ISERROR(SEARCH("PENDIENTES POR SUBSANAR",Q56)))</formula>
    </cfRule>
    <cfRule type="containsText" dxfId="9376" priority="11313" operator="containsText" text="SIN OBSERVACIÓN">
      <formula>NOT(ISERROR(SEARCH("SIN OBSERVACIÓN",Q56)))</formula>
    </cfRule>
  </conditionalFormatting>
  <conditionalFormatting sqref="R56:R57">
    <cfRule type="containsBlanks" dxfId="9375" priority="11300">
      <formula>LEN(TRIM(R56))=0</formula>
    </cfRule>
    <cfRule type="cellIs" dxfId="9374" priority="11302" operator="equal">
      <formula>"NO CUMPLEN CON LO SOLICITADO"</formula>
    </cfRule>
    <cfRule type="cellIs" dxfId="9373" priority="11303" operator="equal">
      <formula>"CUMPLEN CON LO SOLICITADO"</formula>
    </cfRule>
    <cfRule type="cellIs" dxfId="9372" priority="11304" operator="equal">
      <formula>"PENDIENTES"</formula>
    </cfRule>
    <cfRule type="cellIs" dxfId="9371" priority="11305" operator="equal">
      <formula>"NINGUNO"</formula>
    </cfRule>
  </conditionalFormatting>
  <conditionalFormatting sqref="P56:P57">
    <cfRule type="expression" dxfId="9370" priority="11291">
      <formula>Q56="NO SUBSANABLE"</formula>
    </cfRule>
    <cfRule type="expression" dxfId="9369" priority="11292">
      <formula>Q56="REQUERIMIENTOS SUBSANADOS"</formula>
    </cfRule>
    <cfRule type="expression" dxfId="9368" priority="11293">
      <formula>Q56="PENDIENTES POR SUBSANAR"</formula>
    </cfRule>
    <cfRule type="expression" dxfId="9367" priority="11294">
      <formula>Q56="SIN OBSERVACIÓN"</formula>
    </cfRule>
    <cfRule type="containsBlanks" dxfId="9366" priority="11295">
      <formula>LEN(TRIM(P56))=0</formula>
    </cfRule>
  </conditionalFormatting>
  <conditionalFormatting sqref="M13">
    <cfRule type="expression" dxfId="9365" priority="8604">
      <formula>L13="NO CUMPLE"</formula>
    </cfRule>
    <cfRule type="expression" dxfId="9364" priority="8605">
      <formula>L13="CUMPLE"</formula>
    </cfRule>
  </conditionalFormatting>
  <conditionalFormatting sqref="L13:L16">
    <cfRule type="cellIs" dxfId="9363" priority="8602" operator="equal">
      <formula>"NO CUMPLE"</formula>
    </cfRule>
    <cfRule type="cellIs" dxfId="9362" priority="8603" operator="equal">
      <formula>"CUMPLE"</formula>
    </cfRule>
  </conditionalFormatting>
  <conditionalFormatting sqref="M14:M16">
    <cfRule type="expression" dxfId="9361" priority="8600">
      <formula>L14="NO CUMPLE"</formula>
    </cfRule>
    <cfRule type="expression" dxfId="9360" priority="8601">
      <formula>L14="CUMPLE"</formula>
    </cfRule>
  </conditionalFormatting>
  <conditionalFormatting sqref="J28">
    <cfRule type="cellIs" dxfId="9359" priority="8560" operator="equal">
      <formula>"NO CUMPLE"</formula>
    </cfRule>
    <cfRule type="cellIs" dxfId="9358" priority="8561" operator="equal">
      <formula>"CUMPLE"</formula>
    </cfRule>
  </conditionalFormatting>
  <conditionalFormatting sqref="J32">
    <cfRule type="cellIs" dxfId="9357" priority="8548" operator="equal">
      <formula>"NO CUMPLE"</formula>
    </cfRule>
    <cfRule type="cellIs" dxfId="9356" priority="8549" operator="equal">
      <formula>"CUMPLE"</formula>
    </cfRule>
  </conditionalFormatting>
  <conditionalFormatting sqref="J47 J40:J43">
    <cfRule type="cellIs" dxfId="9355" priority="8532" operator="equal">
      <formula>"NO CUMPLE"</formula>
    </cfRule>
    <cfRule type="cellIs" dxfId="9354" priority="8533" operator="equal">
      <formula>"CUMPLE"</formula>
    </cfRule>
  </conditionalFormatting>
  <conditionalFormatting sqref="J48:J51">
    <cfRule type="cellIs" dxfId="9353" priority="8510" operator="equal">
      <formula>"NO CUMPLE"</formula>
    </cfRule>
    <cfRule type="cellIs" dxfId="9352" priority="8511" operator="equal">
      <formula>"CUMPLE"</formula>
    </cfRule>
  </conditionalFormatting>
  <conditionalFormatting sqref="J52:J55">
    <cfRule type="cellIs" dxfId="9351" priority="8498" operator="equal">
      <formula>"NO CUMPLE"</formula>
    </cfRule>
    <cfRule type="cellIs" dxfId="9350" priority="8499" operator="equal">
      <formula>"CUMPLE"</formula>
    </cfRule>
  </conditionalFormatting>
  <conditionalFormatting sqref="J56:J59">
    <cfRule type="cellIs" dxfId="9349" priority="8486" operator="equal">
      <formula>"NO CUMPLE"</formula>
    </cfRule>
    <cfRule type="cellIs" dxfId="9348" priority="8487" operator="equal">
      <formula>"CUMPLE"</formula>
    </cfRule>
  </conditionalFormatting>
  <conditionalFormatting sqref="N21">
    <cfRule type="expression" dxfId="9347" priority="8445">
      <formula>N21=" "</formula>
    </cfRule>
    <cfRule type="expression" dxfId="9346" priority="8446">
      <formula>N21="NO PRESENTÓ CERTIFICADO"</formula>
    </cfRule>
    <cfRule type="expression" dxfId="9345" priority="8447">
      <formula>N21="PRESENTÓ CERTIFICADO"</formula>
    </cfRule>
  </conditionalFormatting>
  <conditionalFormatting sqref="J24">
    <cfRule type="cellIs" dxfId="9344" priority="8420" operator="equal">
      <formula>"NO CUMPLE"</formula>
    </cfRule>
    <cfRule type="cellIs" dxfId="9343" priority="8421" operator="equal">
      <formula>"CUMPLE"</formula>
    </cfRule>
  </conditionalFormatting>
  <conditionalFormatting sqref="S40:S41">
    <cfRule type="cellIs" dxfId="9342" priority="8418" operator="greaterThan">
      <formula>0</formula>
    </cfRule>
    <cfRule type="top10" dxfId="9341" priority="8419" rank="10"/>
  </conditionalFormatting>
  <conditionalFormatting sqref="K17">
    <cfRule type="expression" dxfId="9340" priority="8384">
      <formula>J17="NO CUMPLE"</formula>
    </cfRule>
    <cfRule type="expression" dxfId="9339" priority="8385">
      <formula>J17="CUMPLE"</formula>
    </cfRule>
  </conditionalFormatting>
  <conditionalFormatting sqref="K18">
    <cfRule type="expression" dxfId="9338" priority="8382">
      <formula>J18="NO CUMPLE"</formula>
    </cfRule>
    <cfRule type="expression" dxfId="9337" priority="8383">
      <formula>J18="CUMPLE"</formula>
    </cfRule>
  </conditionalFormatting>
  <conditionalFormatting sqref="M17">
    <cfRule type="expression" dxfId="9336" priority="8380">
      <formula>L17="NO CUMPLE"</formula>
    </cfRule>
    <cfRule type="expression" dxfId="9335" priority="8381">
      <formula>L17="CUMPLE"</formula>
    </cfRule>
  </conditionalFormatting>
  <conditionalFormatting sqref="L17:L20">
    <cfRule type="cellIs" dxfId="9334" priority="8378" operator="equal">
      <formula>"NO CUMPLE"</formula>
    </cfRule>
    <cfRule type="cellIs" dxfId="9333" priority="8379" operator="equal">
      <formula>"CUMPLE"</formula>
    </cfRule>
  </conditionalFormatting>
  <conditionalFormatting sqref="M18:M20">
    <cfRule type="expression" dxfId="9332" priority="8376">
      <formula>L18="NO CUMPLE"</formula>
    </cfRule>
    <cfRule type="expression" dxfId="9331" priority="8377">
      <formula>L18="CUMPLE"</formula>
    </cfRule>
  </conditionalFormatting>
  <conditionalFormatting sqref="K20">
    <cfRule type="expression" dxfId="9330" priority="8386">
      <formula>J21="NO CUMPLE"</formula>
    </cfRule>
    <cfRule type="expression" dxfId="9329" priority="8387">
      <formula>J21="CUMPLE"</formula>
    </cfRule>
  </conditionalFormatting>
  <conditionalFormatting sqref="K20">
    <cfRule type="expression" dxfId="9328" priority="8374">
      <formula>J21="NO CUMPLE"</formula>
    </cfRule>
    <cfRule type="expression" dxfId="9327" priority="8375">
      <formula>J21="CUMPLE"</formula>
    </cfRule>
  </conditionalFormatting>
  <conditionalFormatting sqref="L24">
    <cfRule type="cellIs" dxfId="9326" priority="8364" operator="equal">
      <formula>"NO CUMPLE"</formula>
    </cfRule>
    <cfRule type="cellIs" dxfId="9325" priority="8365" operator="equal">
      <formula>"CUMPLE"</formula>
    </cfRule>
  </conditionalFormatting>
  <conditionalFormatting sqref="M24">
    <cfRule type="expression" dxfId="9324" priority="8362">
      <formula>L24="NO CUMPLE"</formula>
    </cfRule>
    <cfRule type="expression" dxfId="9323" priority="8363">
      <formula>L24="CUMPLE"</formula>
    </cfRule>
  </conditionalFormatting>
  <conditionalFormatting sqref="L28">
    <cfRule type="cellIs" dxfId="9322" priority="8350" operator="equal">
      <formula>"NO CUMPLE"</formula>
    </cfRule>
    <cfRule type="cellIs" dxfId="9321" priority="8351" operator="equal">
      <formula>"CUMPLE"</formula>
    </cfRule>
  </conditionalFormatting>
  <conditionalFormatting sqref="M28">
    <cfRule type="expression" dxfId="9320" priority="8348">
      <formula>L28="NO CUMPLE"</formula>
    </cfRule>
    <cfRule type="expression" dxfId="9319" priority="8349">
      <formula>L28="CUMPLE"</formula>
    </cfRule>
  </conditionalFormatting>
  <conditionalFormatting sqref="M29">
    <cfRule type="expression" dxfId="9318" priority="8338">
      <formula>L29="NO CUMPLE"</formula>
    </cfRule>
    <cfRule type="expression" dxfId="9317" priority="8339">
      <formula>L29="CUMPLE"</formula>
    </cfRule>
  </conditionalFormatting>
  <conditionalFormatting sqref="L29:L32">
    <cfRule type="cellIs" dxfId="9316" priority="8336" operator="equal">
      <formula>"NO CUMPLE"</formula>
    </cfRule>
    <cfRule type="cellIs" dxfId="9315" priority="8337" operator="equal">
      <formula>"CUMPLE"</formula>
    </cfRule>
  </conditionalFormatting>
  <conditionalFormatting sqref="M30:M32">
    <cfRule type="expression" dxfId="9314" priority="8334">
      <formula>L30="NO CUMPLE"</formula>
    </cfRule>
    <cfRule type="expression" dxfId="9313" priority="8335">
      <formula>L30="CUMPLE"</formula>
    </cfRule>
  </conditionalFormatting>
  <conditionalFormatting sqref="M40">
    <cfRule type="expression" dxfId="9312" priority="8324">
      <formula>L40="NO CUMPLE"</formula>
    </cfRule>
    <cfRule type="expression" dxfId="9311" priority="8325">
      <formula>L40="CUMPLE"</formula>
    </cfRule>
  </conditionalFormatting>
  <conditionalFormatting sqref="L40:L43">
    <cfRule type="cellIs" dxfId="9310" priority="8322" operator="equal">
      <formula>"NO CUMPLE"</formula>
    </cfRule>
    <cfRule type="cellIs" dxfId="9309" priority="8323" operator="equal">
      <formula>"CUMPLE"</formula>
    </cfRule>
  </conditionalFormatting>
  <conditionalFormatting sqref="M41:M43">
    <cfRule type="expression" dxfId="9308" priority="8320">
      <formula>L41="NO CUMPLE"</formula>
    </cfRule>
    <cfRule type="expression" dxfId="9307" priority="8321">
      <formula>L41="CUMPLE"</formula>
    </cfRule>
  </conditionalFormatting>
  <conditionalFormatting sqref="L47">
    <cfRule type="cellIs" dxfId="9306" priority="8308" operator="equal">
      <formula>"NO CUMPLE"</formula>
    </cfRule>
    <cfRule type="cellIs" dxfId="9305" priority="8309" operator="equal">
      <formula>"CUMPLE"</formula>
    </cfRule>
  </conditionalFormatting>
  <conditionalFormatting sqref="M47">
    <cfRule type="expression" dxfId="9304" priority="8306">
      <formula>L47="NO CUMPLE"</formula>
    </cfRule>
    <cfRule type="expression" dxfId="9303" priority="8307">
      <formula>L47="CUMPLE"</formula>
    </cfRule>
  </conditionalFormatting>
  <conditionalFormatting sqref="M48">
    <cfRule type="expression" dxfId="9302" priority="8296">
      <formula>L48="NO CUMPLE"</formula>
    </cfRule>
    <cfRule type="expression" dxfId="9301" priority="8297">
      <formula>L48="CUMPLE"</formula>
    </cfRule>
  </conditionalFormatting>
  <conditionalFormatting sqref="L48:L51">
    <cfRule type="cellIs" dxfId="9300" priority="8294" operator="equal">
      <formula>"NO CUMPLE"</formula>
    </cfRule>
    <cfRule type="cellIs" dxfId="9299" priority="8295" operator="equal">
      <formula>"CUMPLE"</formula>
    </cfRule>
  </conditionalFormatting>
  <conditionalFormatting sqref="M49:M51">
    <cfRule type="expression" dxfId="9298" priority="8292">
      <formula>L49="NO CUMPLE"</formula>
    </cfRule>
    <cfRule type="expression" dxfId="9297" priority="8293">
      <formula>L49="CUMPLE"</formula>
    </cfRule>
  </conditionalFormatting>
  <conditionalFormatting sqref="M52">
    <cfRule type="expression" dxfId="9296" priority="8282">
      <formula>L52="NO CUMPLE"</formula>
    </cfRule>
    <cfRule type="expression" dxfId="9295" priority="8283">
      <formula>L52="CUMPLE"</formula>
    </cfRule>
  </conditionalFormatting>
  <conditionalFormatting sqref="L52:L55">
    <cfRule type="cellIs" dxfId="9294" priority="8280" operator="equal">
      <formula>"NO CUMPLE"</formula>
    </cfRule>
    <cfRule type="cellIs" dxfId="9293" priority="8281" operator="equal">
      <formula>"CUMPLE"</formula>
    </cfRule>
  </conditionalFormatting>
  <conditionalFormatting sqref="M53:M55">
    <cfRule type="expression" dxfId="9292" priority="8278">
      <formula>L53="NO CUMPLE"</formula>
    </cfRule>
    <cfRule type="expression" dxfId="9291" priority="8279">
      <formula>L53="CUMPLE"</formula>
    </cfRule>
  </conditionalFormatting>
  <conditionalFormatting sqref="M56">
    <cfRule type="expression" dxfId="9290" priority="8268">
      <formula>L56="NO CUMPLE"</formula>
    </cfRule>
    <cfRule type="expression" dxfId="9289" priority="8269">
      <formula>L56="CUMPLE"</formula>
    </cfRule>
  </conditionalFormatting>
  <conditionalFormatting sqref="L56:L59">
    <cfRule type="cellIs" dxfId="9288" priority="8266" operator="equal">
      <formula>"NO CUMPLE"</formula>
    </cfRule>
    <cfRule type="cellIs" dxfId="9287" priority="8267" operator="equal">
      <formula>"CUMPLE"</formula>
    </cfRule>
  </conditionalFormatting>
  <conditionalFormatting sqref="M57:M59">
    <cfRule type="expression" dxfId="9286" priority="8264">
      <formula>L57="NO CUMPLE"</formula>
    </cfRule>
    <cfRule type="expression" dxfId="9285" priority="8265">
      <formula>L57="CUMPLE"</formula>
    </cfRule>
  </conditionalFormatting>
  <conditionalFormatting sqref="T87">
    <cfRule type="cellIs" dxfId="9284" priority="8260" operator="equal">
      <formula>"NO CUMPLE"</formula>
    </cfRule>
    <cfRule type="cellIs" dxfId="9283" priority="8261" operator="equal">
      <formula>"CUMPLE"</formula>
    </cfRule>
  </conditionalFormatting>
  <conditionalFormatting sqref="B87">
    <cfRule type="cellIs" dxfId="9282" priority="8258" operator="equal">
      <formula>"NO CUMPLE CON LA EXPERIENCIA REQUERIDA"</formula>
    </cfRule>
    <cfRule type="cellIs" dxfId="9281" priority="8259" operator="equal">
      <formula>"CUMPLE CON LA EXPERIENCIA REQUERIDA"</formula>
    </cfRule>
  </conditionalFormatting>
  <conditionalFormatting sqref="H67:H68 H71:H72 H75:H76 H79:H80 H83:H84">
    <cfRule type="notContainsBlanks" dxfId="9280" priority="8257">
      <formula>LEN(TRIM(H67))&gt;0</formula>
    </cfRule>
  </conditionalFormatting>
  <conditionalFormatting sqref="G67:G68">
    <cfRule type="notContainsBlanks" dxfId="9279" priority="8256">
      <formula>LEN(TRIM(G67))&gt;0</formula>
    </cfRule>
  </conditionalFormatting>
  <conditionalFormatting sqref="F67:F68">
    <cfRule type="notContainsBlanks" dxfId="9278" priority="8255">
      <formula>LEN(TRIM(F67))&gt;0</formula>
    </cfRule>
  </conditionalFormatting>
  <conditionalFormatting sqref="E67:E68">
    <cfRule type="notContainsBlanks" dxfId="9277" priority="8254">
      <formula>LEN(TRIM(E67))&gt;0</formula>
    </cfRule>
  </conditionalFormatting>
  <conditionalFormatting sqref="D67:D68">
    <cfRule type="notContainsBlanks" dxfId="9276" priority="8253">
      <formula>LEN(TRIM(D67))&gt;0</formula>
    </cfRule>
  </conditionalFormatting>
  <conditionalFormatting sqref="C67:C68">
    <cfRule type="notContainsBlanks" dxfId="9275" priority="8252">
      <formula>LEN(TRIM(C67))&gt;0</formula>
    </cfRule>
  </conditionalFormatting>
  <conditionalFormatting sqref="I67:I68">
    <cfRule type="notContainsBlanks" dxfId="9274" priority="8251">
      <formula>LEN(TRIM(I67))&gt;0</formula>
    </cfRule>
  </conditionalFormatting>
  <conditionalFormatting sqref="T67:T68">
    <cfRule type="cellIs" dxfId="9273" priority="8249" operator="equal">
      <formula>"NO"</formula>
    </cfRule>
    <cfRule type="cellIs" dxfId="9272" priority="8250" operator="equal">
      <formula>"SI"</formula>
    </cfRule>
  </conditionalFormatting>
  <conditionalFormatting sqref="S71:S72">
    <cfRule type="cellIs" dxfId="9271" priority="8247" operator="greaterThan">
      <formula>0</formula>
    </cfRule>
    <cfRule type="top10" dxfId="9270" priority="8248" rank="10"/>
  </conditionalFormatting>
  <conditionalFormatting sqref="S75:S76">
    <cfRule type="cellIs" dxfId="9269" priority="8245" operator="greaterThan">
      <formula>0</formula>
    </cfRule>
    <cfRule type="top10" dxfId="9268" priority="8246" rank="10"/>
  </conditionalFormatting>
  <conditionalFormatting sqref="G75:G76">
    <cfRule type="notContainsBlanks" dxfId="9267" priority="8244">
      <formula>LEN(TRIM(G75))&gt;0</formula>
    </cfRule>
  </conditionalFormatting>
  <conditionalFormatting sqref="F75:F76">
    <cfRule type="notContainsBlanks" dxfId="9266" priority="8243">
      <formula>LEN(TRIM(F75))&gt;0</formula>
    </cfRule>
  </conditionalFormatting>
  <conditionalFormatting sqref="E75:E76">
    <cfRule type="notContainsBlanks" dxfId="9265" priority="8242">
      <formula>LEN(TRIM(E75))&gt;0</formula>
    </cfRule>
  </conditionalFormatting>
  <conditionalFormatting sqref="D75:D76">
    <cfRule type="notContainsBlanks" dxfId="9264" priority="8241">
      <formula>LEN(TRIM(D75))&gt;0</formula>
    </cfRule>
  </conditionalFormatting>
  <conditionalFormatting sqref="C75:C76">
    <cfRule type="notContainsBlanks" dxfId="9263" priority="8240">
      <formula>LEN(TRIM(C75))&gt;0</formula>
    </cfRule>
  </conditionalFormatting>
  <conditionalFormatting sqref="S79:S80">
    <cfRule type="cellIs" dxfId="9262" priority="8237" operator="greaterThan">
      <formula>0</formula>
    </cfRule>
    <cfRule type="top10" dxfId="9261" priority="8238" rank="10"/>
  </conditionalFormatting>
  <conditionalFormatting sqref="S83:S84">
    <cfRule type="cellIs" dxfId="9260" priority="8235" operator="greaterThan">
      <formula>0</formula>
    </cfRule>
    <cfRule type="top10" dxfId="9259" priority="8236" rank="10"/>
  </conditionalFormatting>
  <conditionalFormatting sqref="G83:G84">
    <cfRule type="notContainsBlanks" dxfId="9258" priority="8234">
      <formula>LEN(TRIM(G83))&gt;0</formula>
    </cfRule>
  </conditionalFormatting>
  <conditionalFormatting sqref="F83:F84">
    <cfRule type="notContainsBlanks" dxfId="9257" priority="8233">
      <formula>LEN(TRIM(F83))&gt;0</formula>
    </cfRule>
  </conditionalFormatting>
  <conditionalFormatting sqref="E83:E84">
    <cfRule type="notContainsBlanks" dxfId="9256" priority="8232">
      <formula>LEN(TRIM(E83))&gt;0</formula>
    </cfRule>
  </conditionalFormatting>
  <conditionalFormatting sqref="D83:D84">
    <cfRule type="notContainsBlanks" dxfId="9255" priority="8231">
      <formula>LEN(TRIM(D83))&gt;0</formula>
    </cfRule>
  </conditionalFormatting>
  <conditionalFormatting sqref="C83:C84">
    <cfRule type="notContainsBlanks" dxfId="9254" priority="8230">
      <formula>LEN(TRIM(C83))&gt;0</formula>
    </cfRule>
  </conditionalFormatting>
  <conditionalFormatting sqref="G71:G72">
    <cfRule type="notContainsBlanks" dxfId="9253" priority="8228">
      <formula>LEN(TRIM(G71))&gt;0</formula>
    </cfRule>
  </conditionalFormatting>
  <conditionalFormatting sqref="F71:F72">
    <cfRule type="notContainsBlanks" dxfId="9252" priority="8227">
      <formula>LEN(TRIM(F71))&gt;0</formula>
    </cfRule>
  </conditionalFormatting>
  <conditionalFormatting sqref="E71:E72">
    <cfRule type="notContainsBlanks" dxfId="9251" priority="8226">
      <formula>LEN(TRIM(E71))&gt;0</formula>
    </cfRule>
  </conditionalFormatting>
  <conditionalFormatting sqref="D71:D72">
    <cfRule type="notContainsBlanks" dxfId="9250" priority="8225">
      <formula>LEN(TRIM(D71))&gt;0</formula>
    </cfRule>
  </conditionalFormatting>
  <conditionalFormatting sqref="C71:C72">
    <cfRule type="notContainsBlanks" dxfId="9249" priority="8224">
      <formula>LEN(TRIM(C71))&gt;0</formula>
    </cfRule>
  </conditionalFormatting>
  <conditionalFormatting sqref="G79:G80">
    <cfRule type="notContainsBlanks" dxfId="9248" priority="8223">
      <formula>LEN(TRIM(G79))&gt;0</formula>
    </cfRule>
  </conditionalFormatting>
  <conditionalFormatting sqref="F79:F80">
    <cfRule type="notContainsBlanks" dxfId="9247" priority="8222">
      <formula>LEN(TRIM(F79))&gt;0</formula>
    </cfRule>
  </conditionalFormatting>
  <conditionalFormatting sqref="E79:E80">
    <cfRule type="notContainsBlanks" dxfId="9246" priority="8221">
      <formula>LEN(TRIM(E79))&gt;0</formula>
    </cfRule>
  </conditionalFormatting>
  <conditionalFormatting sqref="D79:D80">
    <cfRule type="notContainsBlanks" dxfId="9245" priority="8220">
      <formula>LEN(TRIM(D79))&gt;0</formula>
    </cfRule>
  </conditionalFormatting>
  <conditionalFormatting sqref="C79:C80">
    <cfRule type="notContainsBlanks" dxfId="9244" priority="8219">
      <formula>LEN(TRIM(C79))&gt;0</formula>
    </cfRule>
  </conditionalFormatting>
  <conditionalFormatting sqref="S87">
    <cfRule type="expression" dxfId="9243" priority="8215">
      <formula>$S$33&gt;0</formula>
    </cfRule>
    <cfRule type="cellIs" dxfId="9242" priority="8216" operator="equal">
      <formula>0</formula>
    </cfRule>
  </conditionalFormatting>
  <conditionalFormatting sqref="S88">
    <cfRule type="expression" dxfId="9241" priority="8213">
      <formula>$S$33&gt;0</formula>
    </cfRule>
    <cfRule type="cellIs" dxfId="9240" priority="8214" operator="equal">
      <formula>0</formula>
    </cfRule>
  </conditionalFormatting>
  <conditionalFormatting sqref="J67:J77">
    <cfRule type="cellIs" dxfId="9239" priority="8097" operator="equal">
      <formula>"NO CUMPLE"</formula>
    </cfRule>
    <cfRule type="cellIs" dxfId="9238" priority="8098" operator="equal">
      <formula>"CUMPLE"</formula>
    </cfRule>
  </conditionalFormatting>
  <conditionalFormatting sqref="J78">
    <cfRule type="cellIs" dxfId="9237" priority="8095" operator="equal">
      <formula>"NO CUMPLE"</formula>
    </cfRule>
    <cfRule type="cellIs" dxfId="9236" priority="8096" operator="equal">
      <formula>"CUMPLE"</formula>
    </cfRule>
  </conditionalFormatting>
  <conditionalFormatting sqref="J82">
    <cfRule type="cellIs" dxfId="9235" priority="8093" operator="equal">
      <formula>"NO CUMPLE"</formula>
    </cfRule>
    <cfRule type="cellIs" dxfId="9234" priority="8094" operator="equal">
      <formula>"CUMPLE"</formula>
    </cfRule>
  </conditionalFormatting>
  <conditionalFormatting sqref="J86">
    <cfRule type="cellIs" dxfId="9233" priority="8091" operator="equal">
      <formula>"NO CUMPLE"</formula>
    </cfRule>
    <cfRule type="cellIs" dxfId="9232" priority="8092" operator="equal">
      <formula>"CUMPLE"</formula>
    </cfRule>
  </conditionalFormatting>
  <conditionalFormatting sqref="M67">
    <cfRule type="expression" dxfId="9231" priority="8055">
      <formula>L67="NO CUMPLE"</formula>
    </cfRule>
    <cfRule type="expression" dxfId="9230" priority="8056">
      <formula>L67="CUMPLE"</formula>
    </cfRule>
  </conditionalFormatting>
  <conditionalFormatting sqref="L67:L70">
    <cfRule type="cellIs" dxfId="9229" priority="8053" operator="equal">
      <formula>"NO CUMPLE"</formula>
    </cfRule>
    <cfRule type="cellIs" dxfId="9228" priority="8054" operator="equal">
      <formula>"CUMPLE"</formula>
    </cfRule>
  </conditionalFormatting>
  <conditionalFormatting sqref="M68:M70">
    <cfRule type="expression" dxfId="9227" priority="8051">
      <formula>L68="NO CUMPLE"</formula>
    </cfRule>
    <cfRule type="expression" dxfId="9226" priority="8052">
      <formula>L68="CUMPLE"</formula>
    </cfRule>
  </conditionalFormatting>
  <conditionalFormatting sqref="L74">
    <cfRule type="cellIs" dxfId="9225" priority="8039" operator="equal">
      <formula>"NO CUMPLE"</formula>
    </cfRule>
    <cfRule type="cellIs" dxfId="9224" priority="8040" operator="equal">
      <formula>"CUMPLE"</formula>
    </cfRule>
  </conditionalFormatting>
  <conditionalFormatting sqref="M74">
    <cfRule type="expression" dxfId="9223" priority="8037">
      <formula>L74="NO CUMPLE"</formula>
    </cfRule>
    <cfRule type="expression" dxfId="9222" priority="8038">
      <formula>L74="CUMPLE"</formula>
    </cfRule>
  </conditionalFormatting>
  <conditionalFormatting sqref="L78">
    <cfRule type="cellIs" dxfId="9221" priority="8025" operator="equal">
      <formula>"NO CUMPLE"</formula>
    </cfRule>
    <cfRule type="cellIs" dxfId="9220" priority="8026" operator="equal">
      <formula>"CUMPLE"</formula>
    </cfRule>
  </conditionalFormatting>
  <conditionalFormatting sqref="M78">
    <cfRule type="expression" dxfId="9219" priority="8023">
      <formula>L78="NO CUMPLE"</formula>
    </cfRule>
    <cfRule type="expression" dxfId="9218" priority="8024">
      <formula>L78="CUMPLE"</formula>
    </cfRule>
  </conditionalFormatting>
  <conditionalFormatting sqref="M79">
    <cfRule type="expression" dxfId="9217" priority="8013">
      <formula>L79="NO CUMPLE"</formula>
    </cfRule>
    <cfRule type="expression" dxfId="9216" priority="8014">
      <formula>L79="CUMPLE"</formula>
    </cfRule>
  </conditionalFormatting>
  <conditionalFormatting sqref="L79:L82">
    <cfRule type="cellIs" dxfId="9215" priority="8011" operator="equal">
      <formula>"NO CUMPLE"</formula>
    </cfRule>
    <cfRule type="cellIs" dxfId="9214" priority="8012" operator="equal">
      <formula>"CUMPLE"</formula>
    </cfRule>
  </conditionalFormatting>
  <conditionalFormatting sqref="M80:M82">
    <cfRule type="expression" dxfId="9213" priority="8009">
      <formula>L80="NO CUMPLE"</formula>
    </cfRule>
    <cfRule type="expression" dxfId="9212" priority="8010">
      <formula>L80="CUMPLE"</formula>
    </cfRule>
  </conditionalFormatting>
  <conditionalFormatting sqref="M83">
    <cfRule type="expression" dxfId="9211" priority="7999">
      <formula>L83="NO CUMPLE"</formula>
    </cfRule>
    <cfRule type="expression" dxfId="9210" priority="8000">
      <formula>L83="CUMPLE"</formula>
    </cfRule>
  </conditionalFormatting>
  <conditionalFormatting sqref="L83:L86">
    <cfRule type="cellIs" dxfId="9209" priority="7997" operator="equal">
      <formula>"NO CUMPLE"</formula>
    </cfRule>
    <cfRule type="cellIs" dxfId="9208" priority="7998" operator="equal">
      <formula>"CUMPLE"</formula>
    </cfRule>
  </conditionalFormatting>
  <conditionalFormatting sqref="M84:M86">
    <cfRule type="expression" dxfId="9207" priority="7995">
      <formula>L84="NO CUMPLE"</formula>
    </cfRule>
    <cfRule type="expression" dxfId="9206" priority="7996">
      <formula>L84="CUMPLE"</formula>
    </cfRule>
  </conditionalFormatting>
  <conditionalFormatting sqref="T114">
    <cfRule type="cellIs" dxfId="9205" priority="7991" operator="equal">
      <formula>"NO CUMPLE"</formula>
    </cfRule>
    <cfRule type="cellIs" dxfId="9204" priority="7992" operator="equal">
      <formula>"CUMPLE"</formula>
    </cfRule>
  </conditionalFormatting>
  <conditionalFormatting sqref="B114">
    <cfRule type="cellIs" dxfId="9203" priority="7989" operator="equal">
      <formula>"NO CUMPLE CON LA EXPERIENCIA REQUERIDA"</formula>
    </cfRule>
    <cfRule type="cellIs" dxfId="9202" priority="7990" operator="equal">
      <formula>"CUMPLE CON LA EXPERIENCIA REQUERIDA"</formula>
    </cfRule>
  </conditionalFormatting>
  <conditionalFormatting sqref="H94:H95 H102:H103 H106:H107 H110:H111">
    <cfRule type="notContainsBlanks" dxfId="9201" priority="7988">
      <formula>LEN(TRIM(H94))&gt;0</formula>
    </cfRule>
  </conditionalFormatting>
  <conditionalFormatting sqref="G94:G95">
    <cfRule type="notContainsBlanks" dxfId="9200" priority="7987">
      <formula>LEN(TRIM(G94))&gt;0</formula>
    </cfRule>
  </conditionalFormatting>
  <conditionalFormatting sqref="F94:F95">
    <cfRule type="notContainsBlanks" dxfId="9199" priority="7986">
      <formula>LEN(TRIM(F94))&gt;0</formula>
    </cfRule>
  </conditionalFormatting>
  <conditionalFormatting sqref="E94:E95">
    <cfRule type="notContainsBlanks" dxfId="9198" priority="7985">
      <formula>LEN(TRIM(E94))&gt;0</formula>
    </cfRule>
  </conditionalFormatting>
  <conditionalFormatting sqref="D94:D95">
    <cfRule type="notContainsBlanks" dxfId="9197" priority="7984">
      <formula>LEN(TRIM(D94))&gt;0</formula>
    </cfRule>
  </conditionalFormatting>
  <conditionalFormatting sqref="C94:C95">
    <cfRule type="notContainsBlanks" dxfId="9196" priority="7983">
      <formula>LEN(TRIM(C94))&gt;0</formula>
    </cfRule>
  </conditionalFormatting>
  <conditionalFormatting sqref="I94:I95">
    <cfRule type="notContainsBlanks" dxfId="9195" priority="7982">
      <formula>LEN(TRIM(I94))&gt;0</formula>
    </cfRule>
  </conditionalFormatting>
  <conditionalFormatting sqref="T94:T95">
    <cfRule type="cellIs" dxfId="9194" priority="7980" operator="equal">
      <formula>"NO"</formula>
    </cfRule>
    <cfRule type="cellIs" dxfId="9193" priority="7981" operator="equal">
      <formula>"SI"</formula>
    </cfRule>
  </conditionalFormatting>
  <conditionalFormatting sqref="S98:S99">
    <cfRule type="cellIs" dxfId="9192" priority="7978" operator="greaterThan">
      <formula>0</formula>
    </cfRule>
    <cfRule type="top10" dxfId="9191" priority="7979" rank="10"/>
  </conditionalFormatting>
  <conditionalFormatting sqref="S102:S103">
    <cfRule type="cellIs" dxfId="9190" priority="7976" operator="greaterThan">
      <formula>0</formula>
    </cfRule>
    <cfRule type="top10" dxfId="9189" priority="7977" rank="10"/>
  </conditionalFormatting>
  <conditionalFormatting sqref="G102:G103">
    <cfRule type="notContainsBlanks" dxfId="9188" priority="7975">
      <formula>LEN(TRIM(G102))&gt;0</formula>
    </cfRule>
  </conditionalFormatting>
  <conditionalFormatting sqref="F102:F103">
    <cfRule type="notContainsBlanks" dxfId="9187" priority="7974">
      <formula>LEN(TRIM(F102))&gt;0</formula>
    </cfRule>
  </conditionalFormatting>
  <conditionalFormatting sqref="E102:E103">
    <cfRule type="notContainsBlanks" dxfId="9186" priority="7973">
      <formula>LEN(TRIM(E102))&gt;0</formula>
    </cfRule>
  </conditionalFormatting>
  <conditionalFormatting sqref="D102:D103">
    <cfRule type="notContainsBlanks" dxfId="9185" priority="7972">
      <formula>LEN(TRIM(D102))&gt;0</formula>
    </cfRule>
  </conditionalFormatting>
  <conditionalFormatting sqref="C102:C103">
    <cfRule type="notContainsBlanks" dxfId="9184" priority="7971">
      <formula>LEN(TRIM(C102))&gt;0</formula>
    </cfRule>
  </conditionalFormatting>
  <conditionalFormatting sqref="I102:I103">
    <cfRule type="notContainsBlanks" dxfId="9183" priority="7970">
      <formula>LEN(TRIM(I102))&gt;0</formula>
    </cfRule>
  </conditionalFormatting>
  <conditionalFormatting sqref="S106:S107">
    <cfRule type="cellIs" dxfId="9182" priority="7968" operator="greaterThan">
      <formula>0</formula>
    </cfRule>
    <cfRule type="top10" dxfId="9181" priority="7969" rank="10"/>
  </conditionalFormatting>
  <conditionalFormatting sqref="S110:S111">
    <cfRule type="cellIs" dxfId="9180" priority="7966" operator="greaterThan">
      <formula>0</formula>
    </cfRule>
    <cfRule type="top10" dxfId="9179" priority="7967" rank="10"/>
  </conditionalFormatting>
  <conditionalFormatting sqref="G110:G111">
    <cfRule type="notContainsBlanks" dxfId="9178" priority="7965">
      <formula>LEN(TRIM(G110))&gt;0</formula>
    </cfRule>
  </conditionalFormatting>
  <conditionalFormatting sqref="F110:F111">
    <cfRule type="notContainsBlanks" dxfId="9177" priority="7964">
      <formula>LEN(TRIM(F110))&gt;0</formula>
    </cfRule>
  </conditionalFormatting>
  <conditionalFormatting sqref="E110:E111">
    <cfRule type="notContainsBlanks" dxfId="9176" priority="7963">
      <formula>LEN(TRIM(E110))&gt;0</formula>
    </cfRule>
  </conditionalFormatting>
  <conditionalFormatting sqref="D110:D111">
    <cfRule type="notContainsBlanks" dxfId="9175" priority="7962">
      <formula>LEN(TRIM(D110))&gt;0</formula>
    </cfRule>
  </conditionalFormatting>
  <conditionalFormatting sqref="C110:C111">
    <cfRule type="notContainsBlanks" dxfId="9174" priority="7961">
      <formula>LEN(TRIM(C110))&gt;0</formula>
    </cfRule>
  </conditionalFormatting>
  <conditionalFormatting sqref="I110:I111">
    <cfRule type="notContainsBlanks" dxfId="9173" priority="7960">
      <formula>LEN(TRIM(I110))&gt;0</formula>
    </cfRule>
  </conditionalFormatting>
  <conditionalFormatting sqref="G98:G99">
    <cfRule type="notContainsBlanks" dxfId="9172" priority="7959">
      <formula>LEN(TRIM(G98))&gt;0</formula>
    </cfRule>
  </conditionalFormatting>
  <conditionalFormatting sqref="F98:F99">
    <cfRule type="notContainsBlanks" dxfId="9171" priority="7958">
      <formula>LEN(TRIM(F98))&gt;0</formula>
    </cfRule>
  </conditionalFormatting>
  <conditionalFormatting sqref="E98:E99">
    <cfRule type="notContainsBlanks" dxfId="9170" priority="7957">
      <formula>LEN(TRIM(E98))&gt;0</formula>
    </cfRule>
  </conditionalFormatting>
  <conditionalFormatting sqref="D98:D99">
    <cfRule type="notContainsBlanks" dxfId="9169" priority="7956">
      <formula>LEN(TRIM(D98))&gt;0</formula>
    </cfRule>
  </conditionalFormatting>
  <conditionalFormatting sqref="C98:C99">
    <cfRule type="notContainsBlanks" dxfId="9168" priority="7955">
      <formula>LEN(TRIM(C98))&gt;0</formula>
    </cfRule>
  </conditionalFormatting>
  <conditionalFormatting sqref="G106:G107">
    <cfRule type="notContainsBlanks" dxfId="9167" priority="7954">
      <formula>LEN(TRIM(G106))&gt;0</formula>
    </cfRule>
  </conditionalFormatting>
  <conditionalFormatting sqref="F106:F107">
    <cfRule type="notContainsBlanks" dxfId="9166" priority="7953">
      <formula>LEN(TRIM(F106))&gt;0</formula>
    </cfRule>
  </conditionalFormatting>
  <conditionalFormatting sqref="E106:E107">
    <cfRule type="notContainsBlanks" dxfId="9165" priority="7952">
      <formula>LEN(TRIM(E106))&gt;0</formula>
    </cfRule>
  </conditionalFormatting>
  <conditionalFormatting sqref="D106:D107">
    <cfRule type="notContainsBlanks" dxfId="9164" priority="7951">
      <formula>LEN(TRIM(D106))&gt;0</formula>
    </cfRule>
  </conditionalFormatting>
  <conditionalFormatting sqref="C106:C107">
    <cfRule type="notContainsBlanks" dxfId="9163" priority="7950">
      <formula>LEN(TRIM(C106))&gt;0</formula>
    </cfRule>
  </conditionalFormatting>
  <conditionalFormatting sqref="I106:I107">
    <cfRule type="notContainsBlanks" dxfId="9162" priority="7948">
      <formula>LEN(TRIM(I106))&gt;0</formula>
    </cfRule>
  </conditionalFormatting>
  <conditionalFormatting sqref="S114">
    <cfRule type="expression" dxfId="9161" priority="7946">
      <formula>$S$33&gt;0</formula>
    </cfRule>
    <cfRule type="cellIs" dxfId="9160" priority="7947" operator="equal">
      <formula>0</formula>
    </cfRule>
  </conditionalFormatting>
  <conditionalFormatting sqref="S115">
    <cfRule type="expression" dxfId="9159" priority="7944">
      <formula>$S$33&gt;0</formula>
    </cfRule>
    <cfRule type="cellIs" dxfId="9158" priority="7945" operator="equal">
      <formula>0</formula>
    </cfRule>
  </conditionalFormatting>
  <conditionalFormatting sqref="U98:U101">
    <cfRule type="cellIs" dxfId="9157" priority="7940" operator="equal">
      <formula>0</formula>
    </cfRule>
    <cfRule type="cellIs" dxfId="9156" priority="7941" operator="equal">
      <formula>1</formula>
    </cfRule>
  </conditionalFormatting>
  <conditionalFormatting sqref="U102:U105">
    <cfRule type="cellIs" dxfId="9155" priority="7938" operator="equal">
      <formula>0</formula>
    </cfRule>
    <cfRule type="cellIs" dxfId="9154" priority="7939" operator="equal">
      <formula>1</formula>
    </cfRule>
  </conditionalFormatting>
  <conditionalFormatting sqref="U106:U109">
    <cfRule type="cellIs" dxfId="9153" priority="7936" operator="equal">
      <formula>0</formula>
    </cfRule>
    <cfRule type="cellIs" dxfId="9152" priority="7937" operator="equal">
      <formula>1</formula>
    </cfRule>
  </conditionalFormatting>
  <conditionalFormatting sqref="U110:U113">
    <cfRule type="cellIs" dxfId="9151" priority="7934" operator="equal">
      <formula>0</formula>
    </cfRule>
    <cfRule type="cellIs" dxfId="9150" priority="7935" operator="equal">
      <formula>1</formula>
    </cfRule>
  </conditionalFormatting>
  <conditionalFormatting sqref="N102:N103">
    <cfRule type="expression" dxfId="9149" priority="7905">
      <formula>N102=" "</formula>
    </cfRule>
    <cfRule type="expression" dxfId="9148" priority="7906">
      <formula>N102="NO PRESENTÓ CERTIFICADO"</formula>
    </cfRule>
    <cfRule type="expression" dxfId="9147" priority="7907">
      <formula>N102="PRESENTÓ CERTIFICADO"</formula>
    </cfRule>
  </conditionalFormatting>
  <conditionalFormatting sqref="O102:O103">
    <cfRule type="cellIs" dxfId="9146" priority="7887" operator="equal">
      <formula>"PENDIENTE POR DESCRIPCIÓN"</formula>
    </cfRule>
    <cfRule type="cellIs" dxfId="9145" priority="7888" operator="equal">
      <formula>"DESCRIPCIÓN INSUFICIENTE"</formula>
    </cfRule>
    <cfRule type="cellIs" dxfId="9144" priority="7889" operator="equal">
      <formula>"NO ESTÁ ACORDE A ITEM 5.2.2 (T.R.)"</formula>
    </cfRule>
    <cfRule type="cellIs" dxfId="9143" priority="7890" operator="equal">
      <formula>"ACORDE A ITEM 5.2.2 (T.R.)"</formula>
    </cfRule>
    <cfRule type="cellIs" dxfId="9142" priority="7897" operator="equal">
      <formula>"PENDIENTE POR DESCRIPCIÓN"</formula>
    </cfRule>
    <cfRule type="cellIs" dxfId="9141" priority="7899" operator="equal">
      <formula>"DESCRIPCIÓN INSUFICIENTE"</formula>
    </cfRule>
    <cfRule type="cellIs" dxfId="9140" priority="7900" operator="equal">
      <formula>"NO ESTÁ ACORDE A ITEM 5.2.1 (T.R.)"</formula>
    </cfRule>
    <cfRule type="cellIs" dxfId="9139" priority="7901" operator="equal">
      <formula>"ACORDE A ITEM 5.2.1 (T.R.)"</formula>
    </cfRule>
  </conditionalFormatting>
  <conditionalFormatting sqref="Q102:Q103">
    <cfRule type="containsBlanks" dxfId="9138" priority="7892">
      <formula>LEN(TRIM(Q102))=0</formula>
    </cfRule>
    <cfRule type="cellIs" dxfId="9137" priority="7898" operator="equal">
      <formula>"REQUERIMIENTOS SUBSANADOS"</formula>
    </cfRule>
    <cfRule type="containsText" dxfId="9136" priority="7902" operator="containsText" text="NO SUBSANABLE">
      <formula>NOT(ISERROR(SEARCH("NO SUBSANABLE",Q102)))</formula>
    </cfRule>
    <cfRule type="containsText" dxfId="9135" priority="7903" operator="containsText" text="PENDIENTES POR SUBSANAR">
      <formula>NOT(ISERROR(SEARCH("PENDIENTES POR SUBSANAR",Q102)))</formula>
    </cfRule>
    <cfRule type="containsText" dxfId="9134" priority="7904" operator="containsText" text="SIN OBSERVACIÓN">
      <formula>NOT(ISERROR(SEARCH("SIN OBSERVACIÓN",Q102)))</formula>
    </cfRule>
  </conditionalFormatting>
  <conditionalFormatting sqref="R102:R103">
    <cfRule type="containsBlanks" dxfId="9133" priority="7891">
      <formula>LEN(TRIM(R102))=0</formula>
    </cfRule>
    <cfRule type="cellIs" dxfId="9132" priority="7893" operator="equal">
      <formula>"NO CUMPLEN CON LO SOLICITADO"</formula>
    </cfRule>
    <cfRule type="cellIs" dxfId="9131" priority="7894" operator="equal">
      <formula>"CUMPLEN CON LO SOLICITADO"</formula>
    </cfRule>
    <cfRule type="cellIs" dxfId="9130" priority="7895" operator="equal">
      <formula>"PENDIENTES"</formula>
    </cfRule>
    <cfRule type="cellIs" dxfId="9129" priority="7896" operator="equal">
      <formula>"NINGUNO"</formula>
    </cfRule>
  </conditionalFormatting>
  <conditionalFormatting sqref="P102:P103">
    <cfRule type="expression" dxfId="9128" priority="7882">
      <formula>Q102="NO SUBSANABLE"</formula>
    </cfRule>
    <cfRule type="expression" dxfId="9127" priority="7883">
      <formula>Q102="REQUERIMIENTOS SUBSANADOS"</formula>
    </cfRule>
    <cfRule type="expression" dxfId="9126" priority="7884">
      <formula>Q102="PENDIENTES POR SUBSANAR"</formula>
    </cfRule>
    <cfRule type="expression" dxfId="9125" priority="7885">
      <formula>Q102="SIN OBSERVACIÓN"</formula>
    </cfRule>
    <cfRule type="containsBlanks" dxfId="9124" priority="7886">
      <formula>LEN(TRIM(P102))=0</formula>
    </cfRule>
  </conditionalFormatting>
  <conditionalFormatting sqref="N106:N107">
    <cfRule type="expression" dxfId="9123" priority="7879">
      <formula>N106=" "</formula>
    </cfRule>
    <cfRule type="expression" dxfId="9122" priority="7880">
      <formula>N106="NO PRESENTÓ CERTIFICADO"</formula>
    </cfRule>
    <cfRule type="expression" dxfId="9121" priority="7881">
      <formula>N106="PRESENTÓ CERTIFICADO"</formula>
    </cfRule>
  </conditionalFormatting>
  <conditionalFormatting sqref="O106:O107">
    <cfRule type="cellIs" dxfId="9120" priority="7861" operator="equal">
      <formula>"PENDIENTE POR DESCRIPCIÓN"</formula>
    </cfRule>
    <cfRule type="cellIs" dxfId="9119" priority="7862" operator="equal">
      <formula>"DESCRIPCIÓN INSUFICIENTE"</formula>
    </cfRule>
    <cfRule type="cellIs" dxfId="9118" priority="7863" operator="equal">
      <formula>"NO ESTÁ ACORDE A ITEM 5.2.2 (T.R.)"</formula>
    </cfRule>
    <cfRule type="cellIs" dxfId="9117" priority="7864" operator="equal">
      <formula>"ACORDE A ITEM 5.2.2 (T.R.)"</formula>
    </cfRule>
    <cfRule type="cellIs" dxfId="9116" priority="7871" operator="equal">
      <formula>"PENDIENTE POR DESCRIPCIÓN"</formula>
    </cfRule>
    <cfRule type="cellIs" dxfId="9115" priority="7873" operator="equal">
      <formula>"DESCRIPCIÓN INSUFICIENTE"</formula>
    </cfRule>
    <cfRule type="cellIs" dxfId="9114" priority="7874" operator="equal">
      <formula>"NO ESTÁ ACORDE A ITEM 5.2.1 (T.R.)"</formula>
    </cfRule>
    <cfRule type="cellIs" dxfId="9113" priority="7875" operator="equal">
      <formula>"ACORDE A ITEM 5.2.1 (T.R.)"</formula>
    </cfRule>
  </conditionalFormatting>
  <conditionalFormatting sqref="Q106:Q107">
    <cfRule type="containsBlanks" dxfId="9112" priority="7866">
      <formula>LEN(TRIM(Q106))=0</formula>
    </cfRule>
    <cfRule type="cellIs" dxfId="9111" priority="7872" operator="equal">
      <formula>"REQUERIMIENTOS SUBSANADOS"</formula>
    </cfRule>
    <cfRule type="containsText" dxfId="9110" priority="7876" operator="containsText" text="NO SUBSANABLE">
      <formula>NOT(ISERROR(SEARCH("NO SUBSANABLE",Q106)))</formula>
    </cfRule>
    <cfRule type="containsText" dxfId="9109" priority="7877" operator="containsText" text="PENDIENTES POR SUBSANAR">
      <formula>NOT(ISERROR(SEARCH("PENDIENTES POR SUBSANAR",Q106)))</formula>
    </cfRule>
    <cfRule type="containsText" dxfId="9108" priority="7878" operator="containsText" text="SIN OBSERVACIÓN">
      <formula>NOT(ISERROR(SEARCH("SIN OBSERVACIÓN",Q106)))</formula>
    </cfRule>
  </conditionalFormatting>
  <conditionalFormatting sqref="R106:R107">
    <cfRule type="containsBlanks" dxfId="9107" priority="7865">
      <formula>LEN(TRIM(R106))=0</formula>
    </cfRule>
    <cfRule type="cellIs" dxfId="9106" priority="7867" operator="equal">
      <formula>"NO CUMPLEN CON LO SOLICITADO"</formula>
    </cfRule>
    <cfRule type="cellIs" dxfId="9105" priority="7868" operator="equal">
      <formula>"CUMPLEN CON LO SOLICITADO"</formula>
    </cfRule>
    <cfRule type="cellIs" dxfId="9104" priority="7869" operator="equal">
      <formula>"PENDIENTES"</formula>
    </cfRule>
    <cfRule type="cellIs" dxfId="9103" priority="7870" operator="equal">
      <formula>"NINGUNO"</formula>
    </cfRule>
  </conditionalFormatting>
  <conditionalFormatting sqref="P106:P107">
    <cfRule type="expression" dxfId="9102" priority="7856">
      <formula>Q106="NO SUBSANABLE"</formula>
    </cfRule>
    <cfRule type="expression" dxfId="9101" priority="7857">
      <formula>Q106="REQUERIMIENTOS SUBSANADOS"</formula>
    </cfRule>
    <cfRule type="expression" dxfId="9100" priority="7858">
      <formula>Q106="PENDIENTES POR SUBSANAR"</formula>
    </cfRule>
    <cfRule type="expression" dxfId="9099" priority="7859">
      <formula>Q106="SIN OBSERVACIÓN"</formula>
    </cfRule>
    <cfRule type="containsBlanks" dxfId="9098" priority="7860">
      <formula>LEN(TRIM(P106))=0</formula>
    </cfRule>
  </conditionalFormatting>
  <conditionalFormatting sqref="N110:N111">
    <cfRule type="expression" dxfId="9097" priority="7853">
      <formula>N110=" "</formula>
    </cfRule>
    <cfRule type="expression" dxfId="9096" priority="7854">
      <formula>N110="NO PRESENTÓ CERTIFICADO"</formula>
    </cfRule>
    <cfRule type="expression" dxfId="9095" priority="7855">
      <formula>N110="PRESENTÓ CERTIFICADO"</formula>
    </cfRule>
  </conditionalFormatting>
  <conditionalFormatting sqref="O110:O111">
    <cfRule type="cellIs" dxfId="9094" priority="7835" operator="equal">
      <formula>"PENDIENTE POR DESCRIPCIÓN"</formula>
    </cfRule>
    <cfRule type="cellIs" dxfId="9093" priority="7836" operator="equal">
      <formula>"DESCRIPCIÓN INSUFICIENTE"</formula>
    </cfRule>
    <cfRule type="cellIs" dxfId="9092" priority="7837" operator="equal">
      <formula>"NO ESTÁ ACORDE A ITEM 5.2.2 (T.R.)"</formula>
    </cfRule>
    <cfRule type="cellIs" dxfId="9091" priority="7838" operator="equal">
      <formula>"ACORDE A ITEM 5.2.2 (T.R.)"</formula>
    </cfRule>
    <cfRule type="cellIs" dxfId="9090" priority="7845" operator="equal">
      <formula>"PENDIENTE POR DESCRIPCIÓN"</formula>
    </cfRule>
    <cfRule type="cellIs" dxfId="9089" priority="7847" operator="equal">
      <formula>"DESCRIPCIÓN INSUFICIENTE"</formula>
    </cfRule>
    <cfRule type="cellIs" dxfId="9088" priority="7848" operator="equal">
      <formula>"NO ESTÁ ACORDE A ITEM 5.2.1 (T.R.)"</formula>
    </cfRule>
    <cfRule type="cellIs" dxfId="9087" priority="7849" operator="equal">
      <formula>"ACORDE A ITEM 5.2.1 (T.R.)"</formula>
    </cfRule>
  </conditionalFormatting>
  <conditionalFormatting sqref="Q110:Q111">
    <cfRule type="containsBlanks" dxfId="9086" priority="7840">
      <formula>LEN(TRIM(Q110))=0</formula>
    </cfRule>
    <cfRule type="cellIs" dxfId="9085" priority="7846" operator="equal">
      <formula>"REQUERIMIENTOS SUBSANADOS"</formula>
    </cfRule>
    <cfRule type="containsText" dxfId="9084" priority="7850" operator="containsText" text="NO SUBSANABLE">
      <formula>NOT(ISERROR(SEARCH("NO SUBSANABLE",Q110)))</formula>
    </cfRule>
    <cfRule type="containsText" dxfId="9083" priority="7851" operator="containsText" text="PENDIENTES POR SUBSANAR">
      <formula>NOT(ISERROR(SEARCH("PENDIENTES POR SUBSANAR",Q110)))</formula>
    </cfRule>
    <cfRule type="containsText" dxfId="9082" priority="7852" operator="containsText" text="SIN OBSERVACIÓN">
      <formula>NOT(ISERROR(SEARCH("SIN OBSERVACIÓN",Q110)))</formula>
    </cfRule>
  </conditionalFormatting>
  <conditionalFormatting sqref="R110:R111">
    <cfRule type="containsBlanks" dxfId="9081" priority="7839">
      <formula>LEN(TRIM(R110))=0</formula>
    </cfRule>
    <cfRule type="cellIs" dxfId="9080" priority="7841" operator="equal">
      <formula>"NO CUMPLEN CON LO SOLICITADO"</formula>
    </cfRule>
    <cfRule type="cellIs" dxfId="9079" priority="7842" operator="equal">
      <formula>"CUMPLEN CON LO SOLICITADO"</formula>
    </cfRule>
    <cfRule type="cellIs" dxfId="9078" priority="7843" operator="equal">
      <formula>"PENDIENTES"</formula>
    </cfRule>
    <cfRule type="cellIs" dxfId="9077" priority="7844" operator="equal">
      <formula>"NINGUNO"</formula>
    </cfRule>
  </conditionalFormatting>
  <conditionalFormatting sqref="P110:P111">
    <cfRule type="expression" dxfId="9076" priority="7830">
      <formula>Q110="NO SUBSANABLE"</formula>
    </cfRule>
    <cfRule type="expression" dxfId="9075" priority="7831">
      <formula>Q110="REQUERIMIENTOS SUBSANADOS"</formula>
    </cfRule>
    <cfRule type="expression" dxfId="9074" priority="7832">
      <formula>Q110="PENDIENTES POR SUBSANAR"</formula>
    </cfRule>
    <cfRule type="expression" dxfId="9073" priority="7833">
      <formula>Q110="SIN OBSERVACIÓN"</formula>
    </cfRule>
    <cfRule type="containsBlanks" dxfId="9072" priority="7834">
      <formula>LEN(TRIM(P110))=0</formula>
    </cfRule>
  </conditionalFormatting>
  <conditionalFormatting sqref="J94:J101">
    <cfRule type="cellIs" dxfId="9071" priority="7828" operator="equal">
      <formula>"NO CUMPLE"</formula>
    </cfRule>
    <cfRule type="cellIs" dxfId="9070" priority="7829" operator="equal">
      <formula>"CUMPLE"</formula>
    </cfRule>
  </conditionalFormatting>
  <conditionalFormatting sqref="J102:J105">
    <cfRule type="cellIs" dxfId="9069" priority="7826" operator="equal">
      <formula>"NO CUMPLE"</formula>
    </cfRule>
    <cfRule type="cellIs" dxfId="9068" priority="7827" operator="equal">
      <formula>"CUMPLE"</formula>
    </cfRule>
  </conditionalFormatting>
  <conditionalFormatting sqref="J106:J109">
    <cfRule type="cellIs" dxfId="9067" priority="7824" operator="equal">
      <formula>"NO CUMPLE"</formula>
    </cfRule>
    <cfRule type="cellIs" dxfId="9066" priority="7825" operator="equal">
      <formula>"CUMPLE"</formula>
    </cfRule>
  </conditionalFormatting>
  <conditionalFormatting sqref="J110:J113">
    <cfRule type="cellIs" dxfId="9065" priority="7822" operator="equal">
      <formula>"NO CUMPLE"</formula>
    </cfRule>
    <cfRule type="cellIs" dxfId="9064" priority="7823" operator="equal">
      <formula>"CUMPLE"</formula>
    </cfRule>
  </conditionalFormatting>
  <conditionalFormatting sqref="S94:S95">
    <cfRule type="cellIs" dxfId="9063" priority="7820" operator="greaterThan">
      <formula>0</formula>
    </cfRule>
    <cfRule type="top10" dxfId="9062" priority="7821" rank="10"/>
  </conditionalFormatting>
  <conditionalFormatting sqref="N94">
    <cfRule type="expression" dxfId="9061" priority="7817">
      <formula>N94=" "</formula>
    </cfRule>
    <cfRule type="expression" dxfId="9060" priority="7818">
      <formula>N94="NO PRESENTÓ CERTIFICADO"</formula>
    </cfRule>
    <cfRule type="expression" dxfId="9059" priority="7819">
      <formula>N94="PRESENTÓ CERTIFICADO"</formula>
    </cfRule>
  </conditionalFormatting>
  <conditionalFormatting sqref="P94">
    <cfRule type="expression" dxfId="9058" priority="7804">
      <formula>Q94="NO SUBSANABLE"</formula>
    </cfRule>
    <cfRule type="expression" dxfId="9057" priority="7806">
      <formula>Q94="REQUERIMIENTOS SUBSANADOS"</formula>
    </cfRule>
    <cfRule type="expression" dxfId="9056" priority="7807">
      <formula>Q94="PENDIENTES POR SUBSANAR"</formula>
    </cfRule>
    <cfRule type="expression" dxfId="9055" priority="7812">
      <formula>Q94="SIN OBSERVACIÓN"</formula>
    </cfRule>
    <cfRule type="containsBlanks" dxfId="9054" priority="7813">
      <formula>LEN(TRIM(P94))=0</formula>
    </cfRule>
  </conditionalFormatting>
  <conditionalFormatting sqref="O94">
    <cfRule type="cellIs" dxfId="9053" priority="7794" operator="equal">
      <formula>"PENDIENTE POR DESCRIPCIÓN"</formula>
    </cfRule>
    <cfRule type="cellIs" dxfId="9052" priority="7795" operator="equal">
      <formula>"DESCRIPCIÓN INSUFICIENTE"</formula>
    </cfRule>
    <cfRule type="cellIs" dxfId="9051" priority="7796" operator="equal">
      <formula>"NO ESTÁ ACORDE A ITEM 5.2.2 (T.R.)"</formula>
    </cfRule>
    <cfRule type="cellIs" dxfId="9050" priority="7797" operator="equal">
      <formula>"ACORDE A ITEM 5.2.2 (T.R.)"</formula>
    </cfRule>
    <cfRule type="cellIs" dxfId="9049" priority="7805" operator="equal">
      <formula>"PENDIENTE POR DESCRIPCIÓN"</formula>
    </cfRule>
    <cfRule type="cellIs" dxfId="9048" priority="7809" operator="equal">
      <formula>"DESCRIPCIÓN INSUFICIENTE"</formula>
    </cfRule>
    <cfRule type="cellIs" dxfId="9047" priority="7810" operator="equal">
      <formula>"NO ESTÁ ACORDE A ITEM 5.2.1 (T.R.)"</formula>
    </cfRule>
    <cfRule type="cellIs" dxfId="9046" priority="7811" operator="equal">
      <formula>"ACORDE A ITEM 5.2.1 (T.R.)"</formula>
    </cfRule>
  </conditionalFormatting>
  <conditionalFormatting sqref="Q94">
    <cfRule type="containsBlanks" dxfId="9045" priority="7799">
      <formula>LEN(TRIM(Q94))=0</formula>
    </cfRule>
    <cfRule type="cellIs" dxfId="9044" priority="7808" operator="equal">
      <formula>"REQUERIMIENTOS SUBSANADOS"</formula>
    </cfRule>
    <cfRule type="containsText" dxfId="9043" priority="7814" operator="containsText" text="NO SUBSANABLE">
      <formula>NOT(ISERROR(SEARCH("NO SUBSANABLE",Q94)))</formula>
    </cfRule>
    <cfRule type="containsText" dxfId="9042" priority="7815" operator="containsText" text="PENDIENTES POR SUBSANAR">
      <formula>NOT(ISERROR(SEARCH("PENDIENTES POR SUBSANAR",Q94)))</formula>
    </cfRule>
    <cfRule type="containsText" dxfId="9041" priority="7816" operator="containsText" text="SIN OBSERVACIÓN">
      <formula>NOT(ISERROR(SEARCH("SIN OBSERVACIÓN",Q94)))</formula>
    </cfRule>
  </conditionalFormatting>
  <conditionalFormatting sqref="R94">
    <cfRule type="containsBlanks" dxfId="9040" priority="7798">
      <formula>LEN(TRIM(R94))=0</formula>
    </cfRule>
    <cfRule type="cellIs" dxfId="9039" priority="7800" operator="equal">
      <formula>"NO CUMPLEN CON LO SOLICITADO"</formula>
    </cfRule>
    <cfRule type="cellIs" dxfId="9038" priority="7801" operator="equal">
      <formula>"CUMPLEN CON LO SOLICITADO"</formula>
    </cfRule>
    <cfRule type="cellIs" dxfId="9037" priority="7802" operator="equal">
      <formula>"PENDIENTES"</formula>
    </cfRule>
    <cfRule type="cellIs" dxfId="9036" priority="7803" operator="equal">
      <formula>"NINGUNO"</formula>
    </cfRule>
  </conditionalFormatting>
  <conditionalFormatting sqref="M94">
    <cfRule type="expression" dxfId="9035" priority="7786">
      <formula>L94="NO CUMPLE"</formula>
    </cfRule>
    <cfRule type="expression" dxfId="9034" priority="7787">
      <formula>L94="CUMPLE"</formula>
    </cfRule>
  </conditionalFormatting>
  <conditionalFormatting sqref="L94:L97">
    <cfRule type="cellIs" dxfId="9033" priority="7784" operator="equal">
      <formula>"NO CUMPLE"</formula>
    </cfRule>
    <cfRule type="cellIs" dxfId="9032" priority="7785" operator="equal">
      <formula>"CUMPLE"</formula>
    </cfRule>
  </conditionalFormatting>
  <conditionalFormatting sqref="M95:M97">
    <cfRule type="expression" dxfId="9031" priority="7782">
      <formula>L95="NO CUMPLE"</formula>
    </cfRule>
    <cfRule type="expression" dxfId="9030" priority="7783">
      <formula>L95="CUMPLE"</formula>
    </cfRule>
  </conditionalFormatting>
  <conditionalFormatting sqref="M98">
    <cfRule type="expression" dxfId="9029" priority="7772">
      <formula>L98="NO CUMPLE"</formula>
    </cfRule>
    <cfRule type="expression" dxfId="9028" priority="7773">
      <formula>L98="CUMPLE"</formula>
    </cfRule>
  </conditionalFormatting>
  <conditionalFormatting sqref="L98:L101">
    <cfRule type="cellIs" dxfId="9027" priority="7770" operator="equal">
      <formula>"NO CUMPLE"</formula>
    </cfRule>
    <cfRule type="cellIs" dxfId="9026" priority="7771" operator="equal">
      <formula>"CUMPLE"</formula>
    </cfRule>
  </conditionalFormatting>
  <conditionalFormatting sqref="M99:M101">
    <cfRule type="expression" dxfId="9025" priority="7768">
      <formula>L99="NO CUMPLE"</formula>
    </cfRule>
    <cfRule type="expression" dxfId="9024" priority="7769">
      <formula>L99="CUMPLE"</formula>
    </cfRule>
  </conditionalFormatting>
  <conditionalFormatting sqref="M102">
    <cfRule type="expression" dxfId="9023" priority="7758">
      <formula>L102="NO CUMPLE"</formula>
    </cfRule>
    <cfRule type="expression" dxfId="9022" priority="7759">
      <formula>L102="CUMPLE"</formula>
    </cfRule>
  </conditionalFormatting>
  <conditionalFormatting sqref="L102:L105">
    <cfRule type="cellIs" dxfId="9021" priority="7756" operator="equal">
      <formula>"NO CUMPLE"</formula>
    </cfRule>
    <cfRule type="cellIs" dxfId="9020" priority="7757" operator="equal">
      <formula>"CUMPLE"</formula>
    </cfRule>
  </conditionalFormatting>
  <conditionalFormatting sqref="M103:M105">
    <cfRule type="expression" dxfId="9019" priority="7754">
      <formula>L103="NO CUMPLE"</formula>
    </cfRule>
    <cfRule type="expression" dxfId="9018" priority="7755">
      <formula>L103="CUMPLE"</formula>
    </cfRule>
  </conditionalFormatting>
  <conditionalFormatting sqref="M106">
    <cfRule type="expression" dxfId="9017" priority="7744">
      <formula>L106="NO CUMPLE"</formula>
    </cfRule>
    <cfRule type="expression" dxfId="9016" priority="7745">
      <formula>L106="CUMPLE"</formula>
    </cfRule>
  </conditionalFormatting>
  <conditionalFormatting sqref="L106:L109">
    <cfRule type="cellIs" dxfId="9015" priority="7742" operator="equal">
      <formula>"NO CUMPLE"</formula>
    </cfRule>
    <cfRule type="cellIs" dxfId="9014" priority="7743" operator="equal">
      <formula>"CUMPLE"</formula>
    </cfRule>
  </conditionalFormatting>
  <conditionalFormatting sqref="M107:M109">
    <cfRule type="expression" dxfId="9013" priority="7740">
      <formula>L107="NO CUMPLE"</formula>
    </cfRule>
    <cfRule type="expression" dxfId="9012" priority="7741">
      <formula>L107="CUMPLE"</formula>
    </cfRule>
  </conditionalFormatting>
  <conditionalFormatting sqref="M110">
    <cfRule type="expression" dxfId="9011" priority="7730">
      <formula>L110="NO CUMPLE"</formula>
    </cfRule>
    <cfRule type="expression" dxfId="9010" priority="7731">
      <formula>L110="CUMPLE"</formula>
    </cfRule>
  </conditionalFormatting>
  <conditionalFormatting sqref="L110:L113">
    <cfRule type="cellIs" dxfId="9009" priority="7728" operator="equal">
      <formula>"NO CUMPLE"</formula>
    </cfRule>
    <cfRule type="cellIs" dxfId="9008" priority="7729" operator="equal">
      <formula>"CUMPLE"</formula>
    </cfRule>
  </conditionalFormatting>
  <conditionalFormatting sqref="M111:M113">
    <cfRule type="expression" dxfId="9007" priority="7726">
      <formula>L111="NO CUMPLE"</formula>
    </cfRule>
    <cfRule type="expression" dxfId="9006" priority="7727">
      <formula>L111="CUMPLE"</formula>
    </cfRule>
  </conditionalFormatting>
  <conditionalFormatting sqref="T141">
    <cfRule type="cellIs" dxfId="9005" priority="7722" operator="equal">
      <formula>"NO CUMPLE"</formula>
    </cfRule>
    <cfRule type="cellIs" dxfId="9004" priority="7723" operator="equal">
      <formula>"CUMPLE"</formula>
    </cfRule>
  </conditionalFormatting>
  <conditionalFormatting sqref="B141">
    <cfRule type="cellIs" dxfId="9003" priority="7720" operator="equal">
      <formula>"NO CUMPLE CON LA EXPERIENCIA REQUERIDA"</formula>
    </cfRule>
    <cfRule type="cellIs" dxfId="9002" priority="7721" operator="equal">
      <formula>"CUMPLE CON LA EXPERIENCIA REQUERIDA"</formula>
    </cfRule>
  </conditionalFormatting>
  <conditionalFormatting sqref="H121:H122 H125:H126 H129:H130 H133:H134 H137:H138">
    <cfRule type="notContainsBlanks" dxfId="9001" priority="7719">
      <formula>LEN(TRIM(H121))&gt;0</formula>
    </cfRule>
  </conditionalFormatting>
  <conditionalFormatting sqref="G121:G122">
    <cfRule type="notContainsBlanks" dxfId="9000" priority="7718">
      <formula>LEN(TRIM(G121))&gt;0</formula>
    </cfRule>
  </conditionalFormatting>
  <conditionalFormatting sqref="I121:I122">
    <cfRule type="notContainsBlanks" dxfId="8999" priority="7713">
      <formula>LEN(TRIM(I121))&gt;0</formula>
    </cfRule>
  </conditionalFormatting>
  <conditionalFormatting sqref="T121:T122">
    <cfRule type="cellIs" dxfId="8998" priority="7711" operator="equal">
      <formula>"NO"</formula>
    </cfRule>
    <cfRule type="cellIs" dxfId="8997" priority="7712" operator="equal">
      <formula>"SI"</formula>
    </cfRule>
  </conditionalFormatting>
  <conditionalFormatting sqref="S125:S126">
    <cfRule type="cellIs" dxfId="8996" priority="7709" operator="greaterThan">
      <formula>0</formula>
    </cfRule>
    <cfRule type="top10" dxfId="8995" priority="7710" rank="10"/>
  </conditionalFormatting>
  <conditionalFormatting sqref="S129:S130">
    <cfRule type="cellIs" dxfId="8994" priority="7707" operator="greaterThan">
      <formula>0</formula>
    </cfRule>
    <cfRule type="top10" dxfId="8993" priority="7708" rank="10"/>
  </conditionalFormatting>
  <conditionalFormatting sqref="G129:G130">
    <cfRule type="notContainsBlanks" dxfId="8992" priority="7706">
      <formula>LEN(TRIM(G129))&gt;0</formula>
    </cfRule>
  </conditionalFormatting>
  <conditionalFormatting sqref="F129:F130">
    <cfRule type="notContainsBlanks" dxfId="8991" priority="7705">
      <formula>LEN(TRIM(F129))&gt;0</formula>
    </cfRule>
  </conditionalFormatting>
  <conditionalFormatting sqref="E129:E130">
    <cfRule type="notContainsBlanks" dxfId="8990" priority="7704">
      <formula>LEN(TRIM(E129))&gt;0</formula>
    </cfRule>
  </conditionalFormatting>
  <conditionalFormatting sqref="D129:D130">
    <cfRule type="notContainsBlanks" dxfId="8989" priority="7703">
      <formula>LEN(TRIM(D129))&gt;0</formula>
    </cfRule>
  </conditionalFormatting>
  <conditionalFormatting sqref="C129:C130">
    <cfRule type="notContainsBlanks" dxfId="8988" priority="7702">
      <formula>LEN(TRIM(C129))&gt;0</formula>
    </cfRule>
  </conditionalFormatting>
  <conditionalFormatting sqref="I129:I130">
    <cfRule type="notContainsBlanks" dxfId="8987" priority="7701">
      <formula>LEN(TRIM(I129))&gt;0</formula>
    </cfRule>
  </conditionalFormatting>
  <conditionalFormatting sqref="S133:S134">
    <cfRule type="cellIs" dxfId="8986" priority="7699" operator="greaterThan">
      <formula>0</formula>
    </cfRule>
    <cfRule type="top10" dxfId="8985" priority="7700" rank="10"/>
  </conditionalFormatting>
  <conditionalFormatting sqref="S137:S138">
    <cfRule type="cellIs" dxfId="8984" priority="7697" operator="greaterThan">
      <formula>0</formula>
    </cfRule>
    <cfRule type="top10" dxfId="8983" priority="7698" rank="10"/>
  </conditionalFormatting>
  <conditionalFormatting sqref="G137:G138">
    <cfRule type="notContainsBlanks" dxfId="8982" priority="7696">
      <formula>LEN(TRIM(G137))&gt;0</formula>
    </cfRule>
  </conditionalFormatting>
  <conditionalFormatting sqref="F137:F138">
    <cfRule type="notContainsBlanks" dxfId="8981" priority="7695">
      <formula>LEN(TRIM(F137))&gt;0</formula>
    </cfRule>
  </conditionalFormatting>
  <conditionalFormatting sqref="E137:E138">
    <cfRule type="notContainsBlanks" dxfId="8980" priority="7694">
      <formula>LEN(TRIM(E137))&gt;0</formula>
    </cfRule>
  </conditionalFormatting>
  <conditionalFormatting sqref="D137:D138">
    <cfRule type="notContainsBlanks" dxfId="8979" priority="7693">
      <formula>LEN(TRIM(D137))&gt;0</formula>
    </cfRule>
  </conditionalFormatting>
  <conditionalFormatting sqref="C137:C138">
    <cfRule type="notContainsBlanks" dxfId="8978" priority="7692">
      <formula>LEN(TRIM(C137))&gt;0</formula>
    </cfRule>
  </conditionalFormatting>
  <conditionalFormatting sqref="I137:I138">
    <cfRule type="notContainsBlanks" dxfId="8977" priority="7691">
      <formula>LEN(TRIM(I137))&gt;0</formula>
    </cfRule>
  </conditionalFormatting>
  <conditionalFormatting sqref="G125:G126">
    <cfRule type="notContainsBlanks" dxfId="8976" priority="7690">
      <formula>LEN(TRIM(G125))&gt;0</formula>
    </cfRule>
  </conditionalFormatting>
  <conditionalFormatting sqref="F125:F126">
    <cfRule type="notContainsBlanks" dxfId="8975" priority="7689">
      <formula>LEN(TRIM(F125))&gt;0</formula>
    </cfRule>
  </conditionalFormatting>
  <conditionalFormatting sqref="E125:E126">
    <cfRule type="notContainsBlanks" dxfId="8974" priority="7688">
      <formula>LEN(TRIM(E125))&gt;0</formula>
    </cfRule>
  </conditionalFormatting>
  <conditionalFormatting sqref="D125:D126">
    <cfRule type="notContainsBlanks" dxfId="8973" priority="7687">
      <formula>LEN(TRIM(D125))&gt;0</formula>
    </cfRule>
  </conditionalFormatting>
  <conditionalFormatting sqref="C125:C126">
    <cfRule type="notContainsBlanks" dxfId="8972" priority="7686">
      <formula>LEN(TRIM(C125))&gt;0</formula>
    </cfRule>
  </conditionalFormatting>
  <conditionalFormatting sqref="G133:G134">
    <cfRule type="notContainsBlanks" dxfId="8971" priority="7685">
      <formula>LEN(TRIM(G133))&gt;0</formula>
    </cfRule>
  </conditionalFormatting>
  <conditionalFormatting sqref="F133:F134">
    <cfRule type="notContainsBlanks" dxfId="8970" priority="7684">
      <formula>LEN(TRIM(F133))&gt;0</formula>
    </cfRule>
  </conditionalFormatting>
  <conditionalFormatting sqref="E133:E134">
    <cfRule type="notContainsBlanks" dxfId="8969" priority="7683">
      <formula>LEN(TRIM(E133))&gt;0</formula>
    </cfRule>
  </conditionalFormatting>
  <conditionalFormatting sqref="D133:D134">
    <cfRule type="notContainsBlanks" dxfId="8968" priority="7682">
      <formula>LEN(TRIM(D133))&gt;0</formula>
    </cfRule>
  </conditionalFormatting>
  <conditionalFormatting sqref="C133:C134">
    <cfRule type="notContainsBlanks" dxfId="8967" priority="7681">
      <formula>LEN(TRIM(C133))&gt;0</formula>
    </cfRule>
  </conditionalFormatting>
  <conditionalFormatting sqref="I125:I126">
    <cfRule type="notContainsBlanks" dxfId="8966" priority="7680">
      <formula>LEN(TRIM(I125))&gt;0</formula>
    </cfRule>
  </conditionalFormatting>
  <conditionalFormatting sqref="I133:I134">
    <cfRule type="notContainsBlanks" dxfId="8965" priority="7679">
      <formula>LEN(TRIM(I133))&gt;0</formula>
    </cfRule>
  </conditionalFormatting>
  <conditionalFormatting sqref="S141">
    <cfRule type="expression" dxfId="8964" priority="7677">
      <formula>$S$33&gt;0</formula>
    </cfRule>
    <cfRule type="cellIs" dxfId="8963" priority="7678" operator="equal">
      <formula>0</formula>
    </cfRule>
  </conditionalFormatting>
  <conditionalFormatting sqref="S142">
    <cfRule type="expression" dxfId="8962" priority="7675">
      <formula>$S$33&gt;0</formula>
    </cfRule>
    <cfRule type="cellIs" dxfId="8961" priority="7676" operator="equal">
      <formula>0</formula>
    </cfRule>
  </conditionalFormatting>
  <conditionalFormatting sqref="U129:U132">
    <cfRule type="cellIs" dxfId="8960" priority="7669" operator="equal">
      <formula>0</formula>
    </cfRule>
    <cfRule type="cellIs" dxfId="8959" priority="7670" operator="equal">
      <formula>1</formula>
    </cfRule>
  </conditionalFormatting>
  <conditionalFormatting sqref="U133:U136">
    <cfRule type="cellIs" dxfId="8958" priority="7667" operator="equal">
      <formula>0</formula>
    </cfRule>
    <cfRule type="cellIs" dxfId="8957" priority="7668" operator="equal">
      <formula>1</formula>
    </cfRule>
  </conditionalFormatting>
  <conditionalFormatting sqref="U137:U140">
    <cfRule type="cellIs" dxfId="8956" priority="7665" operator="equal">
      <formula>0</formula>
    </cfRule>
    <cfRule type="cellIs" dxfId="8955" priority="7666" operator="equal">
      <formula>1</formula>
    </cfRule>
  </conditionalFormatting>
  <conditionalFormatting sqref="N129:N130">
    <cfRule type="expression" dxfId="8954" priority="7636">
      <formula>N129=" "</formula>
    </cfRule>
    <cfRule type="expression" dxfId="8953" priority="7637">
      <formula>N129="NO PRESENTÓ CERTIFICADO"</formula>
    </cfRule>
    <cfRule type="expression" dxfId="8952" priority="7638">
      <formula>N129="PRESENTÓ CERTIFICADO"</formula>
    </cfRule>
  </conditionalFormatting>
  <conditionalFormatting sqref="O129:O130">
    <cfRule type="cellIs" dxfId="8951" priority="7618" operator="equal">
      <formula>"PENDIENTE POR DESCRIPCIÓN"</formula>
    </cfRule>
    <cfRule type="cellIs" dxfId="8950" priority="7619" operator="equal">
      <formula>"DESCRIPCIÓN INSUFICIENTE"</formula>
    </cfRule>
    <cfRule type="cellIs" dxfId="8949" priority="7620" operator="equal">
      <formula>"NO ESTÁ ACORDE A ITEM 5.2.2 (T.R.)"</formula>
    </cfRule>
    <cfRule type="cellIs" dxfId="8948" priority="7621" operator="equal">
      <formula>"ACORDE A ITEM 5.2.2 (T.R.)"</formula>
    </cfRule>
    <cfRule type="cellIs" dxfId="8947" priority="7628" operator="equal">
      <formula>"PENDIENTE POR DESCRIPCIÓN"</formula>
    </cfRule>
    <cfRule type="cellIs" dxfId="8946" priority="7630" operator="equal">
      <formula>"DESCRIPCIÓN INSUFICIENTE"</formula>
    </cfRule>
    <cfRule type="cellIs" dxfId="8945" priority="7631" operator="equal">
      <formula>"NO ESTÁ ACORDE A ITEM 5.2.1 (T.R.)"</formula>
    </cfRule>
    <cfRule type="cellIs" dxfId="8944" priority="7632" operator="equal">
      <formula>"ACORDE A ITEM 5.2.1 (T.R.)"</formula>
    </cfRule>
  </conditionalFormatting>
  <conditionalFormatting sqref="Q129:Q130">
    <cfRule type="containsBlanks" dxfId="8943" priority="7623">
      <formula>LEN(TRIM(Q129))=0</formula>
    </cfRule>
    <cfRule type="cellIs" dxfId="8942" priority="7629" operator="equal">
      <formula>"REQUERIMIENTOS SUBSANADOS"</formula>
    </cfRule>
    <cfRule type="containsText" dxfId="8941" priority="7633" operator="containsText" text="NO SUBSANABLE">
      <formula>NOT(ISERROR(SEARCH("NO SUBSANABLE",Q129)))</formula>
    </cfRule>
    <cfRule type="containsText" dxfId="8940" priority="7634" operator="containsText" text="PENDIENTES POR SUBSANAR">
      <formula>NOT(ISERROR(SEARCH("PENDIENTES POR SUBSANAR",Q129)))</formula>
    </cfRule>
    <cfRule type="containsText" dxfId="8939" priority="7635" operator="containsText" text="SIN OBSERVACIÓN">
      <formula>NOT(ISERROR(SEARCH("SIN OBSERVACIÓN",Q129)))</formula>
    </cfRule>
  </conditionalFormatting>
  <conditionalFormatting sqref="R129:R130">
    <cfRule type="containsBlanks" dxfId="8938" priority="7622">
      <formula>LEN(TRIM(R129))=0</formula>
    </cfRule>
    <cfRule type="cellIs" dxfId="8937" priority="7624" operator="equal">
      <formula>"NO CUMPLEN CON LO SOLICITADO"</formula>
    </cfRule>
    <cfRule type="cellIs" dxfId="8936" priority="7625" operator="equal">
      <formula>"CUMPLEN CON LO SOLICITADO"</formula>
    </cfRule>
    <cfRule type="cellIs" dxfId="8935" priority="7626" operator="equal">
      <formula>"PENDIENTES"</formula>
    </cfRule>
    <cfRule type="cellIs" dxfId="8934" priority="7627" operator="equal">
      <formula>"NINGUNO"</formula>
    </cfRule>
  </conditionalFormatting>
  <conditionalFormatting sqref="P129:P130">
    <cfRule type="expression" dxfId="8933" priority="7613">
      <formula>Q129="NO SUBSANABLE"</formula>
    </cfRule>
    <cfRule type="expression" dxfId="8932" priority="7614">
      <formula>Q129="REQUERIMIENTOS SUBSANADOS"</formula>
    </cfRule>
    <cfRule type="expression" dxfId="8931" priority="7615">
      <formula>Q129="PENDIENTES POR SUBSANAR"</formula>
    </cfRule>
    <cfRule type="expression" dxfId="8930" priority="7616">
      <formula>Q129="SIN OBSERVACIÓN"</formula>
    </cfRule>
    <cfRule type="containsBlanks" dxfId="8929" priority="7617">
      <formula>LEN(TRIM(P129))=0</formula>
    </cfRule>
  </conditionalFormatting>
  <conditionalFormatting sqref="N133:N134">
    <cfRule type="expression" dxfId="8928" priority="7610">
      <formula>N133=" "</formula>
    </cfRule>
    <cfRule type="expression" dxfId="8927" priority="7611">
      <formula>N133="NO PRESENTÓ CERTIFICADO"</formula>
    </cfRule>
    <cfRule type="expression" dxfId="8926" priority="7612">
      <formula>N133="PRESENTÓ CERTIFICADO"</formula>
    </cfRule>
  </conditionalFormatting>
  <conditionalFormatting sqref="O133:O134">
    <cfRule type="cellIs" dxfId="8925" priority="7592" operator="equal">
      <formula>"PENDIENTE POR DESCRIPCIÓN"</formula>
    </cfRule>
    <cfRule type="cellIs" dxfId="8924" priority="7593" operator="equal">
      <formula>"DESCRIPCIÓN INSUFICIENTE"</formula>
    </cfRule>
    <cfRule type="cellIs" dxfId="8923" priority="7594" operator="equal">
      <formula>"NO ESTÁ ACORDE A ITEM 5.2.2 (T.R.)"</formula>
    </cfRule>
    <cfRule type="cellIs" dxfId="8922" priority="7595" operator="equal">
      <formula>"ACORDE A ITEM 5.2.2 (T.R.)"</formula>
    </cfRule>
    <cfRule type="cellIs" dxfId="8921" priority="7602" operator="equal">
      <formula>"PENDIENTE POR DESCRIPCIÓN"</formula>
    </cfRule>
    <cfRule type="cellIs" dxfId="8920" priority="7604" operator="equal">
      <formula>"DESCRIPCIÓN INSUFICIENTE"</formula>
    </cfRule>
    <cfRule type="cellIs" dxfId="8919" priority="7605" operator="equal">
      <formula>"NO ESTÁ ACORDE A ITEM 5.2.1 (T.R.)"</formula>
    </cfRule>
    <cfRule type="cellIs" dxfId="8918" priority="7606" operator="equal">
      <formula>"ACORDE A ITEM 5.2.1 (T.R.)"</formula>
    </cfRule>
  </conditionalFormatting>
  <conditionalFormatting sqref="Q133:Q134">
    <cfRule type="containsBlanks" dxfId="8917" priority="7597">
      <formula>LEN(TRIM(Q133))=0</formula>
    </cfRule>
    <cfRule type="cellIs" dxfId="8916" priority="7603" operator="equal">
      <formula>"REQUERIMIENTOS SUBSANADOS"</formula>
    </cfRule>
    <cfRule type="containsText" dxfId="8915" priority="7607" operator="containsText" text="NO SUBSANABLE">
      <formula>NOT(ISERROR(SEARCH("NO SUBSANABLE",Q133)))</formula>
    </cfRule>
    <cfRule type="containsText" dxfId="8914" priority="7608" operator="containsText" text="PENDIENTES POR SUBSANAR">
      <formula>NOT(ISERROR(SEARCH("PENDIENTES POR SUBSANAR",Q133)))</formula>
    </cfRule>
    <cfRule type="containsText" dxfId="8913" priority="7609" operator="containsText" text="SIN OBSERVACIÓN">
      <formula>NOT(ISERROR(SEARCH("SIN OBSERVACIÓN",Q133)))</formula>
    </cfRule>
  </conditionalFormatting>
  <conditionalFormatting sqref="R133:R134">
    <cfRule type="containsBlanks" dxfId="8912" priority="7596">
      <formula>LEN(TRIM(R133))=0</formula>
    </cfRule>
    <cfRule type="cellIs" dxfId="8911" priority="7598" operator="equal">
      <formula>"NO CUMPLEN CON LO SOLICITADO"</formula>
    </cfRule>
    <cfRule type="cellIs" dxfId="8910" priority="7599" operator="equal">
      <formula>"CUMPLEN CON LO SOLICITADO"</formula>
    </cfRule>
    <cfRule type="cellIs" dxfId="8909" priority="7600" operator="equal">
      <formula>"PENDIENTES"</formula>
    </cfRule>
    <cfRule type="cellIs" dxfId="8908" priority="7601" operator="equal">
      <formula>"NINGUNO"</formula>
    </cfRule>
  </conditionalFormatting>
  <conditionalFormatting sqref="P133:P134">
    <cfRule type="expression" dxfId="8907" priority="7587">
      <formula>Q133="NO SUBSANABLE"</formula>
    </cfRule>
    <cfRule type="expression" dxfId="8906" priority="7588">
      <formula>Q133="REQUERIMIENTOS SUBSANADOS"</formula>
    </cfRule>
    <cfRule type="expression" dxfId="8905" priority="7589">
      <formula>Q133="PENDIENTES POR SUBSANAR"</formula>
    </cfRule>
    <cfRule type="expression" dxfId="8904" priority="7590">
      <formula>Q133="SIN OBSERVACIÓN"</formula>
    </cfRule>
    <cfRule type="containsBlanks" dxfId="8903" priority="7591">
      <formula>LEN(TRIM(P133))=0</formula>
    </cfRule>
  </conditionalFormatting>
  <conditionalFormatting sqref="N137:N138">
    <cfRule type="expression" dxfId="8902" priority="7584">
      <formula>N137=" "</formula>
    </cfRule>
    <cfRule type="expression" dxfId="8901" priority="7585">
      <formula>N137="NO PRESENTÓ CERTIFICADO"</formula>
    </cfRule>
    <cfRule type="expression" dxfId="8900" priority="7586">
      <formula>N137="PRESENTÓ CERTIFICADO"</formula>
    </cfRule>
  </conditionalFormatting>
  <conditionalFormatting sqref="O137:O138">
    <cfRule type="cellIs" dxfId="8899" priority="7566" operator="equal">
      <formula>"PENDIENTE POR DESCRIPCIÓN"</formula>
    </cfRule>
    <cfRule type="cellIs" dxfId="8898" priority="7567" operator="equal">
      <formula>"DESCRIPCIÓN INSUFICIENTE"</formula>
    </cfRule>
    <cfRule type="cellIs" dxfId="8897" priority="7568" operator="equal">
      <formula>"NO ESTÁ ACORDE A ITEM 5.2.2 (T.R.)"</formula>
    </cfRule>
    <cfRule type="cellIs" dxfId="8896" priority="7569" operator="equal">
      <formula>"ACORDE A ITEM 5.2.2 (T.R.)"</formula>
    </cfRule>
    <cfRule type="cellIs" dxfId="8895" priority="7576" operator="equal">
      <formula>"PENDIENTE POR DESCRIPCIÓN"</formula>
    </cfRule>
    <cfRule type="cellIs" dxfId="8894" priority="7578" operator="equal">
      <formula>"DESCRIPCIÓN INSUFICIENTE"</formula>
    </cfRule>
    <cfRule type="cellIs" dxfId="8893" priority="7579" operator="equal">
      <formula>"NO ESTÁ ACORDE A ITEM 5.2.1 (T.R.)"</formula>
    </cfRule>
    <cfRule type="cellIs" dxfId="8892" priority="7580" operator="equal">
      <formula>"ACORDE A ITEM 5.2.1 (T.R.)"</formula>
    </cfRule>
  </conditionalFormatting>
  <conditionalFormatting sqref="Q137:Q138">
    <cfRule type="containsBlanks" dxfId="8891" priority="7571">
      <formula>LEN(TRIM(Q137))=0</formula>
    </cfRule>
    <cfRule type="cellIs" dxfId="8890" priority="7577" operator="equal">
      <formula>"REQUERIMIENTOS SUBSANADOS"</formula>
    </cfRule>
    <cfRule type="containsText" dxfId="8889" priority="7581" operator="containsText" text="NO SUBSANABLE">
      <formula>NOT(ISERROR(SEARCH("NO SUBSANABLE",Q137)))</formula>
    </cfRule>
    <cfRule type="containsText" dxfId="8888" priority="7582" operator="containsText" text="PENDIENTES POR SUBSANAR">
      <formula>NOT(ISERROR(SEARCH("PENDIENTES POR SUBSANAR",Q137)))</formula>
    </cfRule>
    <cfRule type="containsText" dxfId="8887" priority="7583" operator="containsText" text="SIN OBSERVACIÓN">
      <formula>NOT(ISERROR(SEARCH("SIN OBSERVACIÓN",Q137)))</formula>
    </cfRule>
  </conditionalFormatting>
  <conditionalFormatting sqref="R137:R138">
    <cfRule type="containsBlanks" dxfId="8886" priority="7570">
      <formula>LEN(TRIM(R137))=0</formula>
    </cfRule>
    <cfRule type="cellIs" dxfId="8885" priority="7572" operator="equal">
      <formula>"NO CUMPLEN CON LO SOLICITADO"</formula>
    </cfRule>
    <cfRule type="cellIs" dxfId="8884" priority="7573" operator="equal">
      <formula>"CUMPLEN CON LO SOLICITADO"</formula>
    </cfRule>
    <cfRule type="cellIs" dxfId="8883" priority="7574" operator="equal">
      <formula>"PENDIENTES"</formula>
    </cfRule>
    <cfRule type="cellIs" dxfId="8882" priority="7575" operator="equal">
      <formula>"NINGUNO"</formula>
    </cfRule>
  </conditionalFormatting>
  <conditionalFormatting sqref="P137:P138">
    <cfRule type="expression" dxfId="8881" priority="7561">
      <formula>Q137="NO SUBSANABLE"</formula>
    </cfRule>
    <cfRule type="expression" dxfId="8880" priority="7562">
      <formula>Q137="REQUERIMIENTOS SUBSANADOS"</formula>
    </cfRule>
    <cfRule type="expression" dxfId="8879" priority="7563">
      <formula>Q137="PENDIENTES POR SUBSANAR"</formula>
    </cfRule>
    <cfRule type="expression" dxfId="8878" priority="7564">
      <formula>Q137="SIN OBSERVACIÓN"</formula>
    </cfRule>
    <cfRule type="containsBlanks" dxfId="8877" priority="7565">
      <formula>LEN(TRIM(P137))=0</formula>
    </cfRule>
  </conditionalFormatting>
  <conditionalFormatting sqref="J124 J127:J128">
    <cfRule type="cellIs" dxfId="8876" priority="7559" operator="equal">
      <formula>"NO CUMPLE"</formula>
    </cfRule>
    <cfRule type="cellIs" dxfId="8875" priority="7560" operator="equal">
      <formula>"CUMPLE"</formula>
    </cfRule>
  </conditionalFormatting>
  <conditionalFormatting sqref="J129:J132">
    <cfRule type="cellIs" dxfId="8874" priority="7557" operator="equal">
      <formula>"NO CUMPLE"</formula>
    </cfRule>
    <cfRule type="cellIs" dxfId="8873" priority="7558" operator="equal">
      <formula>"CUMPLE"</formula>
    </cfRule>
  </conditionalFormatting>
  <conditionalFormatting sqref="J133:J136">
    <cfRule type="cellIs" dxfId="8872" priority="7555" operator="equal">
      <formula>"NO CUMPLE"</formula>
    </cfRule>
    <cfRule type="cellIs" dxfId="8871" priority="7556" operator="equal">
      <formula>"CUMPLE"</formula>
    </cfRule>
  </conditionalFormatting>
  <conditionalFormatting sqref="J137:J140">
    <cfRule type="cellIs" dxfId="8870" priority="7553" operator="equal">
      <formula>"NO CUMPLE"</formula>
    </cfRule>
    <cfRule type="cellIs" dxfId="8869" priority="7554" operator="equal">
      <formula>"CUMPLE"</formula>
    </cfRule>
  </conditionalFormatting>
  <conditionalFormatting sqref="S121:S122">
    <cfRule type="cellIs" dxfId="8868" priority="7551" operator="greaterThan">
      <formula>0</formula>
    </cfRule>
    <cfRule type="top10" dxfId="8867" priority="7552" rank="10"/>
  </conditionalFormatting>
  <conditionalFormatting sqref="L124">
    <cfRule type="cellIs" dxfId="8866" priority="7515" operator="equal">
      <formula>"NO CUMPLE"</formula>
    </cfRule>
    <cfRule type="cellIs" dxfId="8865" priority="7516" operator="equal">
      <formula>"CUMPLE"</formula>
    </cfRule>
  </conditionalFormatting>
  <conditionalFormatting sqref="M124">
    <cfRule type="expression" dxfId="8864" priority="7513">
      <formula>L124="NO CUMPLE"</formula>
    </cfRule>
    <cfRule type="expression" dxfId="8863" priority="7514">
      <formula>L124="CUMPLE"</formula>
    </cfRule>
  </conditionalFormatting>
  <conditionalFormatting sqref="M125">
    <cfRule type="expression" dxfId="8862" priority="7503">
      <formula>L125="NO CUMPLE"</formula>
    </cfRule>
    <cfRule type="expression" dxfId="8861" priority="7504">
      <formula>L125="CUMPLE"</formula>
    </cfRule>
  </conditionalFormatting>
  <conditionalFormatting sqref="L125:L128">
    <cfRule type="cellIs" dxfId="8860" priority="7501" operator="equal">
      <formula>"NO CUMPLE"</formula>
    </cfRule>
    <cfRule type="cellIs" dxfId="8859" priority="7502" operator="equal">
      <formula>"CUMPLE"</formula>
    </cfRule>
  </conditionalFormatting>
  <conditionalFormatting sqref="M126:M128">
    <cfRule type="expression" dxfId="8858" priority="7499">
      <formula>L126="NO CUMPLE"</formula>
    </cfRule>
    <cfRule type="expression" dxfId="8857" priority="7500">
      <formula>L126="CUMPLE"</formula>
    </cfRule>
  </conditionalFormatting>
  <conditionalFormatting sqref="M129">
    <cfRule type="expression" dxfId="8856" priority="7489">
      <formula>L129="NO CUMPLE"</formula>
    </cfRule>
    <cfRule type="expression" dxfId="8855" priority="7490">
      <formula>L129="CUMPLE"</formula>
    </cfRule>
  </conditionalFormatting>
  <conditionalFormatting sqref="L129:L132">
    <cfRule type="cellIs" dxfId="8854" priority="7487" operator="equal">
      <formula>"NO CUMPLE"</formula>
    </cfRule>
    <cfRule type="cellIs" dxfId="8853" priority="7488" operator="equal">
      <formula>"CUMPLE"</formula>
    </cfRule>
  </conditionalFormatting>
  <conditionalFormatting sqref="M130:M132">
    <cfRule type="expression" dxfId="8852" priority="7485">
      <formula>L130="NO CUMPLE"</formula>
    </cfRule>
    <cfRule type="expression" dxfId="8851" priority="7486">
      <formula>L130="CUMPLE"</formula>
    </cfRule>
  </conditionalFormatting>
  <conditionalFormatting sqref="M133">
    <cfRule type="expression" dxfId="8850" priority="7475">
      <formula>L133="NO CUMPLE"</formula>
    </cfRule>
    <cfRule type="expression" dxfId="8849" priority="7476">
      <formula>L133="CUMPLE"</formula>
    </cfRule>
  </conditionalFormatting>
  <conditionalFormatting sqref="L133:L136">
    <cfRule type="cellIs" dxfId="8848" priority="7473" operator="equal">
      <formula>"NO CUMPLE"</formula>
    </cfRule>
    <cfRule type="cellIs" dxfId="8847" priority="7474" operator="equal">
      <formula>"CUMPLE"</formula>
    </cfRule>
  </conditionalFormatting>
  <conditionalFormatting sqref="M134:M136">
    <cfRule type="expression" dxfId="8846" priority="7471">
      <formula>L134="NO CUMPLE"</formula>
    </cfRule>
    <cfRule type="expression" dxfId="8845" priority="7472">
      <formula>L134="CUMPLE"</formula>
    </cfRule>
  </conditionalFormatting>
  <conditionalFormatting sqref="M137">
    <cfRule type="expression" dxfId="8844" priority="7461">
      <formula>L137="NO CUMPLE"</formula>
    </cfRule>
    <cfRule type="expression" dxfId="8843" priority="7462">
      <formula>L137="CUMPLE"</formula>
    </cfRule>
  </conditionalFormatting>
  <conditionalFormatting sqref="L137:L140">
    <cfRule type="cellIs" dxfId="8842" priority="7459" operator="equal">
      <formula>"NO CUMPLE"</formula>
    </cfRule>
    <cfRule type="cellIs" dxfId="8841" priority="7460" operator="equal">
      <formula>"CUMPLE"</formula>
    </cfRule>
  </conditionalFormatting>
  <conditionalFormatting sqref="M138:M140">
    <cfRule type="expression" dxfId="8840" priority="7457">
      <formula>L138="NO CUMPLE"</formula>
    </cfRule>
    <cfRule type="expression" dxfId="8839" priority="7458">
      <formula>L138="CUMPLE"</formula>
    </cfRule>
  </conditionalFormatting>
  <conditionalFormatting sqref="T168">
    <cfRule type="cellIs" dxfId="8838" priority="7453" operator="equal">
      <formula>"NO CUMPLE"</formula>
    </cfRule>
    <cfRule type="cellIs" dxfId="8837" priority="7454" operator="equal">
      <formula>"CUMPLE"</formula>
    </cfRule>
  </conditionalFormatting>
  <conditionalFormatting sqref="B168">
    <cfRule type="cellIs" dxfId="8836" priority="7451" operator="equal">
      <formula>"NO CUMPLE CON LA EXPERIENCIA REQUERIDA"</formula>
    </cfRule>
    <cfRule type="cellIs" dxfId="8835" priority="7452" operator="equal">
      <formula>"CUMPLE CON LA EXPERIENCIA REQUERIDA"</formula>
    </cfRule>
  </conditionalFormatting>
  <conditionalFormatting sqref="H148:H149 H152:H153 H156:H157 H160:H161 H164:H165">
    <cfRule type="notContainsBlanks" dxfId="8834" priority="7450">
      <formula>LEN(TRIM(H148))&gt;0</formula>
    </cfRule>
  </conditionalFormatting>
  <conditionalFormatting sqref="G148:G149">
    <cfRule type="notContainsBlanks" dxfId="8833" priority="7449">
      <formula>LEN(TRIM(G148))&gt;0</formula>
    </cfRule>
  </conditionalFormatting>
  <conditionalFormatting sqref="F148:F149">
    <cfRule type="notContainsBlanks" dxfId="8832" priority="7448">
      <formula>LEN(TRIM(F148))&gt;0</formula>
    </cfRule>
  </conditionalFormatting>
  <conditionalFormatting sqref="E148:E149">
    <cfRule type="notContainsBlanks" dxfId="8831" priority="7447">
      <formula>LEN(TRIM(E148))&gt;0</formula>
    </cfRule>
  </conditionalFormatting>
  <conditionalFormatting sqref="D148:D149">
    <cfRule type="notContainsBlanks" dxfId="8830" priority="7446">
      <formula>LEN(TRIM(D148))&gt;0</formula>
    </cfRule>
  </conditionalFormatting>
  <conditionalFormatting sqref="C148:C149">
    <cfRule type="notContainsBlanks" dxfId="8829" priority="7445">
      <formula>LEN(TRIM(C148))&gt;0</formula>
    </cfRule>
  </conditionalFormatting>
  <conditionalFormatting sqref="I148:I149">
    <cfRule type="notContainsBlanks" dxfId="8828" priority="7444">
      <formula>LEN(TRIM(I148))&gt;0</formula>
    </cfRule>
  </conditionalFormatting>
  <conditionalFormatting sqref="T148:T149">
    <cfRule type="cellIs" dxfId="8827" priority="7442" operator="equal">
      <formula>"NO"</formula>
    </cfRule>
    <cfRule type="cellIs" dxfId="8826" priority="7443" operator="equal">
      <formula>"SI"</formula>
    </cfRule>
  </conditionalFormatting>
  <conditionalFormatting sqref="S152:S153">
    <cfRule type="cellIs" dxfId="8825" priority="7440" operator="greaterThan">
      <formula>0</formula>
    </cfRule>
    <cfRule type="top10" dxfId="8824" priority="7441" rank="10"/>
  </conditionalFormatting>
  <conditionalFormatting sqref="S156:S157">
    <cfRule type="cellIs" dxfId="8823" priority="7438" operator="greaterThan">
      <formula>0</formula>
    </cfRule>
    <cfRule type="top10" dxfId="8822" priority="7439" rank="10"/>
  </conditionalFormatting>
  <conditionalFormatting sqref="G156:G157">
    <cfRule type="notContainsBlanks" dxfId="8821" priority="7437">
      <formula>LEN(TRIM(G156))&gt;0</formula>
    </cfRule>
  </conditionalFormatting>
  <conditionalFormatting sqref="F156:F157">
    <cfRule type="notContainsBlanks" dxfId="8820" priority="7436">
      <formula>LEN(TRIM(F156))&gt;0</formula>
    </cfRule>
  </conditionalFormatting>
  <conditionalFormatting sqref="E156:E157">
    <cfRule type="notContainsBlanks" dxfId="8819" priority="7435">
      <formula>LEN(TRIM(E156))&gt;0</formula>
    </cfRule>
  </conditionalFormatting>
  <conditionalFormatting sqref="D156:D157">
    <cfRule type="notContainsBlanks" dxfId="8818" priority="7434">
      <formula>LEN(TRIM(D156))&gt;0</formula>
    </cfRule>
  </conditionalFormatting>
  <conditionalFormatting sqref="C156:C157">
    <cfRule type="notContainsBlanks" dxfId="8817" priority="7433">
      <formula>LEN(TRIM(C156))&gt;0</formula>
    </cfRule>
  </conditionalFormatting>
  <conditionalFormatting sqref="I156:I157">
    <cfRule type="notContainsBlanks" dxfId="8816" priority="7432">
      <formula>LEN(TRIM(I156))&gt;0</formula>
    </cfRule>
  </conditionalFormatting>
  <conditionalFormatting sqref="S160:S161">
    <cfRule type="cellIs" dxfId="8815" priority="7430" operator="greaterThan">
      <formula>0</formula>
    </cfRule>
    <cfRule type="top10" dxfId="8814" priority="7431" rank="10"/>
  </conditionalFormatting>
  <conditionalFormatting sqref="S164:S165">
    <cfRule type="cellIs" dxfId="8813" priority="7428" operator="greaterThan">
      <formula>0</formula>
    </cfRule>
    <cfRule type="top10" dxfId="8812" priority="7429" rank="10"/>
  </conditionalFormatting>
  <conditionalFormatting sqref="G164:G165">
    <cfRule type="notContainsBlanks" dxfId="8811" priority="7427">
      <formula>LEN(TRIM(G164))&gt;0</formula>
    </cfRule>
  </conditionalFormatting>
  <conditionalFormatting sqref="F164:F165">
    <cfRule type="notContainsBlanks" dxfId="8810" priority="7426">
      <formula>LEN(TRIM(F164))&gt;0</formula>
    </cfRule>
  </conditionalFormatting>
  <conditionalFormatting sqref="E164:E165">
    <cfRule type="notContainsBlanks" dxfId="8809" priority="7425">
      <formula>LEN(TRIM(E164))&gt;0</formula>
    </cfRule>
  </conditionalFormatting>
  <conditionalFormatting sqref="D164:D165">
    <cfRule type="notContainsBlanks" dxfId="8808" priority="7424">
      <formula>LEN(TRIM(D164))&gt;0</formula>
    </cfRule>
  </conditionalFormatting>
  <conditionalFormatting sqref="C164:C165">
    <cfRule type="notContainsBlanks" dxfId="8807" priority="7423">
      <formula>LEN(TRIM(C164))&gt;0</formula>
    </cfRule>
  </conditionalFormatting>
  <conditionalFormatting sqref="I164:I165">
    <cfRule type="notContainsBlanks" dxfId="8806" priority="7422">
      <formula>LEN(TRIM(I164))&gt;0</formula>
    </cfRule>
  </conditionalFormatting>
  <conditionalFormatting sqref="G152:G153">
    <cfRule type="notContainsBlanks" dxfId="8805" priority="7421">
      <formula>LEN(TRIM(G152))&gt;0</formula>
    </cfRule>
  </conditionalFormatting>
  <conditionalFormatting sqref="F152:F153">
    <cfRule type="notContainsBlanks" dxfId="8804" priority="7420">
      <formula>LEN(TRIM(F152))&gt;0</formula>
    </cfRule>
  </conditionalFormatting>
  <conditionalFormatting sqref="E152:E153">
    <cfRule type="notContainsBlanks" dxfId="8803" priority="7419">
      <formula>LEN(TRIM(E152))&gt;0</formula>
    </cfRule>
  </conditionalFormatting>
  <conditionalFormatting sqref="D152:D153">
    <cfRule type="notContainsBlanks" dxfId="8802" priority="7418">
      <formula>LEN(TRIM(D152))&gt;0</formula>
    </cfRule>
  </conditionalFormatting>
  <conditionalFormatting sqref="C152:C153">
    <cfRule type="notContainsBlanks" dxfId="8801" priority="7417">
      <formula>LEN(TRIM(C152))&gt;0</formula>
    </cfRule>
  </conditionalFormatting>
  <conditionalFormatting sqref="G160:G161">
    <cfRule type="notContainsBlanks" dxfId="8800" priority="7416">
      <formula>LEN(TRIM(G160))&gt;0</formula>
    </cfRule>
  </conditionalFormatting>
  <conditionalFormatting sqref="F160:F161">
    <cfRule type="notContainsBlanks" dxfId="8799" priority="7415">
      <formula>LEN(TRIM(F160))&gt;0</formula>
    </cfRule>
  </conditionalFormatting>
  <conditionalFormatting sqref="E160:E161">
    <cfRule type="notContainsBlanks" dxfId="8798" priority="7414">
      <formula>LEN(TRIM(E160))&gt;0</formula>
    </cfRule>
  </conditionalFormatting>
  <conditionalFormatting sqref="D160:D161">
    <cfRule type="notContainsBlanks" dxfId="8797" priority="7413">
      <formula>LEN(TRIM(D160))&gt;0</formula>
    </cfRule>
  </conditionalFormatting>
  <conditionalFormatting sqref="C160:C161">
    <cfRule type="notContainsBlanks" dxfId="8796" priority="7412">
      <formula>LEN(TRIM(C160))&gt;0</formula>
    </cfRule>
  </conditionalFormatting>
  <conditionalFormatting sqref="I152:I153">
    <cfRule type="notContainsBlanks" dxfId="8795" priority="7411">
      <formula>LEN(TRIM(I152))&gt;0</formula>
    </cfRule>
  </conditionalFormatting>
  <conditionalFormatting sqref="I160:I161">
    <cfRule type="notContainsBlanks" dxfId="8794" priority="7410">
      <formula>LEN(TRIM(I160))&gt;0</formula>
    </cfRule>
  </conditionalFormatting>
  <conditionalFormatting sqref="S168">
    <cfRule type="expression" dxfId="8793" priority="7408">
      <formula>$S$33&gt;0</formula>
    </cfRule>
    <cfRule type="cellIs" dxfId="8792" priority="7409" operator="equal">
      <formula>0</formula>
    </cfRule>
  </conditionalFormatting>
  <conditionalFormatting sqref="S169">
    <cfRule type="expression" dxfId="8791" priority="7406">
      <formula>$S$33&gt;0</formula>
    </cfRule>
    <cfRule type="cellIs" dxfId="8790" priority="7407" operator="equal">
      <formula>0</formula>
    </cfRule>
  </conditionalFormatting>
  <conditionalFormatting sqref="U156:U159">
    <cfRule type="cellIs" dxfId="8789" priority="7400" operator="equal">
      <formula>0</formula>
    </cfRule>
    <cfRule type="cellIs" dxfId="8788" priority="7401" operator="equal">
      <formula>1</formula>
    </cfRule>
  </conditionalFormatting>
  <conditionalFormatting sqref="U160:U163">
    <cfRule type="cellIs" dxfId="8787" priority="7398" operator="equal">
      <formula>0</formula>
    </cfRule>
    <cfRule type="cellIs" dxfId="8786" priority="7399" operator="equal">
      <formula>1</formula>
    </cfRule>
  </conditionalFormatting>
  <conditionalFormatting sqref="U164:U167">
    <cfRule type="cellIs" dxfId="8785" priority="7396" operator="equal">
      <formula>0</formula>
    </cfRule>
    <cfRule type="cellIs" dxfId="8784" priority="7397" operator="equal">
      <formula>1</formula>
    </cfRule>
  </conditionalFormatting>
  <conditionalFormatting sqref="N156:N157">
    <cfRule type="expression" dxfId="8783" priority="7367">
      <formula>N156=" "</formula>
    </cfRule>
    <cfRule type="expression" dxfId="8782" priority="7368">
      <formula>N156="NO PRESENTÓ CERTIFICADO"</formula>
    </cfRule>
    <cfRule type="expression" dxfId="8781" priority="7369">
      <formula>N156="PRESENTÓ CERTIFICADO"</formula>
    </cfRule>
  </conditionalFormatting>
  <conditionalFormatting sqref="O156:O157">
    <cfRule type="cellIs" dxfId="8780" priority="7349" operator="equal">
      <formula>"PENDIENTE POR DESCRIPCIÓN"</formula>
    </cfRule>
    <cfRule type="cellIs" dxfId="8779" priority="7350" operator="equal">
      <formula>"DESCRIPCIÓN INSUFICIENTE"</formula>
    </cfRule>
    <cfRule type="cellIs" dxfId="8778" priority="7351" operator="equal">
      <formula>"NO ESTÁ ACORDE A ITEM 5.2.2 (T.R.)"</formula>
    </cfRule>
    <cfRule type="cellIs" dxfId="8777" priority="7352" operator="equal">
      <formula>"ACORDE A ITEM 5.2.2 (T.R.)"</formula>
    </cfRule>
    <cfRule type="cellIs" dxfId="8776" priority="7359" operator="equal">
      <formula>"PENDIENTE POR DESCRIPCIÓN"</formula>
    </cfRule>
    <cfRule type="cellIs" dxfId="8775" priority="7361" operator="equal">
      <formula>"DESCRIPCIÓN INSUFICIENTE"</formula>
    </cfRule>
    <cfRule type="cellIs" dxfId="8774" priority="7362" operator="equal">
      <formula>"NO ESTÁ ACORDE A ITEM 5.2.1 (T.R.)"</formula>
    </cfRule>
    <cfRule type="cellIs" dxfId="8773" priority="7363" operator="equal">
      <formula>"ACORDE A ITEM 5.2.1 (T.R.)"</formula>
    </cfRule>
  </conditionalFormatting>
  <conditionalFormatting sqref="Q156:Q157">
    <cfRule type="containsBlanks" dxfId="8772" priority="7354">
      <formula>LEN(TRIM(Q156))=0</formula>
    </cfRule>
    <cfRule type="cellIs" dxfId="8771" priority="7360" operator="equal">
      <formula>"REQUERIMIENTOS SUBSANADOS"</formula>
    </cfRule>
    <cfRule type="containsText" dxfId="8770" priority="7364" operator="containsText" text="NO SUBSANABLE">
      <formula>NOT(ISERROR(SEARCH("NO SUBSANABLE",Q156)))</formula>
    </cfRule>
    <cfRule type="containsText" dxfId="8769" priority="7365" operator="containsText" text="PENDIENTES POR SUBSANAR">
      <formula>NOT(ISERROR(SEARCH("PENDIENTES POR SUBSANAR",Q156)))</formula>
    </cfRule>
    <cfRule type="containsText" dxfId="8768" priority="7366" operator="containsText" text="SIN OBSERVACIÓN">
      <formula>NOT(ISERROR(SEARCH("SIN OBSERVACIÓN",Q156)))</formula>
    </cfRule>
  </conditionalFormatting>
  <conditionalFormatting sqref="R156:R157">
    <cfRule type="containsBlanks" dxfId="8767" priority="7353">
      <formula>LEN(TRIM(R156))=0</formula>
    </cfRule>
    <cfRule type="cellIs" dxfId="8766" priority="7355" operator="equal">
      <formula>"NO CUMPLEN CON LO SOLICITADO"</formula>
    </cfRule>
    <cfRule type="cellIs" dxfId="8765" priority="7356" operator="equal">
      <formula>"CUMPLEN CON LO SOLICITADO"</formula>
    </cfRule>
    <cfRule type="cellIs" dxfId="8764" priority="7357" operator="equal">
      <formula>"PENDIENTES"</formula>
    </cfRule>
    <cfRule type="cellIs" dxfId="8763" priority="7358" operator="equal">
      <formula>"NINGUNO"</formula>
    </cfRule>
  </conditionalFormatting>
  <conditionalFormatting sqref="P156:P157">
    <cfRule type="expression" dxfId="8762" priority="7344">
      <formula>Q156="NO SUBSANABLE"</formula>
    </cfRule>
    <cfRule type="expression" dxfId="8761" priority="7345">
      <formula>Q156="REQUERIMIENTOS SUBSANADOS"</formula>
    </cfRule>
    <cfRule type="expression" dxfId="8760" priority="7346">
      <formula>Q156="PENDIENTES POR SUBSANAR"</formula>
    </cfRule>
    <cfRule type="expression" dxfId="8759" priority="7347">
      <formula>Q156="SIN OBSERVACIÓN"</formula>
    </cfRule>
    <cfRule type="containsBlanks" dxfId="8758" priority="7348">
      <formula>LEN(TRIM(P156))=0</formula>
    </cfRule>
  </conditionalFormatting>
  <conditionalFormatting sqref="N160:N161">
    <cfRule type="expression" dxfId="8757" priority="7341">
      <formula>N160=" "</formula>
    </cfRule>
    <cfRule type="expression" dxfId="8756" priority="7342">
      <formula>N160="NO PRESENTÓ CERTIFICADO"</formula>
    </cfRule>
    <cfRule type="expression" dxfId="8755" priority="7343">
      <formula>N160="PRESENTÓ CERTIFICADO"</formula>
    </cfRule>
  </conditionalFormatting>
  <conditionalFormatting sqref="O160:O161">
    <cfRule type="cellIs" dxfId="8754" priority="7323" operator="equal">
      <formula>"PENDIENTE POR DESCRIPCIÓN"</formula>
    </cfRule>
    <cfRule type="cellIs" dxfId="8753" priority="7324" operator="equal">
      <formula>"DESCRIPCIÓN INSUFICIENTE"</formula>
    </cfRule>
    <cfRule type="cellIs" dxfId="8752" priority="7325" operator="equal">
      <formula>"NO ESTÁ ACORDE A ITEM 5.2.2 (T.R.)"</formula>
    </cfRule>
    <cfRule type="cellIs" dxfId="8751" priority="7326" operator="equal">
      <formula>"ACORDE A ITEM 5.2.2 (T.R.)"</formula>
    </cfRule>
    <cfRule type="cellIs" dxfId="8750" priority="7333" operator="equal">
      <formula>"PENDIENTE POR DESCRIPCIÓN"</formula>
    </cfRule>
    <cfRule type="cellIs" dxfId="8749" priority="7335" operator="equal">
      <formula>"DESCRIPCIÓN INSUFICIENTE"</formula>
    </cfRule>
    <cfRule type="cellIs" dxfId="8748" priority="7336" operator="equal">
      <formula>"NO ESTÁ ACORDE A ITEM 5.2.1 (T.R.)"</formula>
    </cfRule>
    <cfRule type="cellIs" dxfId="8747" priority="7337" operator="equal">
      <formula>"ACORDE A ITEM 5.2.1 (T.R.)"</formula>
    </cfRule>
  </conditionalFormatting>
  <conditionalFormatting sqref="Q160:Q161">
    <cfRule type="containsBlanks" dxfId="8746" priority="7328">
      <formula>LEN(TRIM(Q160))=0</formula>
    </cfRule>
    <cfRule type="cellIs" dxfId="8745" priority="7334" operator="equal">
      <formula>"REQUERIMIENTOS SUBSANADOS"</formula>
    </cfRule>
    <cfRule type="containsText" dxfId="8744" priority="7338" operator="containsText" text="NO SUBSANABLE">
      <formula>NOT(ISERROR(SEARCH("NO SUBSANABLE",Q160)))</formula>
    </cfRule>
    <cfRule type="containsText" dxfId="8743" priority="7339" operator="containsText" text="PENDIENTES POR SUBSANAR">
      <formula>NOT(ISERROR(SEARCH("PENDIENTES POR SUBSANAR",Q160)))</formula>
    </cfRule>
    <cfRule type="containsText" dxfId="8742" priority="7340" operator="containsText" text="SIN OBSERVACIÓN">
      <formula>NOT(ISERROR(SEARCH("SIN OBSERVACIÓN",Q160)))</formula>
    </cfRule>
  </conditionalFormatting>
  <conditionalFormatting sqref="R160:R161">
    <cfRule type="containsBlanks" dxfId="8741" priority="7327">
      <formula>LEN(TRIM(R160))=0</formula>
    </cfRule>
    <cfRule type="cellIs" dxfId="8740" priority="7329" operator="equal">
      <formula>"NO CUMPLEN CON LO SOLICITADO"</formula>
    </cfRule>
    <cfRule type="cellIs" dxfId="8739" priority="7330" operator="equal">
      <formula>"CUMPLEN CON LO SOLICITADO"</formula>
    </cfRule>
    <cfRule type="cellIs" dxfId="8738" priority="7331" operator="equal">
      <formula>"PENDIENTES"</formula>
    </cfRule>
    <cfRule type="cellIs" dxfId="8737" priority="7332" operator="equal">
      <formula>"NINGUNO"</formula>
    </cfRule>
  </conditionalFormatting>
  <conditionalFormatting sqref="P160:P161">
    <cfRule type="expression" dxfId="8736" priority="7318">
      <formula>Q160="NO SUBSANABLE"</formula>
    </cfRule>
    <cfRule type="expression" dxfId="8735" priority="7319">
      <formula>Q160="REQUERIMIENTOS SUBSANADOS"</formula>
    </cfRule>
    <cfRule type="expression" dxfId="8734" priority="7320">
      <formula>Q160="PENDIENTES POR SUBSANAR"</formula>
    </cfRule>
    <cfRule type="expression" dxfId="8733" priority="7321">
      <formula>Q160="SIN OBSERVACIÓN"</formula>
    </cfRule>
    <cfRule type="containsBlanks" dxfId="8732" priority="7322">
      <formula>LEN(TRIM(P160))=0</formula>
    </cfRule>
  </conditionalFormatting>
  <conditionalFormatting sqref="N164:N165">
    <cfRule type="expression" dxfId="8731" priority="7315">
      <formula>N164=" "</formula>
    </cfRule>
    <cfRule type="expression" dxfId="8730" priority="7316">
      <formula>N164="NO PRESENTÓ CERTIFICADO"</formula>
    </cfRule>
    <cfRule type="expression" dxfId="8729" priority="7317">
      <formula>N164="PRESENTÓ CERTIFICADO"</formula>
    </cfRule>
  </conditionalFormatting>
  <conditionalFormatting sqref="O164:O165">
    <cfRule type="cellIs" dxfId="8728" priority="7297" operator="equal">
      <formula>"PENDIENTE POR DESCRIPCIÓN"</formula>
    </cfRule>
    <cfRule type="cellIs" dxfId="8727" priority="7298" operator="equal">
      <formula>"DESCRIPCIÓN INSUFICIENTE"</formula>
    </cfRule>
    <cfRule type="cellIs" dxfId="8726" priority="7299" operator="equal">
      <formula>"NO ESTÁ ACORDE A ITEM 5.2.2 (T.R.)"</formula>
    </cfRule>
    <cfRule type="cellIs" dxfId="8725" priority="7300" operator="equal">
      <formula>"ACORDE A ITEM 5.2.2 (T.R.)"</formula>
    </cfRule>
    <cfRule type="cellIs" dxfId="8724" priority="7307" operator="equal">
      <formula>"PENDIENTE POR DESCRIPCIÓN"</formula>
    </cfRule>
    <cfRule type="cellIs" dxfId="8723" priority="7309" operator="equal">
      <formula>"DESCRIPCIÓN INSUFICIENTE"</formula>
    </cfRule>
    <cfRule type="cellIs" dxfId="8722" priority="7310" operator="equal">
      <formula>"NO ESTÁ ACORDE A ITEM 5.2.1 (T.R.)"</formula>
    </cfRule>
    <cfRule type="cellIs" dxfId="8721" priority="7311" operator="equal">
      <formula>"ACORDE A ITEM 5.2.1 (T.R.)"</formula>
    </cfRule>
  </conditionalFormatting>
  <conditionalFormatting sqref="Q164:Q165">
    <cfRule type="containsBlanks" dxfId="8720" priority="7302">
      <formula>LEN(TRIM(Q164))=0</formula>
    </cfRule>
    <cfRule type="cellIs" dxfId="8719" priority="7308" operator="equal">
      <formula>"REQUERIMIENTOS SUBSANADOS"</formula>
    </cfRule>
    <cfRule type="containsText" dxfId="8718" priority="7312" operator="containsText" text="NO SUBSANABLE">
      <formula>NOT(ISERROR(SEARCH("NO SUBSANABLE",Q164)))</formula>
    </cfRule>
    <cfRule type="containsText" dxfId="8717" priority="7313" operator="containsText" text="PENDIENTES POR SUBSANAR">
      <formula>NOT(ISERROR(SEARCH("PENDIENTES POR SUBSANAR",Q164)))</formula>
    </cfRule>
    <cfRule type="containsText" dxfId="8716" priority="7314" operator="containsText" text="SIN OBSERVACIÓN">
      <formula>NOT(ISERROR(SEARCH("SIN OBSERVACIÓN",Q164)))</formula>
    </cfRule>
  </conditionalFormatting>
  <conditionalFormatting sqref="R164:R165">
    <cfRule type="containsBlanks" dxfId="8715" priority="7301">
      <formula>LEN(TRIM(R164))=0</formula>
    </cfRule>
    <cfRule type="cellIs" dxfId="8714" priority="7303" operator="equal">
      <formula>"NO CUMPLEN CON LO SOLICITADO"</formula>
    </cfRule>
    <cfRule type="cellIs" dxfId="8713" priority="7304" operator="equal">
      <formula>"CUMPLEN CON LO SOLICITADO"</formula>
    </cfRule>
    <cfRule type="cellIs" dxfId="8712" priority="7305" operator="equal">
      <formula>"PENDIENTES"</formula>
    </cfRule>
    <cfRule type="cellIs" dxfId="8711" priority="7306" operator="equal">
      <formula>"NINGUNO"</formula>
    </cfRule>
  </conditionalFormatting>
  <conditionalFormatting sqref="P164:P165">
    <cfRule type="expression" dxfId="8710" priority="7292">
      <formula>Q164="NO SUBSANABLE"</formula>
    </cfRule>
    <cfRule type="expression" dxfId="8709" priority="7293">
      <formula>Q164="REQUERIMIENTOS SUBSANADOS"</formula>
    </cfRule>
    <cfRule type="expression" dxfId="8708" priority="7294">
      <formula>Q164="PENDIENTES POR SUBSANAR"</formula>
    </cfRule>
    <cfRule type="expression" dxfId="8707" priority="7295">
      <formula>Q164="SIN OBSERVACIÓN"</formula>
    </cfRule>
    <cfRule type="containsBlanks" dxfId="8706" priority="7296">
      <formula>LEN(TRIM(P164))=0</formula>
    </cfRule>
  </conditionalFormatting>
  <conditionalFormatting sqref="J151 J155">
    <cfRule type="cellIs" dxfId="8705" priority="7290" operator="equal">
      <formula>"NO CUMPLE"</formula>
    </cfRule>
    <cfRule type="cellIs" dxfId="8704" priority="7291" operator="equal">
      <formula>"CUMPLE"</formula>
    </cfRule>
  </conditionalFormatting>
  <conditionalFormatting sqref="J156:J159">
    <cfRule type="cellIs" dxfId="8703" priority="7288" operator="equal">
      <formula>"NO CUMPLE"</formula>
    </cfRule>
    <cfRule type="cellIs" dxfId="8702" priority="7289" operator="equal">
      <formula>"CUMPLE"</formula>
    </cfRule>
  </conditionalFormatting>
  <conditionalFormatting sqref="J160:J163">
    <cfRule type="cellIs" dxfId="8701" priority="7286" operator="equal">
      <formula>"NO CUMPLE"</formula>
    </cfRule>
    <cfRule type="cellIs" dxfId="8700" priority="7287" operator="equal">
      <formula>"CUMPLE"</formula>
    </cfRule>
  </conditionalFormatting>
  <conditionalFormatting sqref="J164:J167">
    <cfRule type="cellIs" dxfId="8699" priority="7284" operator="equal">
      <formula>"NO CUMPLE"</formula>
    </cfRule>
    <cfRule type="cellIs" dxfId="8698" priority="7285" operator="equal">
      <formula>"CUMPLE"</formula>
    </cfRule>
  </conditionalFormatting>
  <conditionalFormatting sqref="S148:S149">
    <cfRule type="cellIs" dxfId="8697" priority="7282" operator="greaterThan">
      <formula>0</formula>
    </cfRule>
    <cfRule type="top10" dxfId="8696" priority="7283" rank="10"/>
  </conditionalFormatting>
  <conditionalFormatting sqref="L151">
    <cfRule type="cellIs" dxfId="8695" priority="7246" operator="equal">
      <formula>"NO CUMPLE"</formula>
    </cfRule>
    <cfRule type="cellIs" dxfId="8694" priority="7247" operator="equal">
      <formula>"CUMPLE"</formula>
    </cfRule>
  </conditionalFormatting>
  <conditionalFormatting sqref="M151">
    <cfRule type="expression" dxfId="8693" priority="7244">
      <formula>L151="NO CUMPLE"</formula>
    </cfRule>
    <cfRule type="expression" dxfId="8692" priority="7245">
      <formula>L151="CUMPLE"</formula>
    </cfRule>
  </conditionalFormatting>
  <conditionalFormatting sqref="M152">
    <cfRule type="expression" dxfId="8691" priority="7234">
      <formula>L152="NO CUMPLE"</formula>
    </cfRule>
    <cfRule type="expression" dxfId="8690" priority="7235">
      <formula>L152="CUMPLE"</formula>
    </cfRule>
  </conditionalFormatting>
  <conditionalFormatting sqref="L152:L155">
    <cfRule type="cellIs" dxfId="8689" priority="7232" operator="equal">
      <formula>"NO CUMPLE"</formula>
    </cfRule>
    <cfRule type="cellIs" dxfId="8688" priority="7233" operator="equal">
      <formula>"CUMPLE"</formula>
    </cfRule>
  </conditionalFormatting>
  <conditionalFormatting sqref="M153:M155">
    <cfRule type="expression" dxfId="8687" priority="7230">
      <formula>L153="NO CUMPLE"</formula>
    </cfRule>
    <cfRule type="expression" dxfId="8686" priority="7231">
      <formula>L153="CUMPLE"</formula>
    </cfRule>
  </conditionalFormatting>
  <conditionalFormatting sqref="M156">
    <cfRule type="expression" dxfId="8685" priority="7220">
      <formula>L156="NO CUMPLE"</formula>
    </cfRule>
    <cfRule type="expression" dxfId="8684" priority="7221">
      <formula>L156="CUMPLE"</formula>
    </cfRule>
  </conditionalFormatting>
  <conditionalFormatting sqref="L156:L159">
    <cfRule type="cellIs" dxfId="8683" priority="7218" operator="equal">
      <formula>"NO CUMPLE"</formula>
    </cfRule>
    <cfRule type="cellIs" dxfId="8682" priority="7219" operator="equal">
      <formula>"CUMPLE"</formula>
    </cfRule>
  </conditionalFormatting>
  <conditionalFormatting sqref="M157:M159">
    <cfRule type="expression" dxfId="8681" priority="7216">
      <formula>L157="NO CUMPLE"</formula>
    </cfRule>
    <cfRule type="expression" dxfId="8680" priority="7217">
      <formula>L157="CUMPLE"</formula>
    </cfRule>
  </conditionalFormatting>
  <conditionalFormatting sqref="M160">
    <cfRule type="expression" dxfId="8679" priority="7206">
      <formula>L160="NO CUMPLE"</formula>
    </cfRule>
    <cfRule type="expression" dxfId="8678" priority="7207">
      <formula>L160="CUMPLE"</formula>
    </cfRule>
  </conditionalFormatting>
  <conditionalFormatting sqref="L160:L163">
    <cfRule type="cellIs" dxfId="8677" priority="7204" operator="equal">
      <formula>"NO CUMPLE"</formula>
    </cfRule>
    <cfRule type="cellIs" dxfId="8676" priority="7205" operator="equal">
      <formula>"CUMPLE"</formula>
    </cfRule>
  </conditionalFormatting>
  <conditionalFormatting sqref="M161:M163">
    <cfRule type="expression" dxfId="8675" priority="7202">
      <formula>L161="NO CUMPLE"</formula>
    </cfRule>
    <cfRule type="expression" dxfId="8674" priority="7203">
      <formula>L161="CUMPLE"</formula>
    </cfRule>
  </conditionalFormatting>
  <conditionalFormatting sqref="M164">
    <cfRule type="expression" dxfId="8673" priority="7192">
      <formula>L164="NO CUMPLE"</formula>
    </cfRule>
    <cfRule type="expression" dxfId="8672" priority="7193">
      <formula>L164="CUMPLE"</formula>
    </cfRule>
  </conditionalFormatting>
  <conditionalFormatting sqref="L164:L167">
    <cfRule type="cellIs" dxfId="8671" priority="7190" operator="equal">
      <formula>"NO CUMPLE"</formula>
    </cfRule>
    <cfRule type="cellIs" dxfId="8670" priority="7191" operator="equal">
      <formula>"CUMPLE"</formula>
    </cfRule>
  </conditionalFormatting>
  <conditionalFormatting sqref="M165:M167">
    <cfRule type="expression" dxfId="8669" priority="7188">
      <formula>L165="NO CUMPLE"</formula>
    </cfRule>
    <cfRule type="expression" dxfId="8668" priority="7189">
      <formula>L165="CUMPLE"</formula>
    </cfRule>
  </conditionalFormatting>
  <conditionalFormatting sqref="T195">
    <cfRule type="cellIs" dxfId="8667" priority="7184" operator="equal">
      <formula>"NO CUMPLE"</formula>
    </cfRule>
    <cfRule type="cellIs" dxfId="8666" priority="7185" operator="equal">
      <formula>"CUMPLE"</formula>
    </cfRule>
  </conditionalFormatting>
  <conditionalFormatting sqref="B195">
    <cfRule type="cellIs" dxfId="8665" priority="7182" operator="equal">
      <formula>"NO CUMPLE CON LA EXPERIENCIA REQUERIDA"</formula>
    </cfRule>
    <cfRule type="cellIs" dxfId="8664" priority="7183" operator="equal">
      <formula>"CUMPLE CON LA EXPERIENCIA REQUERIDA"</formula>
    </cfRule>
  </conditionalFormatting>
  <conditionalFormatting sqref="H175:H176 H179:H180 H183:H184 H187:H188 H191:H192">
    <cfRule type="notContainsBlanks" dxfId="8663" priority="7181">
      <formula>LEN(TRIM(H175))&gt;0</formula>
    </cfRule>
  </conditionalFormatting>
  <conditionalFormatting sqref="G175:G176">
    <cfRule type="notContainsBlanks" dxfId="8662" priority="7180">
      <formula>LEN(TRIM(G175))&gt;0</formula>
    </cfRule>
  </conditionalFormatting>
  <conditionalFormatting sqref="F175:F176">
    <cfRule type="notContainsBlanks" dxfId="8661" priority="7179">
      <formula>LEN(TRIM(F175))&gt;0</formula>
    </cfRule>
  </conditionalFormatting>
  <conditionalFormatting sqref="E175:E176">
    <cfRule type="notContainsBlanks" dxfId="8660" priority="7178">
      <formula>LEN(TRIM(E175))&gt;0</formula>
    </cfRule>
  </conditionalFormatting>
  <conditionalFormatting sqref="D175:D176">
    <cfRule type="notContainsBlanks" dxfId="8659" priority="7177">
      <formula>LEN(TRIM(D175))&gt;0</formula>
    </cfRule>
  </conditionalFormatting>
  <conditionalFormatting sqref="C175:C176">
    <cfRule type="notContainsBlanks" dxfId="8658" priority="7176">
      <formula>LEN(TRIM(C175))&gt;0</formula>
    </cfRule>
  </conditionalFormatting>
  <conditionalFormatting sqref="I175:I176">
    <cfRule type="notContainsBlanks" dxfId="8657" priority="7175">
      <formula>LEN(TRIM(I175))&gt;0</formula>
    </cfRule>
  </conditionalFormatting>
  <conditionalFormatting sqref="T175:T176">
    <cfRule type="cellIs" dxfId="8656" priority="7173" operator="equal">
      <formula>"NO"</formula>
    </cfRule>
    <cfRule type="cellIs" dxfId="8655" priority="7174" operator="equal">
      <formula>"SI"</formula>
    </cfRule>
  </conditionalFormatting>
  <conditionalFormatting sqref="S179:S180">
    <cfRule type="cellIs" dxfId="8654" priority="7171" operator="greaterThan">
      <formula>0</formula>
    </cfRule>
    <cfRule type="top10" dxfId="8653" priority="7172" rank="10"/>
  </conditionalFormatting>
  <conditionalFormatting sqref="S183:S184 S187:S188">
    <cfRule type="cellIs" dxfId="8652" priority="7169" operator="greaterThan">
      <formula>0</formula>
    </cfRule>
    <cfRule type="top10" dxfId="8651" priority="7170" rank="10"/>
  </conditionalFormatting>
  <conditionalFormatting sqref="G183:G184">
    <cfRule type="notContainsBlanks" dxfId="8650" priority="7168">
      <formula>LEN(TRIM(G183))&gt;0</formula>
    </cfRule>
  </conditionalFormatting>
  <conditionalFormatting sqref="F183:F184">
    <cfRule type="notContainsBlanks" dxfId="8649" priority="7167">
      <formula>LEN(TRIM(F183))&gt;0</formula>
    </cfRule>
  </conditionalFormatting>
  <conditionalFormatting sqref="E183:E184">
    <cfRule type="notContainsBlanks" dxfId="8648" priority="7166">
      <formula>LEN(TRIM(E183))&gt;0</formula>
    </cfRule>
  </conditionalFormatting>
  <conditionalFormatting sqref="D183:D184">
    <cfRule type="notContainsBlanks" dxfId="8647" priority="7165">
      <formula>LEN(TRIM(D183))&gt;0</formula>
    </cfRule>
  </conditionalFormatting>
  <conditionalFormatting sqref="C183:C184">
    <cfRule type="notContainsBlanks" dxfId="8646" priority="7164">
      <formula>LEN(TRIM(C183))&gt;0</formula>
    </cfRule>
  </conditionalFormatting>
  <conditionalFormatting sqref="I183:I184">
    <cfRule type="notContainsBlanks" dxfId="8645" priority="7163">
      <formula>LEN(TRIM(I183))&gt;0</formula>
    </cfRule>
  </conditionalFormatting>
  <conditionalFormatting sqref="S191:S192">
    <cfRule type="cellIs" dxfId="8644" priority="7159" operator="greaterThan">
      <formula>0</formula>
    </cfRule>
    <cfRule type="top10" dxfId="8643" priority="7160" rank="10"/>
  </conditionalFormatting>
  <conditionalFormatting sqref="G191:G192">
    <cfRule type="notContainsBlanks" dxfId="8642" priority="7158">
      <formula>LEN(TRIM(G191))&gt;0</formula>
    </cfRule>
  </conditionalFormatting>
  <conditionalFormatting sqref="F191:F192">
    <cfRule type="notContainsBlanks" dxfId="8641" priority="7157">
      <formula>LEN(TRIM(F191))&gt;0</formula>
    </cfRule>
  </conditionalFormatting>
  <conditionalFormatting sqref="E191:E192">
    <cfRule type="notContainsBlanks" dxfId="8640" priority="7156">
      <formula>LEN(TRIM(E191))&gt;0</formula>
    </cfRule>
  </conditionalFormatting>
  <conditionalFormatting sqref="D191:D192">
    <cfRule type="notContainsBlanks" dxfId="8639" priority="7155">
      <formula>LEN(TRIM(D191))&gt;0</formula>
    </cfRule>
  </conditionalFormatting>
  <conditionalFormatting sqref="C191:C192">
    <cfRule type="notContainsBlanks" dxfId="8638" priority="7154">
      <formula>LEN(TRIM(C191))&gt;0</formula>
    </cfRule>
  </conditionalFormatting>
  <conditionalFormatting sqref="I191:I192">
    <cfRule type="notContainsBlanks" dxfId="8637" priority="7153">
      <formula>LEN(TRIM(I191))&gt;0</formula>
    </cfRule>
  </conditionalFormatting>
  <conditionalFormatting sqref="G179:G180">
    <cfRule type="notContainsBlanks" dxfId="8636" priority="7152">
      <formula>LEN(TRIM(G179))&gt;0</formula>
    </cfRule>
  </conditionalFormatting>
  <conditionalFormatting sqref="F179:F180">
    <cfRule type="notContainsBlanks" dxfId="8635" priority="7151">
      <formula>LEN(TRIM(F179))&gt;0</formula>
    </cfRule>
  </conditionalFormatting>
  <conditionalFormatting sqref="E179:E180">
    <cfRule type="notContainsBlanks" dxfId="8634" priority="7150">
      <formula>LEN(TRIM(E179))&gt;0</formula>
    </cfRule>
  </conditionalFormatting>
  <conditionalFormatting sqref="D179:D180">
    <cfRule type="notContainsBlanks" dxfId="8633" priority="7149">
      <formula>LEN(TRIM(D179))&gt;0</formula>
    </cfRule>
  </conditionalFormatting>
  <conditionalFormatting sqref="C179:C180">
    <cfRule type="notContainsBlanks" dxfId="8632" priority="7148">
      <formula>LEN(TRIM(C179))&gt;0</formula>
    </cfRule>
  </conditionalFormatting>
  <conditionalFormatting sqref="G187:G188">
    <cfRule type="notContainsBlanks" dxfId="8631" priority="7147">
      <formula>LEN(TRIM(G187))&gt;0</formula>
    </cfRule>
  </conditionalFormatting>
  <conditionalFormatting sqref="F187:F188">
    <cfRule type="notContainsBlanks" dxfId="8630" priority="7146">
      <formula>LEN(TRIM(F187))&gt;0</formula>
    </cfRule>
  </conditionalFormatting>
  <conditionalFormatting sqref="E187:E188">
    <cfRule type="notContainsBlanks" dxfId="8629" priority="7145">
      <formula>LEN(TRIM(E187))&gt;0</formula>
    </cfRule>
  </conditionalFormatting>
  <conditionalFormatting sqref="D187:D188">
    <cfRule type="notContainsBlanks" dxfId="8628" priority="7144">
      <formula>LEN(TRIM(D187))&gt;0</formula>
    </cfRule>
  </conditionalFormatting>
  <conditionalFormatting sqref="C187:C188">
    <cfRule type="notContainsBlanks" dxfId="8627" priority="7143">
      <formula>LEN(TRIM(C187))&gt;0</formula>
    </cfRule>
  </conditionalFormatting>
  <conditionalFormatting sqref="I179:I180">
    <cfRule type="notContainsBlanks" dxfId="8626" priority="7142">
      <formula>LEN(TRIM(I179))&gt;0</formula>
    </cfRule>
  </conditionalFormatting>
  <conditionalFormatting sqref="I187:I188">
    <cfRule type="notContainsBlanks" dxfId="8625" priority="7141">
      <formula>LEN(TRIM(I187))&gt;0</formula>
    </cfRule>
  </conditionalFormatting>
  <conditionalFormatting sqref="S195">
    <cfRule type="expression" dxfId="8624" priority="7139">
      <formula>$S$33&gt;0</formula>
    </cfRule>
    <cfRule type="cellIs" dxfId="8623" priority="7140" operator="equal">
      <formula>0</formula>
    </cfRule>
  </conditionalFormatting>
  <conditionalFormatting sqref="S196">
    <cfRule type="expression" dxfId="8622" priority="7137">
      <formula>$S$33&gt;0</formula>
    </cfRule>
    <cfRule type="cellIs" dxfId="8621" priority="7138" operator="equal">
      <formula>0</formula>
    </cfRule>
  </conditionalFormatting>
  <conditionalFormatting sqref="P187:P188">
    <cfRule type="expression" dxfId="8620" priority="7049">
      <formula>Q187="NO SUBSANABLE"</formula>
    </cfRule>
    <cfRule type="expression" dxfId="8619" priority="7050">
      <formula>Q187="REQUERIMIENTOS SUBSANADOS"</formula>
    </cfRule>
    <cfRule type="expression" dxfId="8618" priority="7051">
      <formula>Q187="PENDIENTES POR SUBSANAR"</formula>
    </cfRule>
    <cfRule type="expression" dxfId="8617" priority="7052">
      <formula>Q187="SIN OBSERVACIÓN"</formula>
    </cfRule>
    <cfRule type="containsBlanks" dxfId="8616" priority="7053">
      <formula>LEN(TRIM(P187))=0</formula>
    </cfRule>
  </conditionalFormatting>
  <conditionalFormatting sqref="N191:N192">
    <cfRule type="expression" dxfId="8615" priority="7046">
      <formula>N191=" "</formula>
    </cfRule>
    <cfRule type="expression" dxfId="8614" priority="7047">
      <formula>N191="NO PRESENTÓ CERTIFICADO"</formula>
    </cfRule>
    <cfRule type="expression" dxfId="8613" priority="7048">
      <formula>N191="PRESENTÓ CERTIFICADO"</formula>
    </cfRule>
  </conditionalFormatting>
  <conditionalFormatting sqref="O191:O192">
    <cfRule type="cellIs" dxfId="8612" priority="7028" operator="equal">
      <formula>"PENDIENTE POR DESCRIPCIÓN"</formula>
    </cfRule>
    <cfRule type="cellIs" dxfId="8611" priority="7029" operator="equal">
      <formula>"DESCRIPCIÓN INSUFICIENTE"</formula>
    </cfRule>
    <cfRule type="cellIs" dxfId="8610" priority="7030" operator="equal">
      <formula>"NO ESTÁ ACORDE A ITEM 5.2.2 (T.R.)"</formula>
    </cfRule>
    <cfRule type="cellIs" dxfId="8609" priority="7031" operator="equal">
      <formula>"ACORDE A ITEM 5.2.2 (T.R.)"</formula>
    </cfRule>
    <cfRule type="cellIs" dxfId="8608" priority="7038" operator="equal">
      <formula>"PENDIENTE POR DESCRIPCIÓN"</formula>
    </cfRule>
    <cfRule type="cellIs" dxfId="8607" priority="7040" operator="equal">
      <formula>"DESCRIPCIÓN INSUFICIENTE"</formula>
    </cfRule>
    <cfRule type="cellIs" dxfId="8606" priority="7041" operator="equal">
      <formula>"NO ESTÁ ACORDE A ITEM 5.2.1 (T.R.)"</formula>
    </cfRule>
    <cfRule type="cellIs" dxfId="8605" priority="7042" operator="equal">
      <formula>"ACORDE A ITEM 5.2.1 (T.R.)"</formula>
    </cfRule>
  </conditionalFormatting>
  <conditionalFormatting sqref="Q191:Q192">
    <cfRule type="containsBlanks" dxfId="8604" priority="7033">
      <formula>LEN(TRIM(Q191))=0</formula>
    </cfRule>
    <cfRule type="cellIs" dxfId="8603" priority="7039" operator="equal">
      <formula>"REQUERIMIENTOS SUBSANADOS"</formula>
    </cfRule>
    <cfRule type="containsText" dxfId="8602" priority="7043" operator="containsText" text="NO SUBSANABLE">
      <formula>NOT(ISERROR(SEARCH("NO SUBSANABLE",Q191)))</formula>
    </cfRule>
    <cfRule type="containsText" dxfId="8601" priority="7044" operator="containsText" text="PENDIENTES POR SUBSANAR">
      <formula>NOT(ISERROR(SEARCH("PENDIENTES POR SUBSANAR",Q191)))</formula>
    </cfRule>
    <cfRule type="containsText" dxfId="8600" priority="7045" operator="containsText" text="SIN OBSERVACIÓN">
      <formula>NOT(ISERROR(SEARCH("SIN OBSERVACIÓN",Q191)))</formula>
    </cfRule>
  </conditionalFormatting>
  <conditionalFormatting sqref="R191:R192">
    <cfRule type="containsBlanks" dxfId="8599" priority="7032">
      <formula>LEN(TRIM(R191))=0</formula>
    </cfRule>
    <cfRule type="cellIs" dxfId="8598" priority="7034" operator="equal">
      <formula>"NO CUMPLEN CON LO SOLICITADO"</formula>
    </cfRule>
    <cfRule type="cellIs" dxfId="8597" priority="7035" operator="equal">
      <formula>"CUMPLEN CON LO SOLICITADO"</formula>
    </cfRule>
    <cfRule type="cellIs" dxfId="8596" priority="7036" operator="equal">
      <formula>"PENDIENTES"</formula>
    </cfRule>
    <cfRule type="cellIs" dxfId="8595" priority="7037" operator="equal">
      <formula>"NINGUNO"</formula>
    </cfRule>
  </conditionalFormatting>
  <conditionalFormatting sqref="P191:P192">
    <cfRule type="expression" dxfId="8594" priority="7023">
      <formula>Q191="NO SUBSANABLE"</formula>
    </cfRule>
    <cfRule type="expression" dxfId="8593" priority="7024">
      <formula>Q191="REQUERIMIENTOS SUBSANADOS"</formula>
    </cfRule>
    <cfRule type="expression" dxfId="8592" priority="7025">
      <formula>Q191="PENDIENTES POR SUBSANAR"</formula>
    </cfRule>
    <cfRule type="expression" dxfId="8591" priority="7026">
      <formula>Q191="SIN OBSERVACIÓN"</formula>
    </cfRule>
    <cfRule type="containsBlanks" dxfId="8590" priority="7027">
      <formula>LEN(TRIM(P191))=0</formula>
    </cfRule>
  </conditionalFormatting>
  <conditionalFormatting sqref="J178 J182">
    <cfRule type="cellIs" dxfId="8589" priority="7021" operator="equal">
      <formula>"NO CUMPLE"</formula>
    </cfRule>
    <cfRule type="cellIs" dxfId="8588" priority="7022" operator="equal">
      <formula>"CUMPLE"</formula>
    </cfRule>
  </conditionalFormatting>
  <conditionalFormatting sqref="J186">
    <cfRule type="cellIs" dxfId="8587" priority="7019" operator="equal">
      <formula>"NO CUMPLE"</formula>
    </cfRule>
    <cfRule type="cellIs" dxfId="8586" priority="7020" operator="equal">
      <formula>"CUMPLE"</formula>
    </cfRule>
  </conditionalFormatting>
  <conditionalFormatting sqref="J190">
    <cfRule type="cellIs" dxfId="8585" priority="7017" operator="equal">
      <formula>"NO CUMPLE"</formula>
    </cfRule>
    <cfRule type="cellIs" dxfId="8584" priority="7018" operator="equal">
      <formula>"CUMPLE"</formula>
    </cfRule>
  </conditionalFormatting>
  <conditionalFormatting sqref="J194">
    <cfRule type="cellIs" dxfId="8583" priority="7015" operator="equal">
      <formula>"NO CUMPLE"</formula>
    </cfRule>
    <cfRule type="cellIs" dxfId="8582" priority="7016" operator="equal">
      <formula>"CUMPLE"</formula>
    </cfRule>
  </conditionalFormatting>
  <conditionalFormatting sqref="S175:S176">
    <cfRule type="cellIs" dxfId="8581" priority="7013" operator="greaterThan">
      <formula>0</formula>
    </cfRule>
    <cfRule type="top10" dxfId="8580" priority="7014" rank="10"/>
  </conditionalFormatting>
  <conditionalFormatting sqref="M175">
    <cfRule type="expression" dxfId="8579" priority="6979">
      <formula>L175="NO CUMPLE"</formula>
    </cfRule>
    <cfRule type="expression" dxfId="8578" priority="6980">
      <formula>L175="CUMPLE"</formula>
    </cfRule>
  </conditionalFormatting>
  <conditionalFormatting sqref="L175:L178">
    <cfRule type="cellIs" dxfId="8577" priority="6977" operator="equal">
      <formula>"NO CUMPLE"</formula>
    </cfRule>
    <cfRule type="cellIs" dxfId="8576" priority="6978" operator="equal">
      <formula>"CUMPLE"</formula>
    </cfRule>
  </conditionalFormatting>
  <conditionalFormatting sqref="M176:M178">
    <cfRule type="expression" dxfId="8575" priority="6975">
      <formula>L176="NO CUMPLE"</formula>
    </cfRule>
    <cfRule type="expression" dxfId="8574" priority="6976">
      <formula>L176="CUMPLE"</formula>
    </cfRule>
  </conditionalFormatting>
  <conditionalFormatting sqref="M179">
    <cfRule type="expression" dxfId="8573" priority="6965">
      <formula>L179="NO CUMPLE"</formula>
    </cfRule>
    <cfRule type="expression" dxfId="8572" priority="6966">
      <formula>L179="CUMPLE"</formula>
    </cfRule>
  </conditionalFormatting>
  <conditionalFormatting sqref="L179:L182">
    <cfRule type="cellIs" dxfId="8571" priority="6963" operator="equal">
      <formula>"NO CUMPLE"</formula>
    </cfRule>
    <cfRule type="cellIs" dxfId="8570" priority="6964" operator="equal">
      <formula>"CUMPLE"</formula>
    </cfRule>
  </conditionalFormatting>
  <conditionalFormatting sqref="M180:M182">
    <cfRule type="expression" dxfId="8569" priority="6961">
      <formula>L180="NO CUMPLE"</formula>
    </cfRule>
    <cfRule type="expression" dxfId="8568" priority="6962">
      <formula>L180="CUMPLE"</formula>
    </cfRule>
  </conditionalFormatting>
  <conditionalFormatting sqref="L186">
    <cfRule type="cellIs" dxfId="8567" priority="6949" operator="equal">
      <formula>"NO CUMPLE"</formula>
    </cfRule>
    <cfRule type="cellIs" dxfId="8566" priority="6950" operator="equal">
      <formula>"CUMPLE"</formula>
    </cfRule>
  </conditionalFormatting>
  <conditionalFormatting sqref="M186">
    <cfRule type="expression" dxfId="8565" priority="6947">
      <formula>L186="NO CUMPLE"</formula>
    </cfRule>
    <cfRule type="expression" dxfId="8564" priority="6948">
      <formula>L186="CUMPLE"</formula>
    </cfRule>
  </conditionalFormatting>
  <conditionalFormatting sqref="L190">
    <cfRule type="cellIs" dxfId="8563" priority="6935" operator="equal">
      <formula>"NO CUMPLE"</formula>
    </cfRule>
    <cfRule type="cellIs" dxfId="8562" priority="6936" operator="equal">
      <formula>"CUMPLE"</formula>
    </cfRule>
  </conditionalFormatting>
  <conditionalFormatting sqref="M190">
    <cfRule type="expression" dxfId="8561" priority="6933">
      <formula>L190="NO CUMPLE"</formula>
    </cfRule>
    <cfRule type="expression" dxfId="8560" priority="6934">
      <formula>L190="CUMPLE"</formula>
    </cfRule>
  </conditionalFormatting>
  <conditionalFormatting sqref="M191">
    <cfRule type="expression" dxfId="8559" priority="6923">
      <formula>L191="NO CUMPLE"</formula>
    </cfRule>
    <cfRule type="expression" dxfId="8558" priority="6924">
      <formula>L191="CUMPLE"</formula>
    </cfRule>
  </conditionalFormatting>
  <conditionalFormatting sqref="L191:L194">
    <cfRule type="cellIs" dxfId="8557" priority="6921" operator="equal">
      <formula>"NO CUMPLE"</formula>
    </cfRule>
    <cfRule type="cellIs" dxfId="8556" priority="6922" operator="equal">
      <formula>"CUMPLE"</formula>
    </cfRule>
  </conditionalFormatting>
  <conditionalFormatting sqref="M192:M194">
    <cfRule type="expression" dxfId="8555" priority="6919">
      <formula>L192="NO CUMPLE"</formula>
    </cfRule>
    <cfRule type="expression" dxfId="8554" priority="6920">
      <formula>L192="CUMPLE"</formula>
    </cfRule>
  </conditionalFormatting>
  <conditionalFormatting sqref="T222">
    <cfRule type="cellIs" dxfId="8553" priority="6915" operator="equal">
      <formula>"NO CUMPLE"</formula>
    </cfRule>
    <cfRule type="cellIs" dxfId="8552" priority="6916" operator="equal">
      <formula>"CUMPLE"</formula>
    </cfRule>
  </conditionalFormatting>
  <conditionalFormatting sqref="B222">
    <cfRule type="cellIs" dxfId="8551" priority="6913" operator="equal">
      <formula>"NO CUMPLE CON LA EXPERIENCIA REQUERIDA"</formula>
    </cfRule>
    <cfRule type="cellIs" dxfId="8550" priority="6914" operator="equal">
      <formula>"CUMPLE CON LA EXPERIENCIA REQUERIDA"</formula>
    </cfRule>
  </conditionalFormatting>
  <conditionalFormatting sqref="H202:H203 H218:H219">
    <cfRule type="notContainsBlanks" dxfId="8549" priority="6912">
      <formula>LEN(TRIM(H202))&gt;0</formula>
    </cfRule>
  </conditionalFormatting>
  <conditionalFormatting sqref="G202:G203">
    <cfRule type="notContainsBlanks" dxfId="8548" priority="6911">
      <formula>LEN(TRIM(G202))&gt;0</formula>
    </cfRule>
  </conditionalFormatting>
  <conditionalFormatting sqref="F202:F203">
    <cfRule type="notContainsBlanks" dxfId="8547" priority="6910">
      <formula>LEN(TRIM(F202))&gt;0</formula>
    </cfRule>
  </conditionalFormatting>
  <conditionalFormatting sqref="E202:E203">
    <cfRule type="notContainsBlanks" dxfId="8546" priority="6909">
      <formula>LEN(TRIM(E202))&gt;0</formula>
    </cfRule>
  </conditionalFormatting>
  <conditionalFormatting sqref="D202:D203">
    <cfRule type="notContainsBlanks" dxfId="8545" priority="6908">
      <formula>LEN(TRIM(D202))&gt;0</formula>
    </cfRule>
  </conditionalFormatting>
  <conditionalFormatting sqref="C202:C203">
    <cfRule type="notContainsBlanks" dxfId="8544" priority="6907">
      <formula>LEN(TRIM(C202))&gt;0</formula>
    </cfRule>
  </conditionalFormatting>
  <conditionalFormatting sqref="I202:I203">
    <cfRule type="notContainsBlanks" dxfId="8543" priority="6906">
      <formula>LEN(TRIM(I202))&gt;0</formula>
    </cfRule>
  </conditionalFormatting>
  <conditionalFormatting sqref="T202:T203">
    <cfRule type="cellIs" dxfId="8542" priority="6904" operator="equal">
      <formula>"NO"</formula>
    </cfRule>
    <cfRule type="cellIs" dxfId="8541" priority="6905" operator="equal">
      <formula>"SI"</formula>
    </cfRule>
  </conditionalFormatting>
  <conditionalFormatting sqref="S206:S207">
    <cfRule type="cellIs" dxfId="8540" priority="6902" operator="greaterThan">
      <formula>0</formula>
    </cfRule>
    <cfRule type="top10" dxfId="8539" priority="6903" rank="10"/>
  </conditionalFormatting>
  <conditionalFormatting sqref="S210:S211">
    <cfRule type="cellIs" dxfId="8538" priority="6900" operator="greaterThan">
      <formula>0</formula>
    </cfRule>
    <cfRule type="top10" dxfId="8537" priority="6901" rank="10"/>
  </conditionalFormatting>
  <conditionalFormatting sqref="G210:G211">
    <cfRule type="notContainsBlanks" dxfId="8536" priority="6899">
      <formula>LEN(TRIM(G210))&gt;0</formula>
    </cfRule>
  </conditionalFormatting>
  <conditionalFormatting sqref="F210:F211">
    <cfRule type="notContainsBlanks" dxfId="8535" priority="6898">
      <formula>LEN(TRIM(F210))&gt;0</formula>
    </cfRule>
  </conditionalFormatting>
  <conditionalFormatting sqref="E210:E211">
    <cfRule type="notContainsBlanks" dxfId="8534" priority="6897">
      <formula>LEN(TRIM(E210))&gt;0</formula>
    </cfRule>
  </conditionalFormatting>
  <conditionalFormatting sqref="D210:D211">
    <cfRule type="notContainsBlanks" dxfId="8533" priority="6896">
      <formula>LEN(TRIM(D210))&gt;0</formula>
    </cfRule>
  </conditionalFormatting>
  <conditionalFormatting sqref="C210:C211">
    <cfRule type="notContainsBlanks" dxfId="8532" priority="6895">
      <formula>LEN(TRIM(C210))&gt;0</formula>
    </cfRule>
  </conditionalFormatting>
  <conditionalFormatting sqref="S214:S215">
    <cfRule type="cellIs" dxfId="8531" priority="6892" operator="greaterThan">
      <formula>0</formula>
    </cfRule>
    <cfRule type="top10" dxfId="8530" priority="6893" rank="10"/>
  </conditionalFormatting>
  <conditionalFormatting sqref="S218:S219">
    <cfRule type="cellIs" dxfId="8529" priority="6890" operator="greaterThan">
      <formula>0</formula>
    </cfRule>
    <cfRule type="top10" dxfId="8528" priority="6891" rank="10"/>
  </conditionalFormatting>
  <conditionalFormatting sqref="G218:G219">
    <cfRule type="notContainsBlanks" dxfId="8527" priority="6889">
      <formula>LEN(TRIM(G218))&gt;0</formula>
    </cfRule>
  </conditionalFormatting>
  <conditionalFormatting sqref="F218:F219">
    <cfRule type="notContainsBlanks" dxfId="8526" priority="6888">
      <formula>LEN(TRIM(F218))&gt;0</formula>
    </cfRule>
  </conditionalFormatting>
  <conditionalFormatting sqref="E218:E219">
    <cfRule type="notContainsBlanks" dxfId="8525" priority="6887">
      <formula>LEN(TRIM(E218))&gt;0</formula>
    </cfRule>
  </conditionalFormatting>
  <conditionalFormatting sqref="D218:D219">
    <cfRule type="notContainsBlanks" dxfId="8524" priority="6886">
      <formula>LEN(TRIM(D218))&gt;0</formula>
    </cfRule>
  </conditionalFormatting>
  <conditionalFormatting sqref="C218:C219">
    <cfRule type="notContainsBlanks" dxfId="8523" priority="6885">
      <formula>LEN(TRIM(C218))&gt;0</formula>
    </cfRule>
  </conditionalFormatting>
  <conditionalFormatting sqref="I218:I219">
    <cfRule type="notContainsBlanks" dxfId="8522" priority="6884">
      <formula>LEN(TRIM(I218))&gt;0</formula>
    </cfRule>
  </conditionalFormatting>
  <conditionalFormatting sqref="G206:G207">
    <cfRule type="notContainsBlanks" dxfId="8521" priority="6883">
      <formula>LEN(TRIM(G206))&gt;0</formula>
    </cfRule>
  </conditionalFormatting>
  <conditionalFormatting sqref="E206:E207">
    <cfRule type="notContainsBlanks" dxfId="8520" priority="6881">
      <formula>LEN(TRIM(E206))&gt;0</formula>
    </cfRule>
  </conditionalFormatting>
  <conditionalFormatting sqref="D206:D207">
    <cfRule type="notContainsBlanks" dxfId="8519" priority="6880">
      <formula>LEN(TRIM(D206))&gt;0</formula>
    </cfRule>
  </conditionalFormatting>
  <conditionalFormatting sqref="C206:C207">
    <cfRule type="notContainsBlanks" dxfId="8518" priority="6879">
      <formula>LEN(TRIM(C206))&gt;0</formula>
    </cfRule>
  </conditionalFormatting>
  <conditionalFormatting sqref="G214:G215">
    <cfRule type="notContainsBlanks" dxfId="8517" priority="6878">
      <formula>LEN(TRIM(G214))&gt;0</formula>
    </cfRule>
  </conditionalFormatting>
  <conditionalFormatting sqref="F214:F215">
    <cfRule type="notContainsBlanks" dxfId="8516" priority="6877">
      <formula>LEN(TRIM(F214))&gt;0</formula>
    </cfRule>
  </conditionalFormatting>
  <conditionalFormatting sqref="E214:E215">
    <cfRule type="notContainsBlanks" dxfId="8515" priority="6876">
      <formula>LEN(TRIM(E214))&gt;0</formula>
    </cfRule>
  </conditionalFormatting>
  <conditionalFormatting sqref="D214:D215">
    <cfRule type="notContainsBlanks" dxfId="8514" priority="6875">
      <formula>LEN(TRIM(D214))&gt;0</formula>
    </cfRule>
  </conditionalFormatting>
  <conditionalFormatting sqref="C214:C215">
    <cfRule type="notContainsBlanks" dxfId="8513" priority="6874">
      <formula>LEN(TRIM(C214))&gt;0</formula>
    </cfRule>
  </conditionalFormatting>
  <conditionalFormatting sqref="S222">
    <cfRule type="expression" dxfId="8512" priority="6870">
      <formula>$S$33&gt;0</formula>
    </cfRule>
    <cfRule type="cellIs" dxfId="8511" priority="6871" operator="equal">
      <formula>0</formula>
    </cfRule>
  </conditionalFormatting>
  <conditionalFormatting sqref="S223">
    <cfRule type="expression" dxfId="8510" priority="6868">
      <formula>$S$33&gt;0</formula>
    </cfRule>
    <cfRule type="cellIs" dxfId="8509" priority="6869" operator="equal">
      <formula>0</formula>
    </cfRule>
  </conditionalFormatting>
  <conditionalFormatting sqref="U218:U221">
    <cfRule type="cellIs" dxfId="8508" priority="6858" operator="equal">
      <formula>0</formula>
    </cfRule>
    <cfRule type="cellIs" dxfId="8507" priority="6859" operator="equal">
      <formula>1</formula>
    </cfRule>
  </conditionalFormatting>
  <conditionalFormatting sqref="N218:N219">
    <cfRule type="expression" dxfId="8506" priority="6777">
      <formula>N218=" "</formula>
    </cfRule>
    <cfRule type="expression" dxfId="8505" priority="6778">
      <formula>N218="NO PRESENTÓ CERTIFICADO"</formula>
    </cfRule>
    <cfRule type="expression" dxfId="8504" priority="6779">
      <formula>N218="PRESENTÓ CERTIFICADO"</formula>
    </cfRule>
  </conditionalFormatting>
  <conditionalFormatting sqref="O218:O219">
    <cfRule type="cellIs" dxfId="8503" priority="6759" operator="equal">
      <formula>"PENDIENTE POR DESCRIPCIÓN"</formula>
    </cfRule>
    <cfRule type="cellIs" dxfId="8502" priority="6760" operator="equal">
      <formula>"DESCRIPCIÓN INSUFICIENTE"</formula>
    </cfRule>
    <cfRule type="cellIs" dxfId="8501" priority="6761" operator="equal">
      <formula>"NO ESTÁ ACORDE A ITEM 5.2.2 (T.R.)"</formula>
    </cfRule>
    <cfRule type="cellIs" dxfId="8500" priority="6762" operator="equal">
      <formula>"ACORDE A ITEM 5.2.2 (T.R.)"</formula>
    </cfRule>
    <cfRule type="cellIs" dxfId="8499" priority="6769" operator="equal">
      <formula>"PENDIENTE POR DESCRIPCIÓN"</formula>
    </cfRule>
    <cfRule type="cellIs" dxfId="8498" priority="6771" operator="equal">
      <formula>"DESCRIPCIÓN INSUFICIENTE"</formula>
    </cfRule>
    <cfRule type="cellIs" dxfId="8497" priority="6772" operator="equal">
      <formula>"NO ESTÁ ACORDE A ITEM 5.2.1 (T.R.)"</formula>
    </cfRule>
    <cfRule type="cellIs" dxfId="8496" priority="6773" operator="equal">
      <formula>"ACORDE A ITEM 5.2.1 (T.R.)"</formula>
    </cfRule>
  </conditionalFormatting>
  <conditionalFormatting sqref="Q218:Q219">
    <cfRule type="containsBlanks" dxfId="8495" priority="6764">
      <formula>LEN(TRIM(Q218))=0</formula>
    </cfRule>
    <cfRule type="cellIs" dxfId="8494" priority="6770" operator="equal">
      <formula>"REQUERIMIENTOS SUBSANADOS"</formula>
    </cfRule>
    <cfRule type="containsText" dxfId="8493" priority="6774" operator="containsText" text="NO SUBSANABLE">
      <formula>NOT(ISERROR(SEARCH("NO SUBSANABLE",Q218)))</formula>
    </cfRule>
    <cfRule type="containsText" dxfId="8492" priority="6775" operator="containsText" text="PENDIENTES POR SUBSANAR">
      <formula>NOT(ISERROR(SEARCH("PENDIENTES POR SUBSANAR",Q218)))</formula>
    </cfRule>
    <cfRule type="containsText" dxfId="8491" priority="6776" operator="containsText" text="SIN OBSERVACIÓN">
      <formula>NOT(ISERROR(SEARCH("SIN OBSERVACIÓN",Q218)))</formula>
    </cfRule>
  </conditionalFormatting>
  <conditionalFormatting sqref="R218:R219">
    <cfRule type="containsBlanks" dxfId="8490" priority="6763">
      <formula>LEN(TRIM(R218))=0</formula>
    </cfRule>
    <cfRule type="cellIs" dxfId="8489" priority="6765" operator="equal">
      <formula>"NO CUMPLEN CON LO SOLICITADO"</formula>
    </cfRule>
    <cfRule type="cellIs" dxfId="8488" priority="6766" operator="equal">
      <formula>"CUMPLEN CON LO SOLICITADO"</formula>
    </cfRule>
    <cfRule type="cellIs" dxfId="8487" priority="6767" operator="equal">
      <formula>"PENDIENTES"</formula>
    </cfRule>
    <cfRule type="cellIs" dxfId="8486" priority="6768" operator="equal">
      <formula>"NINGUNO"</formula>
    </cfRule>
  </conditionalFormatting>
  <conditionalFormatting sqref="P218:P219">
    <cfRule type="expression" dxfId="8485" priority="6754">
      <formula>Q218="NO SUBSANABLE"</formula>
    </cfRule>
    <cfRule type="expression" dxfId="8484" priority="6755">
      <formula>Q218="REQUERIMIENTOS SUBSANADOS"</formula>
    </cfRule>
    <cfRule type="expression" dxfId="8483" priority="6756">
      <formula>Q218="PENDIENTES POR SUBSANAR"</formula>
    </cfRule>
    <cfRule type="expression" dxfId="8482" priority="6757">
      <formula>Q218="SIN OBSERVACIÓN"</formula>
    </cfRule>
    <cfRule type="containsBlanks" dxfId="8481" priority="6758">
      <formula>LEN(TRIM(P218))=0</formula>
    </cfRule>
  </conditionalFormatting>
  <conditionalFormatting sqref="J209 J205">
    <cfRule type="cellIs" dxfId="8480" priority="6752" operator="equal">
      <formula>"NO CUMPLE"</formula>
    </cfRule>
    <cfRule type="cellIs" dxfId="8479" priority="6753" operator="equal">
      <formula>"CUMPLE"</formula>
    </cfRule>
  </conditionalFormatting>
  <conditionalFormatting sqref="J217">
    <cfRule type="cellIs" dxfId="8478" priority="6748" operator="equal">
      <formula>"NO CUMPLE"</formula>
    </cfRule>
    <cfRule type="cellIs" dxfId="8477" priority="6749" operator="equal">
      <formula>"CUMPLE"</formula>
    </cfRule>
  </conditionalFormatting>
  <conditionalFormatting sqref="J218:J221">
    <cfRule type="cellIs" dxfId="8476" priority="6746" operator="equal">
      <formula>"NO CUMPLE"</formula>
    </cfRule>
    <cfRule type="cellIs" dxfId="8475" priority="6747" operator="equal">
      <formula>"CUMPLE"</formula>
    </cfRule>
  </conditionalFormatting>
  <conditionalFormatting sqref="S202:S203">
    <cfRule type="cellIs" dxfId="8474" priority="6744" operator="greaterThan">
      <formula>0</formula>
    </cfRule>
    <cfRule type="top10" dxfId="8473" priority="6745" rank="10"/>
  </conditionalFormatting>
  <conditionalFormatting sqref="M202">
    <cfRule type="expression" dxfId="8472" priority="6710">
      <formula>L202="NO CUMPLE"</formula>
    </cfRule>
    <cfRule type="expression" dxfId="8471" priority="6711">
      <formula>L202="CUMPLE"</formula>
    </cfRule>
  </conditionalFormatting>
  <conditionalFormatting sqref="L204:L205">
    <cfRule type="cellIs" dxfId="8470" priority="6708" operator="equal">
      <formula>"NO CUMPLE"</formula>
    </cfRule>
    <cfRule type="cellIs" dxfId="8469" priority="6709" operator="equal">
      <formula>"CUMPLE"</formula>
    </cfRule>
  </conditionalFormatting>
  <conditionalFormatting sqref="M203:M205">
    <cfRule type="expression" dxfId="8468" priority="6706">
      <formula>L203="NO CUMPLE"</formula>
    </cfRule>
    <cfRule type="expression" dxfId="8467" priority="6707">
      <formula>L203="CUMPLE"</formula>
    </cfRule>
  </conditionalFormatting>
  <conditionalFormatting sqref="L209">
    <cfRule type="cellIs" dxfId="8466" priority="6694" operator="equal">
      <formula>"NO CUMPLE"</formula>
    </cfRule>
    <cfRule type="cellIs" dxfId="8465" priority="6695" operator="equal">
      <formula>"CUMPLE"</formula>
    </cfRule>
  </conditionalFormatting>
  <conditionalFormatting sqref="M209">
    <cfRule type="expression" dxfId="8464" priority="6692">
      <formula>L209="NO CUMPLE"</formula>
    </cfRule>
    <cfRule type="expression" dxfId="8463" priority="6693">
      <formula>L209="CUMPLE"</formula>
    </cfRule>
  </conditionalFormatting>
  <conditionalFormatting sqref="M210">
    <cfRule type="expression" dxfId="8462" priority="6682">
      <formula>L210="NO CUMPLE"</formula>
    </cfRule>
    <cfRule type="expression" dxfId="8461" priority="6683">
      <formula>L210="CUMPLE"</formula>
    </cfRule>
  </conditionalFormatting>
  <conditionalFormatting sqref="L210:L213">
    <cfRule type="cellIs" dxfId="8460" priority="6680" operator="equal">
      <formula>"NO CUMPLE"</formula>
    </cfRule>
    <cfRule type="cellIs" dxfId="8459" priority="6681" operator="equal">
      <formula>"CUMPLE"</formula>
    </cfRule>
  </conditionalFormatting>
  <conditionalFormatting sqref="M211:M213">
    <cfRule type="expression" dxfId="8458" priority="6678">
      <formula>L211="NO CUMPLE"</formula>
    </cfRule>
    <cfRule type="expression" dxfId="8457" priority="6679">
      <formula>L211="CUMPLE"</formula>
    </cfRule>
  </conditionalFormatting>
  <conditionalFormatting sqref="M214">
    <cfRule type="expression" dxfId="8456" priority="6668">
      <formula>L214="NO CUMPLE"</formula>
    </cfRule>
    <cfRule type="expression" dxfId="8455" priority="6669">
      <formula>L214="CUMPLE"</formula>
    </cfRule>
  </conditionalFormatting>
  <conditionalFormatting sqref="L214:L217">
    <cfRule type="cellIs" dxfId="8454" priority="6666" operator="equal">
      <formula>"NO CUMPLE"</formula>
    </cfRule>
    <cfRule type="cellIs" dxfId="8453" priority="6667" operator="equal">
      <formula>"CUMPLE"</formula>
    </cfRule>
  </conditionalFormatting>
  <conditionalFormatting sqref="M215:M217">
    <cfRule type="expression" dxfId="8452" priority="6664">
      <formula>L215="NO CUMPLE"</formula>
    </cfRule>
    <cfRule type="expression" dxfId="8451" priority="6665">
      <formula>L215="CUMPLE"</formula>
    </cfRule>
  </conditionalFormatting>
  <conditionalFormatting sqref="M218">
    <cfRule type="expression" dxfId="8450" priority="6654">
      <formula>L218="NO CUMPLE"</formula>
    </cfRule>
    <cfRule type="expression" dxfId="8449" priority="6655">
      <formula>L218="CUMPLE"</formula>
    </cfRule>
  </conditionalFormatting>
  <conditionalFormatting sqref="L218:L221">
    <cfRule type="cellIs" dxfId="8448" priority="6652" operator="equal">
      <formula>"NO CUMPLE"</formula>
    </cfRule>
    <cfRule type="cellIs" dxfId="8447" priority="6653" operator="equal">
      <formula>"CUMPLE"</formula>
    </cfRule>
  </conditionalFormatting>
  <conditionalFormatting sqref="M219:M221">
    <cfRule type="expression" dxfId="8446" priority="6650">
      <formula>L219="NO CUMPLE"</formula>
    </cfRule>
    <cfRule type="expression" dxfId="8445" priority="6651">
      <formula>L219="CUMPLE"</formula>
    </cfRule>
  </conditionalFormatting>
  <conditionalFormatting sqref="T249">
    <cfRule type="cellIs" dxfId="8444" priority="6646" operator="equal">
      <formula>"NO CUMPLE"</formula>
    </cfRule>
    <cfRule type="cellIs" dxfId="8443" priority="6647" operator="equal">
      <formula>"CUMPLE"</formula>
    </cfRule>
  </conditionalFormatting>
  <conditionalFormatting sqref="B249">
    <cfRule type="cellIs" dxfId="8442" priority="6644" operator="equal">
      <formula>"NO CUMPLE CON LA EXPERIENCIA REQUERIDA"</formula>
    </cfRule>
    <cfRule type="cellIs" dxfId="8441" priority="6645" operator="equal">
      <formula>"CUMPLE CON LA EXPERIENCIA REQUERIDA"</formula>
    </cfRule>
  </conditionalFormatting>
  <conditionalFormatting sqref="H229:H230 H233:H234 H237:H238 H241:H242 H245:H246">
    <cfRule type="notContainsBlanks" dxfId="8440" priority="6643">
      <formula>LEN(TRIM(H229))&gt;0</formula>
    </cfRule>
  </conditionalFormatting>
  <conditionalFormatting sqref="G229:G230">
    <cfRule type="notContainsBlanks" dxfId="8439" priority="6642">
      <formula>LEN(TRIM(G229))&gt;0</formula>
    </cfRule>
  </conditionalFormatting>
  <conditionalFormatting sqref="F229:F230">
    <cfRule type="notContainsBlanks" dxfId="8438" priority="6641">
      <formula>LEN(TRIM(F229))&gt;0</formula>
    </cfRule>
  </conditionalFormatting>
  <conditionalFormatting sqref="E229:E230">
    <cfRule type="notContainsBlanks" dxfId="8437" priority="6640">
      <formula>LEN(TRIM(E229))&gt;0</formula>
    </cfRule>
  </conditionalFormatting>
  <conditionalFormatting sqref="D229:D230">
    <cfRule type="notContainsBlanks" dxfId="8436" priority="6639">
      <formula>LEN(TRIM(D229))&gt;0</formula>
    </cfRule>
  </conditionalFormatting>
  <conditionalFormatting sqref="C229:C230">
    <cfRule type="notContainsBlanks" dxfId="8435" priority="6638">
      <formula>LEN(TRIM(C229))&gt;0</formula>
    </cfRule>
  </conditionalFormatting>
  <conditionalFormatting sqref="I229:I230">
    <cfRule type="notContainsBlanks" dxfId="8434" priority="6637">
      <formula>LEN(TRIM(I229))&gt;0</formula>
    </cfRule>
  </conditionalFormatting>
  <conditionalFormatting sqref="T229:T230">
    <cfRule type="cellIs" dxfId="8433" priority="6635" operator="equal">
      <formula>"NO"</formula>
    </cfRule>
    <cfRule type="cellIs" dxfId="8432" priority="6636" operator="equal">
      <formula>"SI"</formula>
    </cfRule>
  </conditionalFormatting>
  <conditionalFormatting sqref="S233:S234">
    <cfRule type="cellIs" dxfId="8431" priority="6633" operator="greaterThan">
      <formula>0</formula>
    </cfRule>
    <cfRule type="top10" dxfId="8430" priority="6634" rank="10"/>
  </conditionalFormatting>
  <conditionalFormatting sqref="S237:S238">
    <cfRule type="cellIs" dxfId="8429" priority="6631" operator="greaterThan">
      <formula>0</formula>
    </cfRule>
    <cfRule type="top10" dxfId="8428" priority="6632" rank="10"/>
  </conditionalFormatting>
  <conditionalFormatting sqref="G237:G238">
    <cfRule type="notContainsBlanks" dxfId="8427" priority="6630">
      <formula>LEN(TRIM(G237))&gt;0</formula>
    </cfRule>
  </conditionalFormatting>
  <conditionalFormatting sqref="F237:F238">
    <cfRule type="notContainsBlanks" dxfId="8426" priority="6629">
      <formula>LEN(TRIM(F237))&gt;0</formula>
    </cfRule>
  </conditionalFormatting>
  <conditionalFormatting sqref="E237:E238">
    <cfRule type="notContainsBlanks" dxfId="8425" priority="6628">
      <formula>LEN(TRIM(E237))&gt;0</formula>
    </cfRule>
  </conditionalFormatting>
  <conditionalFormatting sqref="D237:D238">
    <cfRule type="notContainsBlanks" dxfId="8424" priority="6627">
      <formula>LEN(TRIM(D237))&gt;0</formula>
    </cfRule>
  </conditionalFormatting>
  <conditionalFormatting sqref="C237:C238">
    <cfRule type="notContainsBlanks" dxfId="8423" priority="6626">
      <formula>LEN(TRIM(C237))&gt;0</formula>
    </cfRule>
  </conditionalFormatting>
  <conditionalFormatting sqref="I237:I238">
    <cfRule type="notContainsBlanks" dxfId="8422" priority="6625">
      <formula>LEN(TRIM(I237))&gt;0</formula>
    </cfRule>
  </conditionalFormatting>
  <conditionalFormatting sqref="S241:S242">
    <cfRule type="cellIs" dxfId="8421" priority="6623" operator="greaterThan">
      <formula>0</formula>
    </cfRule>
    <cfRule type="top10" dxfId="8420" priority="6624" rank="10"/>
  </conditionalFormatting>
  <conditionalFormatting sqref="S245:S246">
    <cfRule type="cellIs" dxfId="8419" priority="6621" operator="greaterThan">
      <formula>0</formula>
    </cfRule>
    <cfRule type="top10" dxfId="8418" priority="6622" rank="10"/>
  </conditionalFormatting>
  <conditionalFormatting sqref="G245:G246">
    <cfRule type="notContainsBlanks" dxfId="8417" priority="6620">
      <formula>LEN(TRIM(G245))&gt;0</formula>
    </cfRule>
  </conditionalFormatting>
  <conditionalFormatting sqref="F245:F246">
    <cfRule type="notContainsBlanks" dxfId="8416" priority="6619">
      <formula>LEN(TRIM(F245))&gt;0</formula>
    </cfRule>
  </conditionalFormatting>
  <conditionalFormatting sqref="E245:E246">
    <cfRule type="notContainsBlanks" dxfId="8415" priority="6618">
      <formula>LEN(TRIM(E245))&gt;0</formula>
    </cfRule>
  </conditionalFormatting>
  <conditionalFormatting sqref="D245:D246">
    <cfRule type="notContainsBlanks" dxfId="8414" priority="6617">
      <formula>LEN(TRIM(D245))&gt;0</formula>
    </cfRule>
  </conditionalFormatting>
  <conditionalFormatting sqref="C245:C246">
    <cfRule type="notContainsBlanks" dxfId="8413" priority="6616">
      <formula>LEN(TRIM(C245))&gt;0</formula>
    </cfRule>
  </conditionalFormatting>
  <conditionalFormatting sqref="I245:I246">
    <cfRule type="notContainsBlanks" dxfId="8412" priority="6615">
      <formula>LEN(TRIM(I245))&gt;0</formula>
    </cfRule>
  </conditionalFormatting>
  <conditionalFormatting sqref="G233:G234">
    <cfRule type="notContainsBlanks" dxfId="8411" priority="6614">
      <formula>LEN(TRIM(G233))&gt;0</formula>
    </cfRule>
  </conditionalFormatting>
  <conditionalFormatting sqref="F233:F234">
    <cfRule type="notContainsBlanks" dxfId="8410" priority="6613">
      <formula>LEN(TRIM(F233))&gt;0</formula>
    </cfRule>
  </conditionalFormatting>
  <conditionalFormatting sqref="E233:E234">
    <cfRule type="notContainsBlanks" dxfId="8409" priority="6612">
      <formula>LEN(TRIM(E233))&gt;0</formula>
    </cfRule>
  </conditionalFormatting>
  <conditionalFormatting sqref="D233:D234">
    <cfRule type="notContainsBlanks" dxfId="8408" priority="6611">
      <formula>LEN(TRIM(D233))&gt;0</formula>
    </cfRule>
  </conditionalFormatting>
  <conditionalFormatting sqref="C233:C234">
    <cfRule type="notContainsBlanks" dxfId="8407" priority="6610">
      <formula>LEN(TRIM(C233))&gt;0</formula>
    </cfRule>
  </conditionalFormatting>
  <conditionalFormatting sqref="G241:G242">
    <cfRule type="notContainsBlanks" dxfId="8406" priority="6609">
      <formula>LEN(TRIM(G241))&gt;0</formula>
    </cfRule>
  </conditionalFormatting>
  <conditionalFormatting sqref="F241:F242">
    <cfRule type="notContainsBlanks" dxfId="8405" priority="6608">
      <formula>LEN(TRIM(F241))&gt;0</formula>
    </cfRule>
  </conditionalFormatting>
  <conditionalFormatting sqref="E241:E242">
    <cfRule type="notContainsBlanks" dxfId="8404" priority="6607">
      <formula>LEN(TRIM(E241))&gt;0</formula>
    </cfRule>
  </conditionalFormatting>
  <conditionalFormatting sqref="D241:D242">
    <cfRule type="notContainsBlanks" dxfId="8403" priority="6606">
      <formula>LEN(TRIM(D241))&gt;0</formula>
    </cfRule>
  </conditionalFormatting>
  <conditionalFormatting sqref="C241:C242">
    <cfRule type="notContainsBlanks" dxfId="8402" priority="6605">
      <formula>LEN(TRIM(C241))&gt;0</formula>
    </cfRule>
  </conditionalFormatting>
  <conditionalFormatting sqref="I233:I234">
    <cfRule type="notContainsBlanks" dxfId="8401" priority="6604">
      <formula>LEN(TRIM(I233))&gt;0</formula>
    </cfRule>
  </conditionalFormatting>
  <conditionalFormatting sqref="I241:I242">
    <cfRule type="notContainsBlanks" dxfId="8400" priority="6603">
      <formula>LEN(TRIM(I241))&gt;0</formula>
    </cfRule>
  </conditionalFormatting>
  <conditionalFormatting sqref="S249">
    <cfRule type="expression" dxfId="8399" priority="6601">
      <formula>$S$33&gt;0</formula>
    </cfRule>
    <cfRule type="cellIs" dxfId="8398" priority="6602" operator="equal">
      <formula>0</formula>
    </cfRule>
  </conditionalFormatting>
  <conditionalFormatting sqref="S250">
    <cfRule type="expression" dxfId="8397" priority="6599">
      <formula>$S$33&gt;0</formula>
    </cfRule>
    <cfRule type="cellIs" dxfId="8396" priority="6600" operator="equal">
      <formula>0</formula>
    </cfRule>
  </conditionalFormatting>
  <conditionalFormatting sqref="J229:J236">
    <cfRule type="cellIs" dxfId="8395" priority="6483" operator="equal">
      <formula>"NO CUMPLE"</formula>
    </cfRule>
    <cfRule type="cellIs" dxfId="8394" priority="6484" operator="equal">
      <formula>"CUMPLE"</formula>
    </cfRule>
  </conditionalFormatting>
  <conditionalFormatting sqref="J237:J238 J240">
    <cfRule type="cellIs" dxfId="8393" priority="6481" operator="equal">
      <formula>"NO CUMPLE"</formula>
    </cfRule>
    <cfRule type="cellIs" dxfId="8392" priority="6482" operator="equal">
      <formula>"CUMPLE"</formula>
    </cfRule>
  </conditionalFormatting>
  <conditionalFormatting sqref="J241:J244">
    <cfRule type="cellIs" dxfId="8391" priority="6479" operator="equal">
      <formula>"NO CUMPLE"</formula>
    </cfRule>
    <cfRule type="cellIs" dxfId="8390" priority="6480" operator="equal">
      <formula>"CUMPLE"</formula>
    </cfRule>
  </conditionalFormatting>
  <conditionalFormatting sqref="J245 J247:J248">
    <cfRule type="cellIs" dxfId="8389" priority="6477" operator="equal">
      <formula>"NO CUMPLE"</formula>
    </cfRule>
    <cfRule type="cellIs" dxfId="8388" priority="6478" operator="equal">
      <formula>"CUMPLE"</formula>
    </cfRule>
  </conditionalFormatting>
  <conditionalFormatting sqref="S229:S230">
    <cfRule type="cellIs" dxfId="8387" priority="6475" operator="greaterThan">
      <formula>0</formula>
    </cfRule>
    <cfRule type="top10" dxfId="8386" priority="6476" rank="10"/>
  </conditionalFormatting>
  <conditionalFormatting sqref="M229">
    <cfRule type="expression" dxfId="8385" priority="6441">
      <formula>L229="NO CUMPLE"</formula>
    </cfRule>
    <cfRule type="expression" dxfId="8384" priority="6442">
      <formula>L229="CUMPLE"</formula>
    </cfRule>
  </conditionalFormatting>
  <conditionalFormatting sqref="L229:L232">
    <cfRule type="cellIs" dxfId="8383" priority="6439" operator="equal">
      <formula>"NO CUMPLE"</formula>
    </cfRule>
    <cfRule type="cellIs" dxfId="8382" priority="6440" operator="equal">
      <formula>"CUMPLE"</formula>
    </cfRule>
  </conditionalFormatting>
  <conditionalFormatting sqref="M230:M232">
    <cfRule type="expression" dxfId="8381" priority="6437">
      <formula>L230="NO CUMPLE"</formula>
    </cfRule>
    <cfRule type="expression" dxfId="8380" priority="6438">
      <formula>L230="CUMPLE"</formula>
    </cfRule>
  </conditionalFormatting>
  <conditionalFormatting sqref="M233">
    <cfRule type="expression" dxfId="8379" priority="6427">
      <formula>L233="NO CUMPLE"</formula>
    </cfRule>
    <cfRule type="expression" dxfId="8378" priority="6428">
      <formula>L233="CUMPLE"</formula>
    </cfRule>
  </conditionalFormatting>
  <conditionalFormatting sqref="L233:L236">
    <cfRule type="cellIs" dxfId="8377" priority="6425" operator="equal">
      <formula>"NO CUMPLE"</formula>
    </cfRule>
    <cfRule type="cellIs" dxfId="8376" priority="6426" operator="equal">
      <formula>"CUMPLE"</formula>
    </cfRule>
  </conditionalFormatting>
  <conditionalFormatting sqref="M234:M236">
    <cfRule type="expression" dxfId="8375" priority="6423">
      <formula>L234="NO CUMPLE"</formula>
    </cfRule>
    <cfRule type="expression" dxfId="8374" priority="6424">
      <formula>L234="CUMPLE"</formula>
    </cfRule>
  </conditionalFormatting>
  <conditionalFormatting sqref="M237">
    <cfRule type="expression" dxfId="8373" priority="6413">
      <formula>L237="NO CUMPLE"</formula>
    </cfRule>
    <cfRule type="expression" dxfId="8372" priority="6414">
      <formula>L237="CUMPLE"</formula>
    </cfRule>
  </conditionalFormatting>
  <conditionalFormatting sqref="L237:L240">
    <cfRule type="cellIs" dxfId="8371" priority="6411" operator="equal">
      <formula>"NO CUMPLE"</formula>
    </cfRule>
    <cfRule type="cellIs" dxfId="8370" priority="6412" operator="equal">
      <formula>"CUMPLE"</formula>
    </cfRule>
  </conditionalFormatting>
  <conditionalFormatting sqref="M238:M240">
    <cfRule type="expression" dxfId="8369" priority="6409">
      <formula>L238="NO CUMPLE"</formula>
    </cfRule>
    <cfRule type="expression" dxfId="8368" priority="6410">
      <formula>L238="CUMPLE"</formula>
    </cfRule>
  </conditionalFormatting>
  <conditionalFormatting sqref="M241">
    <cfRule type="expression" dxfId="8367" priority="6399">
      <formula>L241="NO CUMPLE"</formula>
    </cfRule>
    <cfRule type="expression" dxfId="8366" priority="6400">
      <formula>L241="CUMPLE"</formula>
    </cfRule>
  </conditionalFormatting>
  <conditionalFormatting sqref="L241:L244">
    <cfRule type="cellIs" dxfId="8365" priority="6397" operator="equal">
      <formula>"NO CUMPLE"</formula>
    </cfRule>
    <cfRule type="cellIs" dxfId="8364" priority="6398" operator="equal">
      <formula>"CUMPLE"</formula>
    </cfRule>
  </conditionalFormatting>
  <conditionalFormatting sqref="M242:M244">
    <cfRule type="expression" dxfId="8363" priority="6395">
      <formula>L242="NO CUMPLE"</formula>
    </cfRule>
    <cfRule type="expression" dxfId="8362" priority="6396">
      <formula>L242="CUMPLE"</formula>
    </cfRule>
  </conditionalFormatting>
  <conditionalFormatting sqref="M245">
    <cfRule type="expression" dxfId="8361" priority="6385">
      <formula>L245="NO CUMPLE"</formula>
    </cfRule>
    <cfRule type="expression" dxfId="8360" priority="6386">
      <formula>L245="CUMPLE"</formula>
    </cfRule>
  </conditionalFormatting>
  <conditionalFormatting sqref="L245:L248">
    <cfRule type="cellIs" dxfId="8359" priority="6383" operator="equal">
      <formula>"NO CUMPLE"</formula>
    </cfRule>
    <cfRule type="cellIs" dxfId="8358" priority="6384" operator="equal">
      <formula>"CUMPLE"</formula>
    </cfRule>
  </conditionalFormatting>
  <conditionalFormatting sqref="M246:M248">
    <cfRule type="expression" dxfId="8357" priority="6381">
      <formula>L246="NO CUMPLE"</formula>
    </cfRule>
    <cfRule type="expression" dxfId="8356" priority="6382">
      <formula>L246="CUMPLE"</formula>
    </cfRule>
  </conditionalFormatting>
  <conditionalFormatting sqref="T276">
    <cfRule type="cellIs" dxfId="8355" priority="6377" operator="equal">
      <formula>"NO CUMPLE"</formula>
    </cfRule>
    <cfRule type="cellIs" dxfId="8354" priority="6378" operator="equal">
      <formula>"CUMPLE"</formula>
    </cfRule>
  </conditionalFormatting>
  <conditionalFormatting sqref="B276">
    <cfRule type="cellIs" dxfId="8353" priority="6375" operator="equal">
      <formula>"NO CUMPLE CON LA EXPERIENCIA REQUERIDA"</formula>
    </cfRule>
    <cfRule type="cellIs" dxfId="8352" priority="6376" operator="equal">
      <formula>"CUMPLE CON LA EXPERIENCIA REQUERIDA"</formula>
    </cfRule>
  </conditionalFormatting>
  <conditionalFormatting sqref="H256:H257 H272:H273">
    <cfRule type="notContainsBlanks" dxfId="8351" priority="6374">
      <formula>LEN(TRIM(H256))&gt;0</formula>
    </cfRule>
  </conditionalFormatting>
  <conditionalFormatting sqref="G256:G257">
    <cfRule type="notContainsBlanks" dxfId="8350" priority="6373">
      <formula>LEN(TRIM(G256))&gt;0</formula>
    </cfRule>
  </conditionalFormatting>
  <conditionalFormatting sqref="F256:F257">
    <cfRule type="notContainsBlanks" dxfId="8349" priority="6372">
      <formula>LEN(TRIM(F256))&gt;0</formula>
    </cfRule>
  </conditionalFormatting>
  <conditionalFormatting sqref="E256:E257">
    <cfRule type="notContainsBlanks" dxfId="8348" priority="6371">
      <formula>LEN(TRIM(E256))&gt;0</formula>
    </cfRule>
  </conditionalFormatting>
  <conditionalFormatting sqref="D256:D257">
    <cfRule type="notContainsBlanks" dxfId="8347" priority="6370">
      <formula>LEN(TRIM(D256))&gt;0</formula>
    </cfRule>
  </conditionalFormatting>
  <conditionalFormatting sqref="C256:C257">
    <cfRule type="notContainsBlanks" dxfId="8346" priority="6369">
      <formula>LEN(TRIM(C256))&gt;0</formula>
    </cfRule>
  </conditionalFormatting>
  <conditionalFormatting sqref="I256:I257">
    <cfRule type="notContainsBlanks" dxfId="8345" priority="6368">
      <formula>LEN(TRIM(I256))&gt;0</formula>
    </cfRule>
  </conditionalFormatting>
  <conditionalFormatting sqref="T256:T257">
    <cfRule type="cellIs" dxfId="8344" priority="6366" operator="equal">
      <formula>"NO"</formula>
    </cfRule>
    <cfRule type="cellIs" dxfId="8343" priority="6367" operator="equal">
      <formula>"SI"</formula>
    </cfRule>
  </conditionalFormatting>
  <conditionalFormatting sqref="S260:S261">
    <cfRule type="cellIs" dxfId="8342" priority="6364" operator="greaterThan">
      <formula>0</formula>
    </cfRule>
    <cfRule type="top10" dxfId="8341" priority="6365" rank="10"/>
  </conditionalFormatting>
  <conditionalFormatting sqref="S264:S265">
    <cfRule type="cellIs" dxfId="8340" priority="6362" operator="greaterThan">
      <formula>0</formula>
    </cfRule>
    <cfRule type="top10" dxfId="8339" priority="6363" rank="10"/>
  </conditionalFormatting>
  <conditionalFormatting sqref="G264:G265">
    <cfRule type="notContainsBlanks" dxfId="8338" priority="6361">
      <formula>LEN(TRIM(G264))&gt;0</formula>
    </cfRule>
  </conditionalFormatting>
  <conditionalFormatting sqref="F264:F265">
    <cfRule type="notContainsBlanks" dxfId="8337" priority="6360">
      <formula>LEN(TRIM(F264))&gt;0</formula>
    </cfRule>
  </conditionalFormatting>
  <conditionalFormatting sqref="E264:E265">
    <cfRule type="notContainsBlanks" dxfId="8336" priority="6359">
      <formula>LEN(TRIM(E264))&gt;0</formula>
    </cfRule>
  </conditionalFormatting>
  <conditionalFormatting sqref="D264:D265">
    <cfRule type="notContainsBlanks" dxfId="8335" priority="6358">
      <formula>LEN(TRIM(D264))&gt;0</formula>
    </cfRule>
  </conditionalFormatting>
  <conditionalFormatting sqref="C264:C265">
    <cfRule type="notContainsBlanks" dxfId="8334" priority="6357">
      <formula>LEN(TRIM(C264))&gt;0</formula>
    </cfRule>
  </conditionalFormatting>
  <conditionalFormatting sqref="S268:S269">
    <cfRule type="cellIs" dxfId="8333" priority="6354" operator="greaterThan">
      <formula>0</formula>
    </cfRule>
    <cfRule type="top10" dxfId="8332" priority="6355" rank="10"/>
  </conditionalFormatting>
  <conditionalFormatting sqref="S272:S273">
    <cfRule type="cellIs" dxfId="8331" priority="6352" operator="greaterThan">
      <formula>0</formula>
    </cfRule>
    <cfRule type="top10" dxfId="8330" priority="6353" rank="10"/>
  </conditionalFormatting>
  <conditionalFormatting sqref="G272:G273">
    <cfRule type="notContainsBlanks" dxfId="8329" priority="6351">
      <formula>LEN(TRIM(G272))&gt;0</formula>
    </cfRule>
  </conditionalFormatting>
  <conditionalFormatting sqref="F272:F273">
    <cfRule type="notContainsBlanks" dxfId="8328" priority="6350">
      <formula>LEN(TRIM(F272))&gt;0</formula>
    </cfRule>
  </conditionalFormatting>
  <conditionalFormatting sqref="E272:E273">
    <cfRule type="notContainsBlanks" dxfId="8327" priority="6349">
      <formula>LEN(TRIM(E272))&gt;0</formula>
    </cfRule>
  </conditionalFormatting>
  <conditionalFormatting sqref="D272:D273">
    <cfRule type="notContainsBlanks" dxfId="8326" priority="6348">
      <formula>LEN(TRIM(D272))&gt;0</formula>
    </cfRule>
  </conditionalFormatting>
  <conditionalFormatting sqref="C272:C273">
    <cfRule type="notContainsBlanks" dxfId="8325" priority="6347">
      <formula>LEN(TRIM(C272))&gt;0</formula>
    </cfRule>
  </conditionalFormatting>
  <conditionalFormatting sqref="I272:I273">
    <cfRule type="notContainsBlanks" dxfId="8324" priority="6346">
      <formula>LEN(TRIM(I272))&gt;0</formula>
    </cfRule>
  </conditionalFormatting>
  <conditionalFormatting sqref="G260:G261">
    <cfRule type="notContainsBlanks" dxfId="8323" priority="6345">
      <formula>LEN(TRIM(G260))&gt;0</formula>
    </cfRule>
  </conditionalFormatting>
  <conditionalFormatting sqref="E260:E261">
    <cfRule type="notContainsBlanks" dxfId="8322" priority="6343">
      <formula>LEN(TRIM(E260))&gt;0</formula>
    </cfRule>
  </conditionalFormatting>
  <conditionalFormatting sqref="D260:D261">
    <cfRule type="notContainsBlanks" dxfId="8321" priority="6342">
      <formula>LEN(TRIM(D260))&gt;0</formula>
    </cfRule>
  </conditionalFormatting>
  <conditionalFormatting sqref="C260:C261">
    <cfRule type="notContainsBlanks" dxfId="8320" priority="6341">
      <formula>LEN(TRIM(C260))&gt;0</formula>
    </cfRule>
  </conditionalFormatting>
  <conditionalFormatting sqref="G268:G269">
    <cfRule type="notContainsBlanks" dxfId="8319" priority="6340">
      <formula>LEN(TRIM(G268))&gt;0</formula>
    </cfRule>
  </conditionalFormatting>
  <conditionalFormatting sqref="F268:F269">
    <cfRule type="notContainsBlanks" dxfId="8318" priority="6339">
      <formula>LEN(TRIM(F268))&gt;0</formula>
    </cfRule>
  </conditionalFormatting>
  <conditionalFormatting sqref="E268:E269">
    <cfRule type="notContainsBlanks" dxfId="8317" priority="6338">
      <formula>LEN(TRIM(E268))&gt;0</formula>
    </cfRule>
  </conditionalFormatting>
  <conditionalFormatting sqref="D268:D269">
    <cfRule type="notContainsBlanks" dxfId="8316" priority="6337">
      <formula>LEN(TRIM(D268))&gt;0</formula>
    </cfRule>
  </conditionalFormatting>
  <conditionalFormatting sqref="C268:C269">
    <cfRule type="notContainsBlanks" dxfId="8315" priority="6336">
      <formula>LEN(TRIM(C268))&gt;0</formula>
    </cfRule>
  </conditionalFormatting>
  <conditionalFormatting sqref="S276">
    <cfRule type="expression" dxfId="8314" priority="6332">
      <formula>$S$33&gt;0</formula>
    </cfRule>
    <cfRule type="cellIs" dxfId="8313" priority="6333" operator="equal">
      <formula>0</formula>
    </cfRule>
  </conditionalFormatting>
  <conditionalFormatting sqref="S277">
    <cfRule type="expression" dxfId="8312" priority="6330">
      <formula>$S$33&gt;0</formula>
    </cfRule>
    <cfRule type="cellIs" dxfId="8311" priority="6331" operator="equal">
      <formula>0</formula>
    </cfRule>
  </conditionalFormatting>
  <conditionalFormatting sqref="N272:N273">
    <cfRule type="expression" dxfId="8310" priority="6239">
      <formula>N272=" "</formula>
    </cfRule>
    <cfRule type="expression" dxfId="8309" priority="6240">
      <formula>N272="NO PRESENTÓ CERTIFICADO"</formula>
    </cfRule>
    <cfRule type="expression" dxfId="8308" priority="6241">
      <formula>N272="PRESENTÓ CERTIFICADO"</formula>
    </cfRule>
  </conditionalFormatting>
  <conditionalFormatting sqref="O272:O273">
    <cfRule type="cellIs" dxfId="8307" priority="6221" operator="equal">
      <formula>"PENDIENTE POR DESCRIPCIÓN"</formula>
    </cfRule>
    <cfRule type="cellIs" dxfId="8306" priority="6222" operator="equal">
      <formula>"DESCRIPCIÓN INSUFICIENTE"</formula>
    </cfRule>
    <cfRule type="cellIs" dxfId="8305" priority="6223" operator="equal">
      <formula>"NO ESTÁ ACORDE A ITEM 5.2.2 (T.R.)"</formula>
    </cfRule>
    <cfRule type="cellIs" dxfId="8304" priority="6224" operator="equal">
      <formula>"ACORDE A ITEM 5.2.2 (T.R.)"</formula>
    </cfRule>
    <cfRule type="cellIs" dxfId="8303" priority="6231" operator="equal">
      <formula>"PENDIENTE POR DESCRIPCIÓN"</formula>
    </cfRule>
    <cfRule type="cellIs" dxfId="8302" priority="6233" operator="equal">
      <formula>"DESCRIPCIÓN INSUFICIENTE"</formula>
    </cfRule>
    <cfRule type="cellIs" dxfId="8301" priority="6234" operator="equal">
      <formula>"NO ESTÁ ACORDE A ITEM 5.2.1 (T.R.)"</formula>
    </cfRule>
    <cfRule type="cellIs" dxfId="8300" priority="6235" operator="equal">
      <formula>"ACORDE A ITEM 5.2.1 (T.R.)"</formula>
    </cfRule>
  </conditionalFormatting>
  <conditionalFormatting sqref="Q272:Q273">
    <cfRule type="containsBlanks" dxfId="8299" priority="6226">
      <formula>LEN(TRIM(Q272))=0</formula>
    </cfRule>
    <cfRule type="cellIs" dxfId="8298" priority="6232" operator="equal">
      <formula>"REQUERIMIENTOS SUBSANADOS"</formula>
    </cfRule>
    <cfRule type="containsText" dxfId="8297" priority="6236" operator="containsText" text="NO SUBSANABLE">
      <formula>NOT(ISERROR(SEARCH("NO SUBSANABLE",Q272)))</formula>
    </cfRule>
    <cfRule type="containsText" dxfId="8296" priority="6237" operator="containsText" text="PENDIENTES POR SUBSANAR">
      <formula>NOT(ISERROR(SEARCH("PENDIENTES POR SUBSANAR",Q272)))</formula>
    </cfRule>
    <cfRule type="containsText" dxfId="8295" priority="6238" operator="containsText" text="SIN OBSERVACIÓN">
      <formula>NOT(ISERROR(SEARCH("SIN OBSERVACIÓN",Q272)))</formula>
    </cfRule>
  </conditionalFormatting>
  <conditionalFormatting sqref="R272:R273">
    <cfRule type="containsBlanks" dxfId="8294" priority="6225">
      <formula>LEN(TRIM(R272))=0</formula>
    </cfRule>
    <cfRule type="cellIs" dxfId="8293" priority="6227" operator="equal">
      <formula>"NO CUMPLEN CON LO SOLICITADO"</formula>
    </cfRule>
    <cfRule type="cellIs" dxfId="8292" priority="6228" operator="equal">
      <formula>"CUMPLEN CON LO SOLICITADO"</formula>
    </cfRule>
    <cfRule type="cellIs" dxfId="8291" priority="6229" operator="equal">
      <formula>"PENDIENTES"</formula>
    </cfRule>
    <cfRule type="cellIs" dxfId="8290" priority="6230" operator="equal">
      <formula>"NINGUNO"</formula>
    </cfRule>
  </conditionalFormatting>
  <conditionalFormatting sqref="P272:P273">
    <cfRule type="expression" dxfId="8289" priority="6216">
      <formula>Q272="NO SUBSANABLE"</formula>
    </cfRule>
    <cfRule type="expression" dxfId="8288" priority="6217">
      <formula>Q272="REQUERIMIENTOS SUBSANADOS"</formula>
    </cfRule>
    <cfRule type="expression" dxfId="8287" priority="6218">
      <formula>Q272="PENDIENTES POR SUBSANAR"</formula>
    </cfRule>
    <cfRule type="expression" dxfId="8286" priority="6219">
      <formula>Q272="SIN OBSERVACIÓN"</formula>
    </cfRule>
    <cfRule type="containsBlanks" dxfId="8285" priority="6220">
      <formula>LEN(TRIM(P272))=0</formula>
    </cfRule>
  </conditionalFormatting>
  <conditionalFormatting sqref="J259 J263">
    <cfRule type="cellIs" dxfId="8284" priority="6214" operator="equal">
      <formula>"NO CUMPLE"</formula>
    </cfRule>
    <cfRule type="cellIs" dxfId="8283" priority="6215" operator="equal">
      <formula>"CUMPLE"</formula>
    </cfRule>
  </conditionalFormatting>
  <conditionalFormatting sqref="J267">
    <cfRule type="cellIs" dxfId="8282" priority="6212" operator="equal">
      <formula>"NO CUMPLE"</formula>
    </cfRule>
    <cfRule type="cellIs" dxfId="8281" priority="6213" operator="equal">
      <formula>"CUMPLE"</formula>
    </cfRule>
  </conditionalFormatting>
  <conditionalFormatting sqref="J271">
    <cfRule type="cellIs" dxfId="8280" priority="6210" operator="equal">
      <formula>"NO CUMPLE"</formula>
    </cfRule>
    <cfRule type="cellIs" dxfId="8279" priority="6211" operator="equal">
      <formula>"CUMPLE"</formula>
    </cfRule>
  </conditionalFormatting>
  <conditionalFormatting sqref="J275">
    <cfRule type="cellIs" dxfId="8278" priority="6208" operator="equal">
      <formula>"NO CUMPLE"</formula>
    </cfRule>
    <cfRule type="cellIs" dxfId="8277" priority="6209" operator="equal">
      <formula>"CUMPLE"</formula>
    </cfRule>
  </conditionalFormatting>
  <conditionalFormatting sqref="S256:S257">
    <cfRule type="cellIs" dxfId="8276" priority="6206" operator="greaterThan">
      <formula>0</formula>
    </cfRule>
    <cfRule type="top10" dxfId="8275" priority="6207" rank="10"/>
  </conditionalFormatting>
  <conditionalFormatting sqref="M327:M329">
    <cfRule type="expression" dxfId="8274" priority="5574">
      <formula>L327="NO CUMPLE"</formula>
    </cfRule>
    <cfRule type="expression" dxfId="8273" priority="5575">
      <formula>L327="CUMPLE"</formula>
    </cfRule>
  </conditionalFormatting>
  <conditionalFormatting sqref="M256">
    <cfRule type="expression" dxfId="8272" priority="6172">
      <formula>L256="NO CUMPLE"</formula>
    </cfRule>
    <cfRule type="expression" dxfId="8271" priority="6173">
      <formula>L256="CUMPLE"</formula>
    </cfRule>
  </conditionalFormatting>
  <conditionalFormatting sqref="L256:L259">
    <cfRule type="cellIs" dxfId="8270" priority="6170" operator="equal">
      <formula>"NO CUMPLE"</formula>
    </cfRule>
    <cfRule type="cellIs" dxfId="8269" priority="6171" operator="equal">
      <formula>"CUMPLE"</formula>
    </cfRule>
  </conditionalFormatting>
  <conditionalFormatting sqref="M257:M259">
    <cfRule type="expression" dxfId="8268" priority="6168">
      <formula>L257="NO CUMPLE"</formula>
    </cfRule>
    <cfRule type="expression" dxfId="8267" priority="6169">
      <formula>L257="CUMPLE"</formula>
    </cfRule>
  </conditionalFormatting>
  <conditionalFormatting sqref="L263">
    <cfRule type="cellIs" dxfId="8266" priority="6156" operator="equal">
      <formula>"NO CUMPLE"</formula>
    </cfRule>
    <cfRule type="cellIs" dxfId="8265" priority="6157" operator="equal">
      <formula>"CUMPLE"</formula>
    </cfRule>
  </conditionalFormatting>
  <conditionalFormatting sqref="M263">
    <cfRule type="expression" dxfId="8264" priority="6154">
      <formula>L263="NO CUMPLE"</formula>
    </cfRule>
    <cfRule type="expression" dxfId="8263" priority="6155">
      <formula>L263="CUMPLE"</formula>
    </cfRule>
  </conditionalFormatting>
  <conditionalFormatting sqref="L267">
    <cfRule type="cellIs" dxfId="8262" priority="6142" operator="equal">
      <formula>"NO CUMPLE"</formula>
    </cfRule>
    <cfRule type="cellIs" dxfId="8261" priority="6143" operator="equal">
      <formula>"CUMPLE"</formula>
    </cfRule>
  </conditionalFormatting>
  <conditionalFormatting sqref="M267">
    <cfRule type="expression" dxfId="8260" priority="6140">
      <formula>L267="NO CUMPLE"</formula>
    </cfRule>
    <cfRule type="expression" dxfId="8259" priority="6141">
      <formula>L267="CUMPLE"</formula>
    </cfRule>
  </conditionalFormatting>
  <conditionalFormatting sqref="L271">
    <cfRule type="cellIs" dxfId="8258" priority="6128" operator="equal">
      <formula>"NO CUMPLE"</formula>
    </cfRule>
    <cfRule type="cellIs" dxfId="8257" priority="6129" operator="equal">
      <formula>"CUMPLE"</formula>
    </cfRule>
  </conditionalFormatting>
  <conditionalFormatting sqref="M271">
    <cfRule type="expression" dxfId="8256" priority="6126">
      <formula>L271="NO CUMPLE"</formula>
    </cfRule>
    <cfRule type="expression" dxfId="8255" priority="6127">
      <formula>L271="CUMPLE"</formula>
    </cfRule>
  </conditionalFormatting>
  <conditionalFormatting sqref="L275">
    <cfRule type="cellIs" dxfId="8254" priority="6114" operator="equal">
      <formula>"NO CUMPLE"</formula>
    </cfRule>
    <cfRule type="cellIs" dxfId="8253" priority="6115" operator="equal">
      <formula>"CUMPLE"</formula>
    </cfRule>
  </conditionalFormatting>
  <conditionalFormatting sqref="M275">
    <cfRule type="expression" dxfId="8252" priority="6112">
      <formula>L275="NO CUMPLE"</formula>
    </cfRule>
    <cfRule type="expression" dxfId="8251" priority="6113">
      <formula>L275="CUMPLE"</formula>
    </cfRule>
  </conditionalFormatting>
  <conditionalFormatting sqref="T303">
    <cfRule type="cellIs" dxfId="8250" priority="6108" operator="equal">
      <formula>"NO CUMPLE"</formula>
    </cfRule>
    <cfRule type="cellIs" dxfId="8249" priority="6109" operator="equal">
      <formula>"CUMPLE"</formula>
    </cfRule>
  </conditionalFormatting>
  <conditionalFormatting sqref="B303">
    <cfRule type="cellIs" dxfId="8248" priority="6106" operator="equal">
      <formula>"NO CUMPLE CON LA EXPERIENCIA REQUERIDA"</formula>
    </cfRule>
    <cfRule type="cellIs" dxfId="8247" priority="6107" operator="equal">
      <formula>"CUMPLE CON LA EXPERIENCIA REQUERIDA"</formula>
    </cfRule>
  </conditionalFormatting>
  <conditionalFormatting sqref="H283:H284 H287:H288 H291:H292 H295:H296 H299:H300">
    <cfRule type="notContainsBlanks" dxfId="8246" priority="6105">
      <formula>LEN(TRIM(H283))&gt;0</formula>
    </cfRule>
  </conditionalFormatting>
  <conditionalFormatting sqref="G283:G284">
    <cfRule type="notContainsBlanks" dxfId="8245" priority="6104">
      <formula>LEN(TRIM(G283))&gt;0</formula>
    </cfRule>
  </conditionalFormatting>
  <conditionalFormatting sqref="F283:F284">
    <cfRule type="notContainsBlanks" dxfId="8244" priority="6103">
      <formula>LEN(TRIM(F283))&gt;0</formula>
    </cfRule>
  </conditionalFormatting>
  <conditionalFormatting sqref="E283:E284">
    <cfRule type="notContainsBlanks" dxfId="8243" priority="6102">
      <formula>LEN(TRIM(E283))&gt;0</formula>
    </cfRule>
  </conditionalFormatting>
  <conditionalFormatting sqref="D283:D284">
    <cfRule type="notContainsBlanks" dxfId="8242" priority="6101">
      <formula>LEN(TRIM(D283))&gt;0</formula>
    </cfRule>
  </conditionalFormatting>
  <conditionalFormatting sqref="C283:C284">
    <cfRule type="notContainsBlanks" dxfId="8241" priority="6100">
      <formula>LEN(TRIM(C283))&gt;0</formula>
    </cfRule>
  </conditionalFormatting>
  <conditionalFormatting sqref="I283:I284">
    <cfRule type="notContainsBlanks" dxfId="8240" priority="6099">
      <formula>LEN(TRIM(I283))&gt;0</formula>
    </cfRule>
  </conditionalFormatting>
  <conditionalFormatting sqref="T283:T284">
    <cfRule type="cellIs" dxfId="8239" priority="6097" operator="equal">
      <formula>"NO"</formula>
    </cfRule>
    <cfRule type="cellIs" dxfId="8238" priority="6098" operator="equal">
      <formula>"SI"</formula>
    </cfRule>
  </conditionalFormatting>
  <conditionalFormatting sqref="S287:S288">
    <cfRule type="cellIs" dxfId="8237" priority="6095" operator="greaterThan">
      <formula>0</formula>
    </cfRule>
    <cfRule type="top10" dxfId="8236" priority="6096" rank="10"/>
  </conditionalFormatting>
  <conditionalFormatting sqref="S291:S292">
    <cfRule type="cellIs" dxfId="8235" priority="6093" operator="greaterThan">
      <formula>0</formula>
    </cfRule>
    <cfRule type="top10" dxfId="8234" priority="6094" rank="10"/>
  </conditionalFormatting>
  <conditionalFormatting sqref="G291:G292">
    <cfRule type="notContainsBlanks" dxfId="8233" priority="6092">
      <formula>LEN(TRIM(G291))&gt;0</formula>
    </cfRule>
  </conditionalFormatting>
  <conditionalFormatting sqref="F291:F292">
    <cfRule type="notContainsBlanks" dxfId="8232" priority="6091">
      <formula>LEN(TRIM(F291))&gt;0</formula>
    </cfRule>
  </conditionalFormatting>
  <conditionalFormatting sqref="E291:E292">
    <cfRule type="notContainsBlanks" dxfId="8231" priority="6090">
      <formula>LEN(TRIM(E291))&gt;0</formula>
    </cfRule>
  </conditionalFormatting>
  <conditionalFormatting sqref="D291:D292">
    <cfRule type="notContainsBlanks" dxfId="8230" priority="6089">
      <formula>LEN(TRIM(D291))&gt;0</formula>
    </cfRule>
  </conditionalFormatting>
  <conditionalFormatting sqref="C291:C292">
    <cfRule type="notContainsBlanks" dxfId="8229" priority="6088">
      <formula>LEN(TRIM(C291))&gt;0</formula>
    </cfRule>
  </conditionalFormatting>
  <conditionalFormatting sqref="I291:I292">
    <cfRule type="notContainsBlanks" dxfId="8228" priority="6087">
      <formula>LEN(TRIM(I291))&gt;0</formula>
    </cfRule>
  </conditionalFormatting>
  <conditionalFormatting sqref="S295:S296">
    <cfRule type="cellIs" dxfId="8227" priority="6085" operator="greaterThan">
      <formula>0</formula>
    </cfRule>
    <cfRule type="top10" dxfId="8226" priority="6086" rank="10"/>
  </conditionalFormatting>
  <conditionalFormatting sqref="S299:S300">
    <cfRule type="cellIs" dxfId="8225" priority="6083" operator="greaterThan">
      <formula>0</formula>
    </cfRule>
    <cfRule type="top10" dxfId="8224" priority="6084" rank="10"/>
  </conditionalFormatting>
  <conditionalFormatting sqref="G299:G300">
    <cfRule type="notContainsBlanks" dxfId="8223" priority="6082">
      <formula>LEN(TRIM(G299))&gt;0</formula>
    </cfRule>
  </conditionalFormatting>
  <conditionalFormatting sqref="F299:F300">
    <cfRule type="notContainsBlanks" dxfId="8222" priority="6081">
      <formula>LEN(TRIM(F299))&gt;0</formula>
    </cfRule>
  </conditionalFormatting>
  <conditionalFormatting sqref="E299:E300">
    <cfRule type="notContainsBlanks" dxfId="8221" priority="6080">
      <formula>LEN(TRIM(E299))&gt;0</formula>
    </cfRule>
  </conditionalFormatting>
  <conditionalFormatting sqref="D299:D300">
    <cfRule type="notContainsBlanks" dxfId="8220" priority="6079">
      <formula>LEN(TRIM(D299))&gt;0</formula>
    </cfRule>
  </conditionalFormatting>
  <conditionalFormatting sqref="C299:C300">
    <cfRule type="notContainsBlanks" dxfId="8219" priority="6078">
      <formula>LEN(TRIM(C299))&gt;0</formula>
    </cfRule>
  </conditionalFormatting>
  <conditionalFormatting sqref="I299:I300">
    <cfRule type="notContainsBlanks" dxfId="8218" priority="6077">
      <formula>LEN(TRIM(I299))&gt;0</formula>
    </cfRule>
  </conditionalFormatting>
  <conditionalFormatting sqref="G287:G288">
    <cfRule type="notContainsBlanks" dxfId="8217" priority="6076">
      <formula>LEN(TRIM(G287))&gt;0</formula>
    </cfRule>
  </conditionalFormatting>
  <conditionalFormatting sqref="F287:F288">
    <cfRule type="notContainsBlanks" dxfId="8216" priority="6075">
      <formula>LEN(TRIM(F287))&gt;0</formula>
    </cfRule>
  </conditionalFormatting>
  <conditionalFormatting sqref="E287:E288">
    <cfRule type="notContainsBlanks" dxfId="8215" priority="6074">
      <formula>LEN(TRIM(E287))&gt;0</formula>
    </cfRule>
  </conditionalFormatting>
  <conditionalFormatting sqref="D287:D288">
    <cfRule type="notContainsBlanks" dxfId="8214" priority="6073">
      <formula>LEN(TRIM(D287))&gt;0</formula>
    </cfRule>
  </conditionalFormatting>
  <conditionalFormatting sqref="C287:C288">
    <cfRule type="notContainsBlanks" dxfId="8213" priority="6072">
      <formula>LEN(TRIM(C287))&gt;0</formula>
    </cfRule>
  </conditionalFormatting>
  <conditionalFormatting sqref="G295:G296">
    <cfRule type="notContainsBlanks" dxfId="8212" priority="6071">
      <formula>LEN(TRIM(G295))&gt;0</formula>
    </cfRule>
  </conditionalFormatting>
  <conditionalFormatting sqref="F295:F296">
    <cfRule type="notContainsBlanks" dxfId="8211" priority="6070">
      <formula>LEN(TRIM(F295))&gt;0</formula>
    </cfRule>
  </conditionalFormatting>
  <conditionalFormatting sqref="E295:E296">
    <cfRule type="notContainsBlanks" dxfId="8210" priority="6069">
      <formula>LEN(TRIM(E295))&gt;0</formula>
    </cfRule>
  </conditionalFormatting>
  <conditionalFormatting sqref="D295:D296">
    <cfRule type="notContainsBlanks" dxfId="8209" priority="6068">
      <formula>LEN(TRIM(D295))&gt;0</formula>
    </cfRule>
  </conditionalFormatting>
  <conditionalFormatting sqref="C295:C296">
    <cfRule type="notContainsBlanks" dxfId="8208" priority="6067">
      <formula>LEN(TRIM(C295))&gt;0</formula>
    </cfRule>
  </conditionalFormatting>
  <conditionalFormatting sqref="I287:I288">
    <cfRule type="notContainsBlanks" dxfId="8207" priority="6066">
      <formula>LEN(TRIM(I287))&gt;0</formula>
    </cfRule>
  </conditionalFormatting>
  <conditionalFormatting sqref="I295:I296">
    <cfRule type="notContainsBlanks" dxfId="8206" priority="6065">
      <formula>LEN(TRIM(I295))&gt;0</formula>
    </cfRule>
  </conditionalFormatting>
  <conditionalFormatting sqref="S303">
    <cfRule type="expression" dxfId="8205" priority="6063">
      <formula>$S$33&gt;0</formula>
    </cfRule>
    <cfRule type="cellIs" dxfId="8204" priority="6064" operator="equal">
      <formula>0</formula>
    </cfRule>
  </conditionalFormatting>
  <conditionalFormatting sqref="S304">
    <cfRule type="expression" dxfId="8203" priority="6061">
      <formula>$S$33&gt;0</formula>
    </cfRule>
    <cfRule type="cellIs" dxfId="8202" priority="6062" operator="equal">
      <formula>0</formula>
    </cfRule>
  </conditionalFormatting>
  <conditionalFormatting sqref="U295:U298">
    <cfRule type="cellIs" dxfId="8201" priority="6053" operator="equal">
      <formula>0</formula>
    </cfRule>
    <cfRule type="cellIs" dxfId="8200" priority="6054" operator="equal">
      <formula>1</formula>
    </cfRule>
  </conditionalFormatting>
  <conditionalFormatting sqref="U299:U302">
    <cfRule type="cellIs" dxfId="8199" priority="6051" operator="equal">
      <formula>0</formula>
    </cfRule>
    <cfRule type="cellIs" dxfId="8198" priority="6052" operator="equal">
      <formula>1</formula>
    </cfRule>
  </conditionalFormatting>
  <conditionalFormatting sqref="N287:N288">
    <cfRule type="expression" dxfId="8197" priority="6048">
      <formula>N287=" "</formula>
    </cfRule>
    <cfRule type="expression" dxfId="8196" priority="6049">
      <formula>N287="NO PRESENTÓ CERTIFICADO"</formula>
    </cfRule>
    <cfRule type="expression" dxfId="8195" priority="6050">
      <formula>N287="PRESENTÓ CERTIFICADO"</formula>
    </cfRule>
  </conditionalFormatting>
  <conditionalFormatting sqref="O287:O288">
    <cfRule type="cellIs" dxfId="8194" priority="6030" operator="equal">
      <formula>"PENDIENTE POR DESCRIPCIÓN"</formula>
    </cfRule>
    <cfRule type="cellIs" dxfId="8193" priority="6031" operator="equal">
      <formula>"DESCRIPCIÓN INSUFICIENTE"</formula>
    </cfRule>
    <cfRule type="cellIs" dxfId="8192" priority="6032" operator="equal">
      <formula>"NO ESTÁ ACORDE A ITEM 5.2.2 (T.R.)"</formula>
    </cfRule>
    <cfRule type="cellIs" dxfId="8191" priority="6033" operator="equal">
      <formula>"ACORDE A ITEM 5.2.2 (T.R.)"</formula>
    </cfRule>
    <cfRule type="cellIs" dxfId="8190" priority="6040" operator="equal">
      <formula>"PENDIENTE POR DESCRIPCIÓN"</formula>
    </cfRule>
    <cfRule type="cellIs" dxfId="8189" priority="6042" operator="equal">
      <formula>"DESCRIPCIÓN INSUFICIENTE"</formula>
    </cfRule>
    <cfRule type="cellIs" dxfId="8188" priority="6043" operator="equal">
      <formula>"NO ESTÁ ACORDE A ITEM 5.2.1 (T.R.)"</formula>
    </cfRule>
    <cfRule type="cellIs" dxfId="8187" priority="6044" operator="equal">
      <formula>"ACORDE A ITEM 5.2.1 (T.R.)"</formula>
    </cfRule>
  </conditionalFormatting>
  <conditionalFormatting sqref="Q287:Q288">
    <cfRule type="containsBlanks" dxfId="8186" priority="6035">
      <formula>LEN(TRIM(Q287))=0</formula>
    </cfRule>
    <cfRule type="cellIs" dxfId="8185" priority="6041" operator="equal">
      <formula>"REQUERIMIENTOS SUBSANADOS"</formula>
    </cfRule>
    <cfRule type="containsText" dxfId="8184" priority="6045" operator="containsText" text="NO SUBSANABLE">
      <formula>NOT(ISERROR(SEARCH("NO SUBSANABLE",Q287)))</formula>
    </cfRule>
    <cfRule type="containsText" dxfId="8183" priority="6046" operator="containsText" text="PENDIENTES POR SUBSANAR">
      <formula>NOT(ISERROR(SEARCH("PENDIENTES POR SUBSANAR",Q287)))</formula>
    </cfRule>
    <cfRule type="containsText" dxfId="8182" priority="6047" operator="containsText" text="SIN OBSERVACIÓN">
      <formula>NOT(ISERROR(SEARCH("SIN OBSERVACIÓN",Q287)))</formula>
    </cfRule>
  </conditionalFormatting>
  <conditionalFormatting sqref="R287:R288">
    <cfRule type="containsBlanks" dxfId="8181" priority="6034">
      <formula>LEN(TRIM(R287))=0</formula>
    </cfRule>
    <cfRule type="cellIs" dxfId="8180" priority="6036" operator="equal">
      <formula>"NO CUMPLEN CON LO SOLICITADO"</formula>
    </cfRule>
    <cfRule type="cellIs" dxfId="8179" priority="6037" operator="equal">
      <formula>"CUMPLEN CON LO SOLICITADO"</formula>
    </cfRule>
    <cfRule type="cellIs" dxfId="8178" priority="6038" operator="equal">
      <formula>"PENDIENTES"</formula>
    </cfRule>
    <cfRule type="cellIs" dxfId="8177" priority="6039" operator="equal">
      <formula>"NINGUNO"</formula>
    </cfRule>
  </conditionalFormatting>
  <conditionalFormatting sqref="P287:P288">
    <cfRule type="expression" dxfId="8176" priority="6025">
      <formula>Q287="NO SUBSANABLE"</formula>
    </cfRule>
    <cfRule type="expression" dxfId="8175" priority="6026">
      <formula>Q287="REQUERIMIENTOS SUBSANADOS"</formula>
    </cfRule>
    <cfRule type="expression" dxfId="8174" priority="6027">
      <formula>Q287="PENDIENTES POR SUBSANAR"</formula>
    </cfRule>
    <cfRule type="expression" dxfId="8173" priority="6028">
      <formula>Q287="SIN OBSERVACIÓN"</formula>
    </cfRule>
    <cfRule type="containsBlanks" dxfId="8172" priority="6029">
      <formula>LEN(TRIM(P287))=0</formula>
    </cfRule>
  </conditionalFormatting>
  <conditionalFormatting sqref="N295:N296">
    <cfRule type="expression" dxfId="8171" priority="5996">
      <formula>N295=" "</formula>
    </cfRule>
    <cfRule type="expression" dxfId="8170" priority="5997">
      <formula>N295="NO PRESENTÓ CERTIFICADO"</formula>
    </cfRule>
    <cfRule type="expression" dxfId="8169" priority="5998">
      <formula>N295="PRESENTÓ CERTIFICADO"</formula>
    </cfRule>
  </conditionalFormatting>
  <conditionalFormatting sqref="O295:O296">
    <cfRule type="cellIs" dxfId="8168" priority="5978" operator="equal">
      <formula>"PENDIENTE POR DESCRIPCIÓN"</formula>
    </cfRule>
    <cfRule type="cellIs" dxfId="8167" priority="5979" operator="equal">
      <formula>"DESCRIPCIÓN INSUFICIENTE"</formula>
    </cfRule>
    <cfRule type="cellIs" dxfId="8166" priority="5980" operator="equal">
      <formula>"NO ESTÁ ACORDE A ITEM 5.2.2 (T.R.)"</formula>
    </cfRule>
    <cfRule type="cellIs" dxfId="8165" priority="5981" operator="equal">
      <formula>"ACORDE A ITEM 5.2.2 (T.R.)"</formula>
    </cfRule>
    <cfRule type="cellIs" dxfId="8164" priority="5988" operator="equal">
      <formula>"PENDIENTE POR DESCRIPCIÓN"</formula>
    </cfRule>
    <cfRule type="cellIs" dxfId="8163" priority="5990" operator="equal">
      <formula>"DESCRIPCIÓN INSUFICIENTE"</formula>
    </cfRule>
    <cfRule type="cellIs" dxfId="8162" priority="5991" operator="equal">
      <formula>"NO ESTÁ ACORDE A ITEM 5.2.1 (T.R.)"</formula>
    </cfRule>
    <cfRule type="cellIs" dxfId="8161" priority="5992" operator="equal">
      <formula>"ACORDE A ITEM 5.2.1 (T.R.)"</formula>
    </cfRule>
  </conditionalFormatting>
  <conditionalFormatting sqref="Q295:Q296">
    <cfRule type="containsBlanks" dxfId="8160" priority="5983">
      <formula>LEN(TRIM(Q295))=0</formula>
    </cfRule>
    <cfRule type="cellIs" dxfId="8159" priority="5989" operator="equal">
      <formula>"REQUERIMIENTOS SUBSANADOS"</formula>
    </cfRule>
    <cfRule type="containsText" dxfId="8158" priority="5993" operator="containsText" text="NO SUBSANABLE">
      <formula>NOT(ISERROR(SEARCH("NO SUBSANABLE",Q295)))</formula>
    </cfRule>
    <cfRule type="containsText" dxfId="8157" priority="5994" operator="containsText" text="PENDIENTES POR SUBSANAR">
      <formula>NOT(ISERROR(SEARCH("PENDIENTES POR SUBSANAR",Q295)))</formula>
    </cfRule>
    <cfRule type="containsText" dxfId="8156" priority="5995" operator="containsText" text="SIN OBSERVACIÓN">
      <formula>NOT(ISERROR(SEARCH("SIN OBSERVACIÓN",Q295)))</formula>
    </cfRule>
  </conditionalFormatting>
  <conditionalFormatting sqref="R295:R296">
    <cfRule type="containsBlanks" dxfId="8155" priority="5982">
      <formula>LEN(TRIM(R295))=0</formula>
    </cfRule>
    <cfRule type="cellIs" dxfId="8154" priority="5984" operator="equal">
      <formula>"NO CUMPLEN CON LO SOLICITADO"</formula>
    </cfRule>
    <cfRule type="cellIs" dxfId="8153" priority="5985" operator="equal">
      <formula>"CUMPLEN CON LO SOLICITADO"</formula>
    </cfRule>
    <cfRule type="cellIs" dxfId="8152" priority="5986" operator="equal">
      <formula>"PENDIENTES"</formula>
    </cfRule>
    <cfRule type="cellIs" dxfId="8151" priority="5987" operator="equal">
      <formula>"NINGUNO"</formula>
    </cfRule>
  </conditionalFormatting>
  <conditionalFormatting sqref="P295:P296">
    <cfRule type="expression" dxfId="8150" priority="5973">
      <formula>Q295="NO SUBSANABLE"</formula>
    </cfRule>
    <cfRule type="expression" dxfId="8149" priority="5974">
      <formula>Q295="REQUERIMIENTOS SUBSANADOS"</formula>
    </cfRule>
    <cfRule type="expression" dxfId="8148" priority="5975">
      <formula>Q295="PENDIENTES POR SUBSANAR"</formula>
    </cfRule>
    <cfRule type="expression" dxfId="8147" priority="5976">
      <formula>Q295="SIN OBSERVACIÓN"</formula>
    </cfRule>
    <cfRule type="containsBlanks" dxfId="8146" priority="5977">
      <formula>LEN(TRIM(P295))=0</formula>
    </cfRule>
  </conditionalFormatting>
  <conditionalFormatting sqref="N299:N300">
    <cfRule type="expression" dxfId="8145" priority="5970">
      <formula>N299=" "</formula>
    </cfRule>
    <cfRule type="expression" dxfId="8144" priority="5971">
      <formula>N299="NO PRESENTÓ CERTIFICADO"</formula>
    </cfRule>
    <cfRule type="expression" dxfId="8143" priority="5972">
      <formula>N299="PRESENTÓ CERTIFICADO"</formula>
    </cfRule>
  </conditionalFormatting>
  <conditionalFormatting sqref="O299:O300">
    <cfRule type="cellIs" dxfId="8142" priority="5952" operator="equal">
      <formula>"PENDIENTE POR DESCRIPCIÓN"</formula>
    </cfRule>
    <cfRule type="cellIs" dxfId="8141" priority="5953" operator="equal">
      <formula>"DESCRIPCIÓN INSUFICIENTE"</formula>
    </cfRule>
    <cfRule type="cellIs" dxfId="8140" priority="5954" operator="equal">
      <formula>"NO ESTÁ ACORDE A ITEM 5.2.2 (T.R.)"</formula>
    </cfRule>
    <cfRule type="cellIs" dxfId="8139" priority="5955" operator="equal">
      <formula>"ACORDE A ITEM 5.2.2 (T.R.)"</formula>
    </cfRule>
    <cfRule type="cellIs" dxfId="8138" priority="5962" operator="equal">
      <formula>"PENDIENTE POR DESCRIPCIÓN"</formula>
    </cfRule>
    <cfRule type="cellIs" dxfId="8137" priority="5964" operator="equal">
      <formula>"DESCRIPCIÓN INSUFICIENTE"</formula>
    </cfRule>
    <cfRule type="cellIs" dxfId="8136" priority="5965" operator="equal">
      <formula>"NO ESTÁ ACORDE A ITEM 5.2.1 (T.R.)"</formula>
    </cfRule>
    <cfRule type="cellIs" dxfId="8135" priority="5966" operator="equal">
      <formula>"ACORDE A ITEM 5.2.1 (T.R.)"</formula>
    </cfRule>
  </conditionalFormatting>
  <conditionalFormatting sqref="Q299:Q300">
    <cfRule type="containsBlanks" dxfId="8134" priority="5957">
      <formula>LEN(TRIM(Q299))=0</formula>
    </cfRule>
    <cfRule type="cellIs" dxfId="8133" priority="5963" operator="equal">
      <formula>"REQUERIMIENTOS SUBSANADOS"</formula>
    </cfRule>
    <cfRule type="containsText" dxfId="8132" priority="5967" operator="containsText" text="NO SUBSANABLE">
      <formula>NOT(ISERROR(SEARCH("NO SUBSANABLE",Q299)))</formula>
    </cfRule>
    <cfRule type="containsText" dxfId="8131" priority="5968" operator="containsText" text="PENDIENTES POR SUBSANAR">
      <formula>NOT(ISERROR(SEARCH("PENDIENTES POR SUBSANAR",Q299)))</formula>
    </cfRule>
    <cfRule type="containsText" dxfId="8130" priority="5969" operator="containsText" text="SIN OBSERVACIÓN">
      <formula>NOT(ISERROR(SEARCH("SIN OBSERVACIÓN",Q299)))</formula>
    </cfRule>
  </conditionalFormatting>
  <conditionalFormatting sqref="R299:R300">
    <cfRule type="containsBlanks" dxfId="8129" priority="5956">
      <formula>LEN(TRIM(R299))=0</formula>
    </cfRule>
    <cfRule type="cellIs" dxfId="8128" priority="5958" operator="equal">
      <formula>"NO CUMPLEN CON LO SOLICITADO"</formula>
    </cfRule>
    <cfRule type="cellIs" dxfId="8127" priority="5959" operator="equal">
      <formula>"CUMPLEN CON LO SOLICITADO"</formula>
    </cfRule>
    <cfRule type="cellIs" dxfId="8126" priority="5960" operator="equal">
      <formula>"PENDIENTES"</formula>
    </cfRule>
    <cfRule type="cellIs" dxfId="8125" priority="5961" operator="equal">
      <formula>"NINGUNO"</formula>
    </cfRule>
  </conditionalFormatting>
  <conditionalFormatting sqref="P299:P300">
    <cfRule type="expression" dxfId="8124" priority="5947">
      <formula>Q299="NO SUBSANABLE"</formula>
    </cfRule>
    <cfRule type="expression" dxfId="8123" priority="5948">
      <formula>Q299="REQUERIMIENTOS SUBSANADOS"</formula>
    </cfRule>
    <cfRule type="expression" dxfId="8122" priority="5949">
      <formula>Q299="PENDIENTES POR SUBSANAR"</formula>
    </cfRule>
    <cfRule type="expression" dxfId="8121" priority="5950">
      <formula>Q299="SIN OBSERVACIÓN"</formula>
    </cfRule>
    <cfRule type="containsBlanks" dxfId="8120" priority="5951">
      <formula>LEN(TRIM(P299))=0</formula>
    </cfRule>
  </conditionalFormatting>
  <conditionalFormatting sqref="J286 J290">
    <cfRule type="cellIs" dxfId="8119" priority="5945" operator="equal">
      <formula>"NO CUMPLE"</formula>
    </cfRule>
    <cfRule type="cellIs" dxfId="8118" priority="5946" operator="equal">
      <formula>"CUMPLE"</formula>
    </cfRule>
  </conditionalFormatting>
  <conditionalFormatting sqref="J294">
    <cfRule type="cellIs" dxfId="8117" priority="5943" operator="equal">
      <formula>"NO CUMPLE"</formula>
    </cfRule>
    <cfRule type="cellIs" dxfId="8116" priority="5944" operator="equal">
      <formula>"CUMPLE"</formula>
    </cfRule>
  </conditionalFormatting>
  <conditionalFormatting sqref="J295:J298">
    <cfRule type="cellIs" dxfId="8115" priority="5941" operator="equal">
      <formula>"NO CUMPLE"</formula>
    </cfRule>
    <cfRule type="cellIs" dxfId="8114" priority="5942" operator="equal">
      <formula>"CUMPLE"</formula>
    </cfRule>
  </conditionalFormatting>
  <conditionalFormatting sqref="J299:J302">
    <cfRule type="cellIs" dxfId="8113" priority="5939" operator="equal">
      <formula>"NO CUMPLE"</formula>
    </cfRule>
    <cfRule type="cellIs" dxfId="8112" priority="5940" operator="equal">
      <formula>"CUMPLE"</formula>
    </cfRule>
  </conditionalFormatting>
  <conditionalFormatting sqref="S283:S284">
    <cfRule type="cellIs" dxfId="8111" priority="5937" operator="greaterThan">
      <formula>0</formula>
    </cfRule>
    <cfRule type="top10" dxfId="8110" priority="5938" rank="10"/>
  </conditionalFormatting>
  <conditionalFormatting sqref="L286">
    <cfRule type="cellIs" dxfId="8109" priority="5901" operator="equal">
      <formula>"NO CUMPLE"</formula>
    </cfRule>
    <cfRule type="cellIs" dxfId="8108" priority="5902" operator="equal">
      <formula>"CUMPLE"</formula>
    </cfRule>
  </conditionalFormatting>
  <conditionalFormatting sqref="M286">
    <cfRule type="expression" dxfId="8107" priority="5899">
      <formula>L286="NO CUMPLE"</formula>
    </cfRule>
    <cfRule type="expression" dxfId="8106" priority="5900">
      <formula>L286="CUMPLE"</formula>
    </cfRule>
  </conditionalFormatting>
  <conditionalFormatting sqref="M341">
    <cfRule type="expression" dxfId="8105" priority="5351">
      <formula>L341="NO CUMPLE"</formula>
    </cfRule>
    <cfRule type="expression" dxfId="8104" priority="5352">
      <formula>L341="CUMPLE"</formula>
    </cfRule>
  </conditionalFormatting>
  <conditionalFormatting sqref="M287">
    <cfRule type="expression" dxfId="8103" priority="5889">
      <formula>L287="NO CUMPLE"</formula>
    </cfRule>
    <cfRule type="expression" dxfId="8102" priority="5890">
      <formula>L287="CUMPLE"</formula>
    </cfRule>
  </conditionalFormatting>
  <conditionalFormatting sqref="L287:L290">
    <cfRule type="cellIs" dxfId="8101" priority="5887" operator="equal">
      <formula>"NO CUMPLE"</formula>
    </cfRule>
    <cfRule type="cellIs" dxfId="8100" priority="5888" operator="equal">
      <formula>"CUMPLE"</formula>
    </cfRule>
  </conditionalFormatting>
  <conditionalFormatting sqref="M288:M290">
    <cfRule type="expression" dxfId="8099" priority="5885">
      <formula>L288="NO CUMPLE"</formula>
    </cfRule>
    <cfRule type="expression" dxfId="8098" priority="5886">
      <formula>L288="CUMPLE"</formula>
    </cfRule>
  </conditionalFormatting>
  <conditionalFormatting sqref="M342:M344">
    <cfRule type="expression" dxfId="8097" priority="5347">
      <formula>L342="NO CUMPLE"</formula>
    </cfRule>
    <cfRule type="expression" dxfId="8096" priority="5348">
      <formula>L342="CUMPLE"</formula>
    </cfRule>
  </conditionalFormatting>
  <conditionalFormatting sqref="M291">
    <cfRule type="expression" dxfId="8095" priority="5875">
      <formula>L291="NO CUMPLE"</formula>
    </cfRule>
    <cfRule type="expression" dxfId="8094" priority="5876">
      <formula>L291="CUMPLE"</formula>
    </cfRule>
  </conditionalFormatting>
  <conditionalFormatting sqref="L291:L294">
    <cfRule type="cellIs" dxfId="8093" priority="5873" operator="equal">
      <formula>"NO CUMPLE"</formula>
    </cfRule>
    <cfRule type="cellIs" dxfId="8092" priority="5874" operator="equal">
      <formula>"CUMPLE"</formula>
    </cfRule>
  </conditionalFormatting>
  <conditionalFormatting sqref="M292:M294">
    <cfRule type="expression" dxfId="8091" priority="5871">
      <formula>L292="NO CUMPLE"</formula>
    </cfRule>
    <cfRule type="expression" dxfId="8090" priority="5872">
      <formula>L292="CUMPLE"</formula>
    </cfRule>
  </conditionalFormatting>
  <conditionalFormatting sqref="M295">
    <cfRule type="expression" dxfId="8089" priority="5861">
      <formula>L295="NO CUMPLE"</formula>
    </cfRule>
    <cfRule type="expression" dxfId="8088" priority="5862">
      <formula>L295="CUMPLE"</formula>
    </cfRule>
  </conditionalFormatting>
  <conditionalFormatting sqref="L295:L298">
    <cfRule type="cellIs" dxfId="8087" priority="5859" operator="equal">
      <formula>"NO CUMPLE"</formula>
    </cfRule>
    <cfRule type="cellIs" dxfId="8086" priority="5860" operator="equal">
      <formula>"CUMPLE"</formula>
    </cfRule>
  </conditionalFormatting>
  <conditionalFormatting sqref="M296:M298">
    <cfRule type="expression" dxfId="8085" priority="5857">
      <formula>L296="NO CUMPLE"</formula>
    </cfRule>
    <cfRule type="expression" dxfId="8084" priority="5858">
      <formula>L296="CUMPLE"</formula>
    </cfRule>
  </conditionalFormatting>
  <conditionalFormatting sqref="M299">
    <cfRule type="expression" dxfId="8083" priority="5847">
      <formula>L299="NO CUMPLE"</formula>
    </cfRule>
    <cfRule type="expression" dxfId="8082" priority="5848">
      <formula>L299="CUMPLE"</formula>
    </cfRule>
  </conditionalFormatting>
  <conditionalFormatting sqref="L299:L302">
    <cfRule type="cellIs" dxfId="8081" priority="5845" operator="equal">
      <formula>"NO CUMPLE"</formula>
    </cfRule>
    <cfRule type="cellIs" dxfId="8080" priority="5846" operator="equal">
      <formula>"CUMPLE"</formula>
    </cfRule>
  </conditionalFormatting>
  <conditionalFormatting sqref="M300:M302">
    <cfRule type="expression" dxfId="8079" priority="5843">
      <formula>L300="NO CUMPLE"</formula>
    </cfRule>
    <cfRule type="expression" dxfId="8078" priority="5844">
      <formula>L300="CUMPLE"</formula>
    </cfRule>
  </conditionalFormatting>
  <conditionalFormatting sqref="T330">
    <cfRule type="cellIs" dxfId="8077" priority="5839" operator="equal">
      <formula>"NO CUMPLE"</formula>
    </cfRule>
    <cfRule type="cellIs" dxfId="8076" priority="5840" operator="equal">
      <formula>"CUMPLE"</formula>
    </cfRule>
  </conditionalFormatting>
  <conditionalFormatting sqref="B330">
    <cfRule type="cellIs" dxfId="8075" priority="5837" operator="equal">
      <formula>"NO CUMPLE CON LA EXPERIENCIA REQUERIDA"</formula>
    </cfRule>
    <cfRule type="cellIs" dxfId="8074" priority="5838" operator="equal">
      <formula>"CUMPLE CON LA EXPERIENCIA REQUERIDA"</formula>
    </cfRule>
  </conditionalFormatting>
  <conditionalFormatting sqref="H310:H311 H314:H315 H318:H319 H322:H323 H326:H327">
    <cfRule type="notContainsBlanks" dxfId="8073" priority="5836">
      <formula>LEN(TRIM(H310))&gt;0</formula>
    </cfRule>
  </conditionalFormatting>
  <conditionalFormatting sqref="G310:G311">
    <cfRule type="notContainsBlanks" dxfId="8072" priority="5835">
      <formula>LEN(TRIM(G310))&gt;0</formula>
    </cfRule>
  </conditionalFormatting>
  <conditionalFormatting sqref="F310:F311">
    <cfRule type="notContainsBlanks" dxfId="8071" priority="5834">
      <formula>LEN(TRIM(F310))&gt;0</formula>
    </cfRule>
  </conditionalFormatting>
  <conditionalFormatting sqref="E310:E311">
    <cfRule type="notContainsBlanks" dxfId="8070" priority="5833">
      <formula>LEN(TRIM(E310))&gt;0</formula>
    </cfRule>
  </conditionalFormatting>
  <conditionalFormatting sqref="D310:D311">
    <cfRule type="notContainsBlanks" dxfId="8069" priority="5832">
      <formula>LEN(TRIM(D310))&gt;0</formula>
    </cfRule>
  </conditionalFormatting>
  <conditionalFormatting sqref="C310:C311">
    <cfRule type="notContainsBlanks" dxfId="8068" priority="5831">
      <formula>LEN(TRIM(C310))&gt;0</formula>
    </cfRule>
  </conditionalFormatting>
  <conditionalFormatting sqref="I310:I311">
    <cfRule type="notContainsBlanks" dxfId="8067" priority="5830">
      <formula>LEN(TRIM(I310))&gt;0</formula>
    </cfRule>
  </conditionalFormatting>
  <conditionalFormatting sqref="T310:T311">
    <cfRule type="cellIs" dxfId="8066" priority="5828" operator="equal">
      <formula>"NO"</formula>
    </cfRule>
    <cfRule type="cellIs" dxfId="8065" priority="5829" operator="equal">
      <formula>"SI"</formula>
    </cfRule>
  </conditionalFormatting>
  <conditionalFormatting sqref="S314:S315">
    <cfRule type="cellIs" dxfId="8064" priority="5826" operator="greaterThan">
      <formula>0</formula>
    </cfRule>
    <cfRule type="top10" dxfId="8063" priority="5827" rank="10"/>
  </conditionalFormatting>
  <conditionalFormatting sqref="S318:S319">
    <cfRule type="cellIs" dxfId="8062" priority="5824" operator="greaterThan">
      <formula>0</formula>
    </cfRule>
    <cfRule type="top10" dxfId="8061" priority="5825" rank="10"/>
  </conditionalFormatting>
  <conditionalFormatting sqref="G318:G319">
    <cfRule type="notContainsBlanks" dxfId="8060" priority="5823">
      <formula>LEN(TRIM(G318))&gt;0</formula>
    </cfRule>
  </conditionalFormatting>
  <conditionalFormatting sqref="F318:F319">
    <cfRule type="notContainsBlanks" dxfId="8059" priority="5822">
      <formula>LEN(TRIM(F318))&gt;0</formula>
    </cfRule>
  </conditionalFormatting>
  <conditionalFormatting sqref="E318:E319">
    <cfRule type="notContainsBlanks" dxfId="8058" priority="5821">
      <formula>LEN(TRIM(E318))&gt;0</formula>
    </cfRule>
  </conditionalFormatting>
  <conditionalFormatting sqref="D318:D319">
    <cfRule type="notContainsBlanks" dxfId="8057" priority="5820">
      <formula>LEN(TRIM(D318))&gt;0</formula>
    </cfRule>
  </conditionalFormatting>
  <conditionalFormatting sqref="C318:C319">
    <cfRule type="notContainsBlanks" dxfId="8056" priority="5819">
      <formula>LEN(TRIM(C318))&gt;0</formula>
    </cfRule>
  </conditionalFormatting>
  <conditionalFormatting sqref="I318:I319">
    <cfRule type="notContainsBlanks" dxfId="8055" priority="5818">
      <formula>LEN(TRIM(I318))&gt;0</formula>
    </cfRule>
  </conditionalFormatting>
  <conditionalFormatting sqref="S322:S323">
    <cfRule type="cellIs" dxfId="8054" priority="5816" operator="greaterThan">
      <formula>0</formula>
    </cfRule>
    <cfRule type="top10" dxfId="8053" priority="5817" rank="10"/>
  </conditionalFormatting>
  <conditionalFormatting sqref="S326:S327">
    <cfRule type="cellIs" dxfId="8052" priority="5814" operator="greaterThan">
      <formula>0</formula>
    </cfRule>
    <cfRule type="top10" dxfId="8051" priority="5815" rank="10"/>
  </conditionalFormatting>
  <conditionalFormatting sqref="G326:G327">
    <cfRule type="notContainsBlanks" dxfId="8050" priority="5813">
      <formula>LEN(TRIM(G326))&gt;0</formula>
    </cfRule>
  </conditionalFormatting>
  <conditionalFormatting sqref="F326:F327">
    <cfRule type="notContainsBlanks" dxfId="8049" priority="5812">
      <formula>LEN(TRIM(F326))&gt;0</formula>
    </cfRule>
  </conditionalFormatting>
  <conditionalFormatting sqref="E326:E327">
    <cfRule type="notContainsBlanks" dxfId="8048" priority="5811">
      <formula>LEN(TRIM(E326))&gt;0</formula>
    </cfRule>
  </conditionalFormatting>
  <conditionalFormatting sqref="D326:D327">
    <cfRule type="notContainsBlanks" dxfId="8047" priority="5810">
      <formula>LEN(TRIM(D326))&gt;0</formula>
    </cfRule>
  </conditionalFormatting>
  <conditionalFormatting sqref="C326:C327">
    <cfRule type="notContainsBlanks" dxfId="8046" priority="5809">
      <formula>LEN(TRIM(C326))&gt;0</formula>
    </cfRule>
  </conditionalFormatting>
  <conditionalFormatting sqref="I326:I327">
    <cfRule type="notContainsBlanks" dxfId="8045" priority="5808">
      <formula>LEN(TRIM(I326))&gt;0</formula>
    </cfRule>
  </conditionalFormatting>
  <conditionalFormatting sqref="G314:G315">
    <cfRule type="notContainsBlanks" dxfId="8044" priority="5807">
      <formula>LEN(TRIM(G314))&gt;0</formula>
    </cfRule>
  </conditionalFormatting>
  <conditionalFormatting sqref="F314:F315">
    <cfRule type="notContainsBlanks" dxfId="8043" priority="5806">
      <formula>LEN(TRIM(F314))&gt;0</formula>
    </cfRule>
  </conditionalFormatting>
  <conditionalFormatting sqref="E314:E315">
    <cfRule type="notContainsBlanks" dxfId="8042" priority="5805">
      <formula>LEN(TRIM(E314))&gt;0</formula>
    </cfRule>
  </conditionalFormatting>
  <conditionalFormatting sqref="D314:D315">
    <cfRule type="notContainsBlanks" dxfId="8041" priority="5804">
      <formula>LEN(TRIM(D314))&gt;0</formula>
    </cfRule>
  </conditionalFormatting>
  <conditionalFormatting sqref="C314:C315">
    <cfRule type="notContainsBlanks" dxfId="8040" priority="5803">
      <formula>LEN(TRIM(C314))&gt;0</formula>
    </cfRule>
  </conditionalFormatting>
  <conditionalFormatting sqref="G322:G323">
    <cfRule type="notContainsBlanks" dxfId="8039" priority="5802">
      <formula>LEN(TRIM(G322))&gt;0</formula>
    </cfRule>
  </conditionalFormatting>
  <conditionalFormatting sqref="F322:F323">
    <cfRule type="notContainsBlanks" dxfId="8038" priority="5801">
      <formula>LEN(TRIM(F322))&gt;0</formula>
    </cfRule>
  </conditionalFormatting>
  <conditionalFormatting sqref="E322:E323">
    <cfRule type="notContainsBlanks" dxfId="8037" priority="5800">
      <formula>LEN(TRIM(E322))&gt;0</formula>
    </cfRule>
  </conditionalFormatting>
  <conditionalFormatting sqref="D322:D323">
    <cfRule type="notContainsBlanks" dxfId="8036" priority="5799">
      <formula>LEN(TRIM(D322))&gt;0</formula>
    </cfRule>
  </conditionalFormatting>
  <conditionalFormatting sqref="C322:C323">
    <cfRule type="notContainsBlanks" dxfId="8035" priority="5798">
      <formula>LEN(TRIM(C322))&gt;0</formula>
    </cfRule>
  </conditionalFormatting>
  <conditionalFormatting sqref="I314:I315">
    <cfRule type="notContainsBlanks" dxfId="8034" priority="5797">
      <formula>LEN(TRIM(I314))&gt;0</formula>
    </cfRule>
  </conditionalFormatting>
  <conditionalFormatting sqref="I322:I323">
    <cfRule type="notContainsBlanks" dxfId="8033" priority="5796">
      <formula>LEN(TRIM(I322))&gt;0</formula>
    </cfRule>
  </conditionalFormatting>
  <conditionalFormatting sqref="S330">
    <cfRule type="expression" dxfId="8032" priority="5794">
      <formula>$S$33&gt;0</formula>
    </cfRule>
    <cfRule type="cellIs" dxfId="8031" priority="5795" operator="equal">
      <formula>0</formula>
    </cfRule>
  </conditionalFormatting>
  <conditionalFormatting sqref="S331">
    <cfRule type="expression" dxfId="8030" priority="5792">
      <formula>$S$33&gt;0</formula>
    </cfRule>
    <cfRule type="cellIs" dxfId="8029" priority="5793" operator="equal">
      <formula>0</formula>
    </cfRule>
  </conditionalFormatting>
  <conditionalFormatting sqref="U318:U321">
    <cfRule type="cellIs" dxfId="8028" priority="5786" operator="equal">
      <formula>0</formula>
    </cfRule>
    <cfRule type="cellIs" dxfId="8027" priority="5787" operator="equal">
      <formula>1</formula>
    </cfRule>
  </conditionalFormatting>
  <conditionalFormatting sqref="U322:U325">
    <cfRule type="cellIs" dxfId="8026" priority="5784" operator="equal">
      <formula>0</formula>
    </cfRule>
    <cfRule type="cellIs" dxfId="8025" priority="5785" operator="equal">
      <formula>1</formula>
    </cfRule>
  </conditionalFormatting>
  <conditionalFormatting sqref="U326:U329">
    <cfRule type="cellIs" dxfId="8024" priority="5782" operator="equal">
      <formula>0</formula>
    </cfRule>
    <cfRule type="cellIs" dxfId="8023" priority="5783" operator="equal">
      <formula>1</formula>
    </cfRule>
  </conditionalFormatting>
  <conditionalFormatting sqref="N314:N315">
    <cfRule type="expression" dxfId="8022" priority="5779">
      <formula>N314=" "</formula>
    </cfRule>
    <cfRule type="expression" dxfId="8021" priority="5780">
      <formula>N314="NO PRESENTÓ CERTIFICADO"</formula>
    </cfRule>
    <cfRule type="expression" dxfId="8020" priority="5781">
      <formula>N314="PRESENTÓ CERTIFICADO"</formula>
    </cfRule>
  </conditionalFormatting>
  <conditionalFormatting sqref="O314:O315">
    <cfRule type="cellIs" dxfId="8019" priority="5761" operator="equal">
      <formula>"PENDIENTE POR DESCRIPCIÓN"</formula>
    </cfRule>
    <cfRule type="cellIs" dxfId="8018" priority="5762" operator="equal">
      <formula>"DESCRIPCIÓN INSUFICIENTE"</formula>
    </cfRule>
    <cfRule type="cellIs" dxfId="8017" priority="5763" operator="equal">
      <formula>"NO ESTÁ ACORDE A ITEM 5.2.2 (T.R.)"</formula>
    </cfRule>
    <cfRule type="cellIs" dxfId="8016" priority="5764" operator="equal">
      <formula>"ACORDE A ITEM 5.2.2 (T.R.)"</formula>
    </cfRule>
    <cfRule type="cellIs" dxfId="8015" priority="5771" operator="equal">
      <formula>"PENDIENTE POR DESCRIPCIÓN"</formula>
    </cfRule>
    <cfRule type="cellIs" dxfId="8014" priority="5773" operator="equal">
      <formula>"DESCRIPCIÓN INSUFICIENTE"</formula>
    </cfRule>
    <cfRule type="cellIs" dxfId="8013" priority="5774" operator="equal">
      <formula>"NO ESTÁ ACORDE A ITEM 5.2.1 (T.R.)"</formula>
    </cfRule>
    <cfRule type="cellIs" dxfId="8012" priority="5775" operator="equal">
      <formula>"ACORDE A ITEM 5.2.1 (T.R.)"</formula>
    </cfRule>
  </conditionalFormatting>
  <conditionalFormatting sqref="Q314:Q315">
    <cfRule type="containsBlanks" dxfId="8011" priority="5766">
      <formula>LEN(TRIM(Q314))=0</formula>
    </cfRule>
    <cfRule type="cellIs" dxfId="8010" priority="5772" operator="equal">
      <formula>"REQUERIMIENTOS SUBSANADOS"</formula>
    </cfRule>
    <cfRule type="containsText" dxfId="8009" priority="5776" operator="containsText" text="NO SUBSANABLE">
      <formula>NOT(ISERROR(SEARCH("NO SUBSANABLE",Q314)))</formula>
    </cfRule>
    <cfRule type="containsText" dxfId="8008" priority="5777" operator="containsText" text="PENDIENTES POR SUBSANAR">
      <formula>NOT(ISERROR(SEARCH("PENDIENTES POR SUBSANAR",Q314)))</formula>
    </cfRule>
    <cfRule type="containsText" dxfId="8007" priority="5778" operator="containsText" text="SIN OBSERVACIÓN">
      <formula>NOT(ISERROR(SEARCH("SIN OBSERVACIÓN",Q314)))</formula>
    </cfRule>
  </conditionalFormatting>
  <conditionalFormatting sqref="R314:R315">
    <cfRule type="containsBlanks" dxfId="8006" priority="5765">
      <formula>LEN(TRIM(R314))=0</formula>
    </cfRule>
    <cfRule type="cellIs" dxfId="8005" priority="5767" operator="equal">
      <formula>"NO CUMPLEN CON LO SOLICITADO"</formula>
    </cfRule>
    <cfRule type="cellIs" dxfId="8004" priority="5768" operator="equal">
      <formula>"CUMPLEN CON LO SOLICITADO"</formula>
    </cfRule>
    <cfRule type="cellIs" dxfId="8003" priority="5769" operator="equal">
      <formula>"PENDIENTES"</formula>
    </cfRule>
    <cfRule type="cellIs" dxfId="8002" priority="5770" operator="equal">
      <formula>"NINGUNO"</formula>
    </cfRule>
  </conditionalFormatting>
  <conditionalFormatting sqref="P314:P315">
    <cfRule type="expression" dxfId="8001" priority="5756">
      <formula>Q314="NO SUBSANABLE"</formula>
    </cfRule>
    <cfRule type="expression" dxfId="8000" priority="5757">
      <formula>Q314="REQUERIMIENTOS SUBSANADOS"</formula>
    </cfRule>
    <cfRule type="expression" dxfId="7999" priority="5758">
      <formula>Q314="PENDIENTES POR SUBSANAR"</formula>
    </cfRule>
    <cfRule type="expression" dxfId="7998" priority="5759">
      <formula>Q314="SIN OBSERVACIÓN"</formula>
    </cfRule>
    <cfRule type="containsBlanks" dxfId="7997" priority="5760">
      <formula>LEN(TRIM(P314))=0</formula>
    </cfRule>
  </conditionalFormatting>
  <conditionalFormatting sqref="N318:N319">
    <cfRule type="expression" dxfId="7996" priority="5753">
      <formula>N318=" "</formula>
    </cfRule>
    <cfRule type="expression" dxfId="7995" priority="5754">
      <formula>N318="NO PRESENTÓ CERTIFICADO"</formula>
    </cfRule>
    <cfRule type="expression" dxfId="7994" priority="5755">
      <formula>N318="PRESENTÓ CERTIFICADO"</formula>
    </cfRule>
  </conditionalFormatting>
  <conditionalFormatting sqref="O318:O319">
    <cfRule type="cellIs" dxfId="7993" priority="5735" operator="equal">
      <formula>"PENDIENTE POR DESCRIPCIÓN"</formula>
    </cfRule>
    <cfRule type="cellIs" dxfId="7992" priority="5736" operator="equal">
      <formula>"DESCRIPCIÓN INSUFICIENTE"</formula>
    </cfRule>
    <cfRule type="cellIs" dxfId="7991" priority="5737" operator="equal">
      <formula>"NO ESTÁ ACORDE A ITEM 5.2.2 (T.R.)"</formula>
    </cfRule>
    <cfRule type="cellIs" dxfId="7990" priority="5738" operator="equal">
      <formula>"ACORDE A ITEM 5.2.2 (T.R.)"</formula>
    </cfRule>
    <cfRule type="cellIs" dxfId="7989" priority="5745" operator="equal">
      <formula>"PENDIENTE POR DESCRIPCIÓN"</formula>
    </cfRule>
    <cfRule type="cellIs" dxfId="7988" priority="5747" operator="equal">
      <formula>"DESCRIPCIÓN INSUFICIENTE"</formula>
    </cfRule>
    <cfRule type="cellIs" dxfId="7987" priority="5748" operator="equal">
      <formula>"NO ESTÁ ACORDE A ITEM 5.2.1 (T.R.)"</formula>
    </cfRule>
    <cfRule type="cellIs" dxfId="7986" priority="5749" operator="equal">
      <formula>"ACORDE A ITEM 5.2.1 (T.R.)"</formula>
    </cfRule>
  </conditionalFormatting>
  <conditionalFormatting sqref="Q318:Q319">
    <cfRule type="containsBlanks" dxfId="7985" priority="5740">
      <formula>LEN(TRIM(Q318))=0</formula>
    </cfRule>
    <cfRule type="cellIs" dxfId="7984" priority="5746" operator="equal">
      <formula>"REQUERIMIENTOS SUBSANADOS"</formula>
    </cfRule>
    <cfRule type="containsText" dxfId="7983" priority="5750" operator="containsText" text="NO SUBSANABLE">
      <formula>NOT(ISERROR(SEARCH("NO SUBSANABLE",Q318)))</formula>
    </cfRule>
    <cfRule type="containsText" dxfId="7982" priority="5751" operator="containsText" text="PENDIENTES POR SUBSANAR">
      <formula>NOT(ISERROR(SEARCH("PENDIENTES POR SUBSANAR",Q318)))</formula>
    </cfRule>
    <cfRule type="containsText" dxfId="7981" priority="5752" operator="containsText" text="SIN OBSERVACIÓN">
      <formula>NOT(ISERROR(SEARCH("SIN OBSERVACIÓN",Q318)))</formula>
    </cfRule>
  </conditionalFormatting>
  <conditionalFormatting sqref="R318:R319">
    <cfRule type="containsBlanks" dxfId="7980" priority="5739">
      <formula>LEN(TRIM(R318))=0</formula>
    </cfRule>
    <cfRule type="cellIs" dxfId="7979" priority="5741" operator="equal">
      <formula>"NO CUMPLEN CON LO SOLICITADO"</formula>
    </cfRule>
    <cfRule type="cellIs" dxfId="7978" priority="5742" operator="equal">
      <formula>"CUMPLEN CON LO SOLICITADO"</formula>
    </cfRule>
    <cfRule type="cellIs" dxfId="7977" priority="5743" operator="equal">
      <formula>"PENDIENTES"</formula>
    </cfRule>
    <cfRule type="cellIs" dxfId="7976" priority="5744" operator="equal">
      <formula>"NINGUNO"</formula>
    </cfRule>
  </conditionalFormatting>
  <conditionalFormatting sqref="P318:P319">
    <cfRule type="expression" dxfId="7975" priority="5730">
      <formula>Q318="NO SUBSANABLE"</formula>
    </cfRule>
    <cfRule type="expression" dxfId="7974" priority="5731">
      <formula>Q318="REQUERIMIENTOS SUBSANADOS"</formula>
    </cfRule>
    <cfRule type="expression" dxfId="7973" priority="5732">
      <formula>Q318="PENDIENTES POR SUBSANAR"</formula>
    </cfRule>
    <cfRule type="expression" dxfId="7972" priority="5733">
      <formula>Q318="SIN OBSERVACIÓN"</formula>
    </cfRule>
    <cfRule type="containsBlanks" dxfId="7971" priority="5734">
      <formula>LEN(TRIM(P318))=0</formula>
    </cfRule>
  </conditionalFormatting>
  <conditionalFormatting sqref="N322:N323">
    <cfRule type="expression" dxfId="7970" priority="5727">
      <formula>N322=" "</formula>
    </cfRule>
    <cfRule type="expression" dxfId="7969" priority="5728">
      <formula>N322="NO PRESENTÓ CERTIFICADO"</formula>
    </cfRule>
    <cfRule type="expression" dxfId="7968" priority="5729">
      <formula>N322="PRESENTÓ CERTIFICADO"</formula>
    </cfRule>
  </conditionalFormatting>
  <conditionalFormatting sqref="O322:O323">
    <cfRule type="cellIs" dxfId="7967" priority="5709" operator="equal">
      <formula>"PENDIENTE POR DESCRIPCIÓN"</formula>
    </cfRule>
    <cfRule type="cellIs" dxfId="7966" priority="5710" operator="equal">
      <formula>"DESCRIPCIÓN INSUFICIENTE"</formula>
    </cfRule>
    <cfRule type="cellIs" dxfId="7965" priority="5711" operator="equal">
      <formula>"NO ESTÁ ACORDE A ITEM 5.2.2 (T.R.)"</formula>
    </cfRule>
    <cfRule type="cellIs" dxfId="7964" priority="5712" operator="equal">
      <formula>"ACORDE A ITEM 5.2.2 (T.R.)"</formula>
    </cfRule>
    <cfRule type="cellIs" dxfId="7963" priority="5719" operator="equal">
      <formula>"PENDIENTE POR DESCRIPCIÓN"</formula>
    </cfRule>
    <cfRule type="cellIs" dxfId="7962" priority="5721" operator="equal">
      <formula>"DESCRIPCIÓN INSUFICIENTE"</formula>
    </cfRule>
    <cfRule type="cellIs" dxfId="7961" priority="5722" operator="equal">
      <formula>"NO ESTÁ ACORDE A ITEM 5.2.1 (T.R.)"</formula>
    </cfRule>
    <cfRule type="cellIs" dxfId="7960" priority="5723" operator="equal">
      <formula>"ACORDE A ITEM 5.2.1 (T.R.)"</formula>
    </cfRule>
  </conditionalFormatting>
  <conditionalFormatting sqref="Q322:Q323">
    <cfRule type="containsBlanks" dxfId="7959" priority="5714">
      <formula>LEN(TRIM(Q322))=0</formula>
    </cfRule>
    <cfRule type="cellIs" dxfId="7958" priority="5720" operator="equal">
      <formula>"REQUERIMIENTOS SUBSANADOS"</formula>
    </cfRule>
    <cfRule type="containsText" dxfId="7957" priority="5724" operator="containsText" text="NO SUBSANABLE">
      <formula>NOT(ISERROR(SEARCH("NO SUBSANABLE",Q322)))</formula>
    </cfRule>
    <cfRule type="containsText" dxfId="7956" priority="5725" operator="containsText" text="PENDIENTES POR SUBSANAR">
      <formula>NOT(ISERROR(SEARCH("PENDIENTES POR SUBSANAR",Q322)))</formula>
    </cfRule>
    <cfRule type="containsText" dxfId="7955" priority="5726" operator="containsText" text="SIN OBSERVACIÓN">
      <formula>NOT(ISERROR(SEARCH("SIN OBSERVACIÓN",Q322)))</formula>
    </cfRule>
  </conditionalFormatting>
  <conditionalFormatting sqref="R322:R323">
    <cfRule type="containsBlanks" dxfId="7954" priority="5713">
      <formula>LEN(TRIM(R322))=0</formula>
    </cfRule>
    <cfRule type="cellIs" dxfId="7953" priority="5715" operator="equal">
      <formula>"NO CUMPLEN CON LO SOLICITADO"</formula>
    </cfRule>
    <cfRule type="cellIs" dxfId="7952" priority="5716" operator="equal">
      <formula>"CUMPLEN CON LO SOLICITADO"</formula>
    </cfRule>
    <cfRule type="cellIs" dxfId="7951" priority="5717" operator="equal">
      <formula>"PENDIENTES"</formula>
    </cfRule>
    <cfRule type="cellIs" dxfId="7950" priority="5718" operator="equal">
      <formula>"NINGUNO"</formula>
    </cfRule>
  </conditionalFormatting>
  <conditionalFormatting sqref="P322:P323">
    <cfRule type="expression" dxfId="7949" priority="5704">
      <formula>Q322="NO SUBSANABLE"</formula>
    </cfRule>
    <cfRule type="expression" dxfId="7948" priority="5705">
      <formula>Q322="REQUERIMIENTOS SUBSANADOS"</formula>
    </cfRule>
    <cfRule type="expression" dxfId="7947" priority="5706">
      <formula>Q322="PENDIENTES POR SUBSANAR"</formula>
    </cfRule>
    <cfRule type="expression" dxfId="7946" priority="5707">
      <formula>Q322="SIN OBSERVACIÓN"</formula>
    </cfRule>
    <cfRule type="containsBlanks" dxfId="7945" priority="5708">
      <formula>LEN(TRIM(P322))=0</formula>
    </cfRule>
  </conditionalFormatting>
  <conditionalFormatting sqref="N326:N327">
    <cfRule type="expression" dxfId="7944" priority="5701">
      <formula>N326=" "</formula>
    </cfRule>
    <cfRule type="expression" dxfId="7943" priority="5702">
      <formula>N326="NO PRESENTÓ CERTIFICADO"</formula>
    </cfRule>
    <cfRule type="expression" dxfId="7942" priority="5703">
      <formula>N326="PRESENTÓ CERTIFICADO"</formula>
    </cfRule>
  </conditionalFormatting>
  <conditionalFormatting sqref="O326:O327">
    <cfRule type="cellIs" dxfId="7941" priority="5683" operator="equal">
      <formula>"PENDIENTE POR DESCRIPCIÓN"</formula>
    </cfRule>
    <cfRule type="cellIs" dxfId="7940" priority="5684" operator="equal">
      <formula>"DESCRIPCIÓN INSUFICIENTE"</formula>
    </cfRule>
    <cfRule type="cellIs" dxfId="7939" priority="5685" operator="equal">
      <formula>"NO ESTÁ ACORDE A ITEM 5.2.2 (T.R.)"</formula>
    </cfRule>
    <cfRule type="cellIs" dxfId="7938" priority="5686" operator="equal">
      <formula>"ACORDE A ITEM 5.2.2 (T.R.)"</formula>
    </cfRule>
    <cfRule type="cellIs" dxfId="7937" priority="5693" operator="equal">
      <formula>"PENDIENTE POR DESCRIPCIÓN"</formula>
    </cfRule>
    <cfRule type="cellIs" dxfId="7936" priority="5695" operator="equal">
      <formula>"DESCRIPCIÓN INSUFICIENTE"</formula>
    </cfRule>
    <cfRule type="cellIs" dxfId="7935" priority="5696" operator="equal">
      <formula>"NO ESTÁ ACORDE A ITEM 5.2.1 (T.R.)"</formula>
    </cfRule>
    <cfRule type="cellIs" dxfId="7934" priority="5697" operator="equal">
      <formula>"ACORDE A ITEM 5.2.1 (T.R.)"</formula>
    </cfRule>
  </conditionalFormatting>
  <conditionalFormatting sqref="Q326:Q327">
    <cfRule type="containsBlanks" dxfId="7933" priority="5688">
      <formula>LEN(TRIM(Q326))=0</formula>
    </cfRule>
    <cfRule type="cellIs" dxfId="7932" priority="5694" operator="equal">
      <formula>"REQUERIMIENTOS SUBSANADOS"</formula>
    </cfRule>
    <cfRule type="containsText" dxfId="7931" priority="5698" operator="containsText" text="NO SUBSANABLE">
      <formula>NOT(ISERROR(SEARCH("NO SUBSANABLE",Q326)))</formula>
    </cfRule>
    <cfRule type="containsText" dxfId="7930" priority="5699" operator="containsText" text="PENDIENTES POR SUBSANAR">
      <formula>NOT(ISERROR(SEARCH("PENDIENTES POR SUBSANAR",Q326)))</formula>
    </cfRule>
    <cfRule type="containsText" dxfId="7929" priority="5700" operator="containsText" text="SIN OBSERVACIÓN">
      <formula>NOT(ISERROR(SEARCH("SIN OBSERVACIÓN",Q326)))</formula>
    </cfRule>
  </conditionalFormatting>
  <conditionalFormatting sqref="R326:R327">
    <cfRule type="containsBlanks" dxfId="7928" priority="5687">
      <formula>LEN(TRIM(R326))=0</formula>
    </cfRule>
    <cfRule type="cellIs" dxfId="7927" priority="5689" operator="equal">
      <formula>"NO CUMPLEN CON LO SOLICITADO"</formula>
    </cfRule>
    <cfRule type="cellIs" dxfId="7926" priority="5690" operator="equal">
      <formula>"CUMPLEN CON LO SOLICITADO"</formula>
    </cfRule>
    <cfRule type="cellIs" dxfId="7925" priority="5691" operator="equal">
      <formula>"PENDIENTES"</formula>
    </cfRule>
    <cfRule type="cellIs" dxfId="7924" priority="5692" operator="equal">
      <formula>"NINGUNO"</formula>
    </cfRule>
  </conditionalFormatting>
  <conditionalFormatting sqref="P326:P327">
    <cfRule type="expression" dxfId="7923" priority="5678">
      <formula>Q326="NO SUBSANABLE"</formula>
    </cfRule>
    <cfRule type="expression" dxfId="7922" priority="5679">
      <formula>Q326="REQUERIMIENTOS SUBSANADOS"</formula>
    </cfRule>
    <cfRule type="expression" dxfId="7921" priority="5680">
      <formula>Q326="PENDIENTES POR SUBSANAR"</formula>
    </cfRule>
    <cfRule type="expression" dxfId="7920" priority="5681">
      <formula>Q326="SIN OBSERVACIÓN"</formula>
    </cfRule>
    <cfRule type="containsBlanks" dxfId="7919" priority="5682">
      <formula>LEN(TRIM(P326))=0</formula>
    </cfRule>
  </conditionalFormatting>
  <conditionalFormatting sqref="J313 J317">
    <cfRule type="cellIs" dxfId="7918" priority="5676" operator="equal">
      <formula>"NO CUMPLE"</formula>
    </cfRule>
    <cfRule type="cellIs" dxfId="7917" priority="5677" operator="equal">
      <formula>"CUMPLE"</formula>
    </cfRule>
  </conditionalFormatting>
  <conditionalFormatting sqref="J318:J321">
    <cfRule type="cellIs" dxfId="7916" priority="5674" operator="equal">
      <formula>"NO CUMPLE"</formula>
    </cfRule>
    <cfRule type="cellIs" dxfId="7915" priority="5675" operator="equal">
      <formula>"CUMPLE"</formula>
    </cfRule>
  </conditionalFormatting>
  <conditionalFormatting sqref="J322:J325">
    <cfRule type="cellIs" dxfId="7914" priority="5672" operator="equal">
      <formula>"NO CUMPLE"</formula>
    </cfRule>
    <cfRule type="cellIs" dxfId="7913" priority="5673" operator="equal">
      <formula>"CUMPLE"</formula>
    </cfRule>
  </conditionalFormatting>
  <conditionalFormatting sqref="J326:J329">
    <cfRule type="cellIs" dxfId="7912" priority="5670" operator="equal">
      <formula>"NO CUMPLE"</formula>
    </cfRule>
    <cfRule type="cellIs" dxfId="7911" priority="5671" operator="equal">
      <formula>"CUMPLE"</formula>
    </cfRule>
  </conditionalFormatting>
  <conditionalFormatting sqref="S310:S311">
    <cfRule type="cellIs" dxfId="7910" priority="5668" operator="greaterThan">
      <formula>0</formula>
    </cfRule>
    <cfRule type="top10" dxfId="7909" priority="5669" rank="10"/>
  </conditionalFormatting>
  <conditionalFormatting sqref="M310">
    <cfRule type="expression" dxfId="7908" priority="5634">
      <formula>L310="NO CUMPLE"</formula>
    </cfRule>
    <cfRule type="expression" dxfId="7907" priority="5635">
      <formula>L310="CUMPLE"</formula>
    </cfRule>
  </conditionalFormatting>
  <conditionalFormatting sqref="L310:L313">
    <cfRule type="cellIs" dxfId="7906" priority="5632" operator="equal">
      <formula>"NO CUMPLE"</formula>
    </cfRule>
    <cfRule type="cellIs" dxfId="7905" priority="5633" operator="equal">
      <formula>"CUMPLE"</formula>
    </cfRule>
  </conditionalFormatting>
  <conditionalFormatting sqref="M311:M313">
    <cfRule type="expression" dxfId="7904" priority="5630">
      <formula>L311="NO CUMPLE"</formula>
    </cfRule>
    <cfRule type="expression" dxfId="7903" priority="5631">
      <formula>L311="CUMPLE"</formula>
    </cfRule>
  </conditionalFormatting>
  <conditionalFormatting sqref="M314">
    <cfRule type="expression" dxfId="7902" priority="5620">
      <formula>L314="NO CUMPLE"</formula>
    </cfRule>
    <cfRule type="expression" dxfId="7901" priority="5621">
      <formula>L314="CUMPLE"</formula>
    </cfRule>
  </conditionalFormatting>
  <conditionalFormatting sqref="L314:L317">
    <cfRule type="cellIs" dxfId="7900" priority="5618" operator="equal">
      <formula>"NO CUMPLE"</formula>
    </cfRule>
    <cfRule type="cellIs" dxfId="7899" priority="5619" operator="equal">
      <formula>"CUMPLE"</formula>
    </cfRule>
  </conditionalFormatting>
  <conditionalFormatting sqref="M315:M317">
    <cfRule type="expression" dxfId="7898" priority="5616">
      <formula>L315="NO CUMPLE"</formula>
    </cfRule>
    <cfRule type="expression" dxfId="7897" priority="5617">
      <formula>L315="CUMPLE"</formula>
    </cfRule>
  </conditionalFormatting>
  <conditionalFormatting sqref="M318">
    <cfRule type="expression" dxfId="7896" priority="5606">
      <formula>L318="NO CUMPLE"</formula>
    </cfRule>
    <cfRule type="expression" dxfId="7895" priority="5607">
      <formula>L318="CUMPLE"</formula>
    </cfRule>
  </conditionalFormatting>
  <conditionalFormatting sqref="L318:L321">
    <cfRule type="cellIs" dxfId="7894" priority="5604" operator="equal">
      <formula>"NO CUMPLE"</formula>
    </cfRule>
    <cfRule type="cellIs" dxfId="7893" priority="5605" operator="equal">
      <formula>"CUMPLE"</formula>
    </cfRule>
  </conditionalFormatting>
  <conditionalFormatting sqref="M319:M321">
    <cfRule type="expression" dxfId="7892" priority="5602">
      <formula>L319="NO CUMPLE"</formula>
    </cfRule>
    <cfRule type="expression" dxfId="7891" priority="5603">
      <formula>L319="CUMPLE"</formula>
    </cfRule>
  </conditionalFormatting>
  <conditionalFormatting sqref="M322">
    <cfRule type="expression" dxfId="7890" priority="5592">
      <formula>L322="NO CUMPLE"</formula>
    </cfRule>
    <cfRule type="expression" dxfId="7889" priority="5593">
      <formula>L322="CUMPLE"</formula>
    </cfRule>
  </conditionalFormatting>
  <conditionalFormatting sqref="L322:L325">
    <cfRule type="cellIs" dxfId="7888" priority="5590" operator="equal">
      <formula>"NO CUMPLE"</formula>
    </cfRule>
    <cfRule type="cellIs" dxfId="7887" priority="5591" operator="equal">
      <formula>"CUMPLE"</formula>
    </cfRule>
  </conditionalFormatting>
  <conditionalFormatting sqref="M323:M325">
    <cfRule type="expression" dxfId="7886" priority="5588">
      <formula>L323="NO CUMPLE"</formula>
    </cfRule>
    <cfRule type="expression" dxfId="7885" priority="5589">
      <formula>L323="CUMPLE"</formula>
    </cfRule>
  </conditionalFormatting>
  <conditionalFormatting sqref="M326">
    <cfRule type="expression" dxfId="7884" priority="5578">
      <formula>L326="NO CUMPLE"</formula>
    </cfRule>
    <cfRule type="expression" dxfId="7883" priority="5579">
      <formula>L326="CUMPLE"</formula>
    </cfRule>
  </conditionalFormatting>
  <conditionalFormatting sqref="L326:L329">
    <cfRule type="cellIs" dxfId="7882" priority="5576" operator="equal">
      <formula>"NO CUMPLE"</formula>
    </cfRule>
    <cfRule type="cellIs" dxfId="7881" priority="5577" operator="equal">
      <formula>"CUMPLE"</formula>
    </cfRule>
  </conditionalFormatting>
  <conditionalFormatting sqref="T357">
    <cfRule type="cellIs" dxfId="7880" priority="5570" operator="equal">
      <formula>"NO CUMPLE"</formula>
    </cfRule>
    <cfRule type="cellIs" dxfId="7879" priority="5571" operator="equal">
      <formula>"CUMPLE"</formula>
    </cfRule>
  </conditionalFormatting>
  <conditionalFormatting sqref="B357">
    <cfRule type="cellIs" dxfId="7878" priority="5568" operator="equal">
      <formula>"NO CUMPLE CON LA EXPERIENCIA REQUERIDA"</formula>
    </cfRule>
    <cfRule type="cellIs" dxfId="7877" priority="5569" operator="equal">
      <formula>"CUMPLE CON LA EXPERIENCIA REQUERIDA"</formula>
    </cfRule>
  </conditionalFormatting>
  <conditionalFormatting sqref="H337:H338 H341:H342 H345:H346 H349:H350 H353:H354">
    <cfRule type="notContainsBlanks" dxfId="7876" priority="5567">
      <formula>LEN(TRIM(H337))&gt;0</formula>
    </cfRule>
  </conditionalFormatting>
  <conditionalFormatting sqref="G337:G338">
    <cfRule type="notContainsBlanks" dxfId="7875" priority="5566">
      <formula>LEN(TRIM(G337))&gt;0</formula>
    </cfRule>
  </conditionalFormatting>
  <conditionalFormatting sqref="F337:F338">
    <cfRule type="notContainsBlanks" dxfId="7874" priority="5565">
      <formula>LEN(TRIM(F337))&gt;0</formula>
    </cfRule>
  </conditionalFormatting>
  <conditionalFormatting sqref="E337:E338">
    <cfRule type="notContainsBlanks" dxfId="7873" priority="5564">
      <formula>LEN(TRIM(E337))&gt;0</formula>
    </cfRule>
  </conditionalFormatting>
  <conditionalFormatting sqref="D337:D338">
    <cfRule type="notContainsBlanks" dxfId="7872" priority="5563">
      <formula>LEN(TRIM(D337))&gt;0</formula>
    </cfRule>
  </conditionalFormatting>
  <conditionalFormatting sqref="C337:C338">
    <cfRule type="notContainsBlanks" dxfId="7871" priority="5562">
      <formula>LEN(TRIM(C337))&gt;0</formula>
    </cfRule>
  </conditionalFormatting>
  <conditionalFormatting sqref="I337:I338">
    <cfRule type="notContainsBlanks" dxfId="7870" priority="5561">
      <formula>LEN(TRIM(I337))&gt;0</formula>
    </cfRule>
  </conditionalFormatting>
  <conditionalFormatting sqref="T337:T338">
    <cfRule type="cellIs" dxfId="7869" priority="5559" operator="equal">
      <formula>"NO"</formula>
    </cfRule>
    <cfRule type="cellIs" dxfId="7868" priority="5560" operator="equal">
      <formula>"SI"</formula>
    </cfRule>
  </conditionalFormatting>
  <conditionalFormatting sqref="S341:S342">
    <cfRule type="cellIs" dxfId="7867" priority="5557" operator="greaterThan">
      <formula>0</formula>
    </cfRule>
    <cfRule type="top10" dxfId="7866" priority="5558" rank="10"/>
  </conditionalFormatting>
  <conditionalFormatting sqref="S345:S346">
    <cfRule type="cellIs" dxfId="7865" priority="5555" operator="greaterThan">
      <formula>0</formula>
    </cfRule>
    <cfRule type="top10" dxfId="7864" priority="5556" rank="10"/>
  </conditionalFormatting>
  <conditionalFormatting sqref="G345:G346">
    <cfRule type="notContainsBlanks" dxfId="7863" priority="5554">
      <formula>LEN(TRIM(G345))&gt;0</formula>
    </cfRule>
  </conditionalFormatting>
  <conditionalFormatting sqref="F345:F346">
    <cfRule type="notContainsBlanks" dxfId="7862" priority="5553">
      <formula>LEN(TRIM(F345))&gt;0</formula>
    </cfRule>
  </conditionalFormatting>
  <conditionalFormatting sqref="E345:E346">
    <cfRule type="notContainsBlanks" dxfId="7861" priority="5552">
      <formula>LEN(TRIM(E345))&gt;0</formula>
    </cfRule>
  </conditionalFormatting>
  <conditionalFormatting sqref="D345:D346">
    <cfRule type="notContainsBlanks" dxfId="7860" priority="5551">
      <formula>LEN(TRIM(D345))&gt;0</formula>
    </cfRule>
  </conditionalFormatting>
  <conditionalFormatting sqref="C345:C346">
    <cfRule type="notContainsBlanks" dxfId="7859" priority="5550">
      <formula>LEN(TRIM(C345))&gt;0</formula>
    </cfRule>
  </conditionalFormatting>
  <conditionalFormatting sqref="I345:I346">
    <cfRule type="notContainsBlanks" dxfId="7858" priority="5549">
      <formula>LEN(TRIM(I345))&gt;0</formula>
    </cfRule>
  </conditionalFormatting>
  <conditionalFormatting sqref="S349:S350">
    <cfRule type="cellIs" dxfId="7857" priority="5547" operator="greaterThan">
      <formula>0</formula>
    </cfRule>
    <cfRule type="top10" dxfId="7856" priority="5548" rank="10"/>
  </conditionalFormatting>
  <conditionalFormatting sqref="S353:S354">
    <cfRule type="cellIs" dxfId="7855" priority="5545" operator="greaterThan">
      <formula>0</formula>
    </cfRule>
    <cfRule type="top10" dxfId="7854" priority="5546" rank="10"/>
  </conditionalFormatting>
  <conditionalFormatting sqref="G353:G354">
    <cfRule type="notContainsBlanks" dxfId="7853" priority="5544">
      <formula>LEN(TRIM(G353))&gt;0</formula>
    </cfRule>
  </conditionalFormatting>
  <conditionalFormatting sqref="F353:F354">
    <cfRule type="notContainsBlanks" dxfId="7852" priority="5543">
      <formula>LEN(TRIM(F353))&gt;0</formula>
    </cfRule>
  </conditionalFormatting>
  <conditionalFormatting sqref="E353:E354">
    <cfRule type="notContainsBlanks" dxfId="7851" priority="5542">
      <formula>LEN(TRIM(E353))&gt;0</formula>
    </cfRule>
  </conditionalFormatting>
  <conditionalFormatting sqref="D353:D354">
    <cfRule type="notContainsBlanks" dxfId="7850" priority="5541">
      <formula>LEN(TRIM(D353))&gt;0</formula>
    </cfRule>
  </conditionalFormatting>
  <conditionalFormatting sqref="C353:C354">
    <cfRule type="notContainsBlanks" dxfId="7849" priority="5540">
      <formula>LEN(TRIM(C353))&gt;0</formula>
    </cfRule>
  </conditionalFormatting>
  <conditionalFormatting sqref="I353:I354">
    <cfRule type="notContainsBlanks" dxfId="7848" priority="5539">
      <formula>LEN(TRIM(I353))&gt;0</formula>
    </cfRule>
  </conditionalFormatting>
  <conditionalFormatting sqref="G341:G342">
    <cfRule type="notContainsBlanks" dxfId="7847" priority="5538">
      <formula>LEN(TRIM(G341))&gt;0</formula>
    </cfRule>
  </conditionalFormatting>
  <conditionalFormatting sqref="F341:F342">
    <cfRule type="notContainsBlanks" dxfId="7846" priority="5537">
      <formula>LEN(TRIM(F341))&gt;0</formula>
    </cfRule>
  </conditionalFormatting>
  <conditionalFormatting sqref="E341:E342">
    <cfRule type="notContainsBlanks" dxfId="7845" priority="5536">
      <formula>LEN(TRIM(E341))&gt;0</formula>
    </cfRule>
  </conditionalFormatting>
  <conditionalFormatting sqref="D341:D342">
    <cfRule type="notContainsBlanks" dxfId="7844" priority="5535">
      <formula>LEN(TRIM(D341))&gt;0</formula>
    </cfRule>
  </conditionalFormatting>
  <conditionalFormatting sqref="C341:C342">
    <cfRule type="notContainsBlanks" dxfId="7843" priority="5534">
      <formula>LEN(TRIM(C341))&gt;0</formula>
    </cfRule>
  </conditionalFormatting>
  <conditionalFormatting sqref="G349:G350">
    <cfRule type="notContainsBlanks" dxfId="7842" priority="5533">
      <formula>LEN(TRIM(G349))&gt;0</formula>
    </cfRule>
  </conditionalFormatting>
  <conditionalFormatting sqref="F349:F350">
    <cfRule type="notContainsBlanks" dxfId="7841" priority="5532">
      <formula>LEN(TRIM(F349))&gt;0</formula>
    </cfRule>
  </conditionalFormatting>
  <conditionalFormatting sqref="E349:E350">
    <cfRule type="notContainsBlanks" dxfId="7840" priority="5531">
      <formula>LEN(TRIM(E349))&gt;0</formula>
    </cfRule>
  </conditionalFormatting>
  <conditionalFormatting sqref="D349:D350">
    <cfRule type="notContainsBlanks" dxfId="7839" priority="5530">
      <formula>LEN(TRIM(D349))&gt;0</formula>
    </cfRule>
  </conditionalFormatting>
  <conditionalFormatting sqref="C349:C350">
    <cfRule type="notContainsBlanks" dxfId="7838" priority="5529">
      <formula>LEN(TRIM(C349))&gt;0</formula>
    </cfRule>
  </conditionalFormatting>
  <conditionalFormatting sqref="I341:I342">
    <cfRule type="notContainsBlanks" dxfId="7837" priority="5528">
      <formula>LEN(TRIM(I341))&gt;0</formula>
    </cfRule>
  </conditionalFormatting>
  <conditionalFormatting sqref="I349:I350">
    <cfRule type="notContainsBlanks" dxfId="7836" priority="5527">
      <formula>LEN(TRIM(I349))&gt;0</formula>
    </cfRule>
  </conditionalFormatting>
  <conditionalFormatting sqref="S357">
    <cfRule type="expression" dxfId="7835" priority="5525">
      <formula>$S$33&gt;0</formula>
    </cfRule>
    <cfRule type="cellIs" dxfId="7834" priority="5526" operator="equal">
      <formula>0</formula>
    </cfRule>
  </conditionalFormatting>
  <conditionalFormatting sqref="S358">
    <cfRule type="expression" dxfId="7833" priority="5523">
      <formula>$S$33&gt;0</formula>
    </cfRule>
    <cfRule type="cellIs" dxfId="7832" priority="5524" operator="equal">
      <formula>0</formula>
    </cfRule>
  </conditionalFormatting>
  <conditionalFormatting sqref="U337:U340">
    <cfRule type="cellIs" dxfId="7831" priority="5521" operator="equal">
      <formula>0</formula>
    </cfRule>
    <cfRule type="cellIs" dxfId="7830" priority="5522" operator="equal">
      <formula>1</formula>
    </cfRule>
  </conditionalFormatting>
  <conditionalFormatting sqref="U345:U348">
    <cfRule type="cellIs" dxfId="7829" priority="5517" operator="equal">
      <formula>0</formula>
    </cfRule>
    <cfRule type="cellIs" dxfId="7828" priority="5518" operator="equal">
      <formula>1</formula>
    </cfRule>
  </conditionalFormatting>
  <conditionalFormatting sqref="U349:U352">
    <cfRule type="cellIs" dxfId="7827" priority="5515" operator="equal">
      <formula>0</formula>
    </cfRule>
    <cfRule type="cellIs" dxfId="7826" priority="5516" operator="equal">
      <formula>1</formula>
    </cfRule>
  </conditionalFormatting>
  <conditionalFormatting sqref="U353:U356">
    <cfRule type="cellIs" dxfId="7825" priority="5513" operator="equal">
      <formula>0</formula>
    </cfRule>
    <cfRule type="cellIs" dxfId="7824" priority="5514" operator="equal">
      <formula>1</formula>
    </cfRule>
  </conditionalFormatting>
  <conditionalFormatting sqref="N345:N346">
    <cfRule type="expression" dxfId="7823" priority="5484">
      <formula>N345=" "</formula>
    </cfRule>
    <cfRule type="expression" dxfId="7822" priority="5485">
      <formula>N345="NO PRESENTÓ CERTIFICADO"</formula>
    </cfRule>
    <cfRule type="expression" dxfId="7821" priority="5486">
      <formula>N345="PRESENTÓ CERTIFICADO"</formula>
    </cfRule>
  </conditionalFormatting>
  <conditionalFormatting sqref="O345:O346">
    <cfRule type="cellIs" dxfId="7820" priority="5466" operator="equal">
      <formula>"PENDIENTE POR DESCRIPCIÓN"</formula>
    </cfRule>
    <cfRule type="cellIs" dxfId="7819" priority="5467" operator="equal">
      <formula>"DESCRIPCIÓN INSUFICIENTE"</formula>
    </cfRule>
    <cfRule type="cellIs" dxfId="7818" priority="5468" operator="equal">
      <formula>"NO ESTÁ ACORDE A ITEM 5.2.2 (T.R.)"</formula>
    </cfRule>
    <cfRule type="cellIs" dxfId="7817" priority="5469" operator="equal">
      <formula>"ACORDE A ITEM 5.2.2 (T.R.)"</formula>
    </cfRule>
    <cfRule type="cellIs" dxfId="7816" priority="5476" operator="equal">
      <formula>"PENDIENTE POR DESCRIPCIÓN"</formula>
    </cfRule>
    <cfRule type="cellIs" dxfId="7815" priority="5478" operator="equal">
      <formula>"DESCRIPCIÓN INSUFICIENTE"</formula>
    </cfRule>
    <cfRule type="cellIs" dxfId="7814" priority="5479" operator="equal">
      <formula>"NO ESTÁ ACORDE A ITEM 5.2.1 (T.R.)"</formula>
    </cfRule>
    <cfRule type="cellIs" dxfId="7813" priority="5480" operator="equal">
      <formula>"ACORDE A ITEM 5.2.1 (T.R.)"</formula>
    </cfRule>
  </conditionalFormatting>
  <conditionalFormatting sqref="Q345:Q346">
    <cfRule type="containsBlanks" dxfId="7812" priority="5471">
      <formula>LEN(TRIM(Q345))=0</formula>
    </cfRule>
    <cfRule type="cellIs" dxfId="7811" priority="5477" operator="equal">
      <formula>"REQUERIMIENTOS SUBSANADOS"</formula>
    </cfRule>
    <cfRule type="containsText" dxfId="7810" priority="5481" operator="containsText" text="NO SUBSANABLE">
      <formula>NOT(ISERROR(SEARCH("NO SUBSANABLE",Q345)))</formula>
    </cfRule>
    <cfRule type="containsText" dxfId="7809" priority="5482" operator="containsText" text="PENDIENTES POR SUBSANAR">
      <formula>NOT(ISERROR(SEARCH("PENDIENTES POR SUBSANAR",Q345)))</formula>
    </cfRule>
    <cfRule type="containsText" dxfId="7808" priority="5483" operator="containsText" text="SIN OBSERVACIÓN">
      <formula>NOT(ISERROR(SEARCH("SIN OBSERVACIÓN",Q345)))</formula>
    </cfRule>
  </conditionalFormatting>
  <conditionalFormatting sqref="R345:R346">
    <cfRule type="containsBlanks" dxfId="7807" priority="5470">
      <formula>LEN(TRIM(R345))=0</formula>
    </cfRule>
    <cfRule type="cellIs" dxfId="7806" priority="5472" operator="equal">
      <formula>"NO CUMPLEN CON LO SOLICITADO"</formula>
    </cfRule>
    <cfRule type="cellIs" dxfId="7805" priority="5473" operator="equal">
      <formula>"CUMPLEN CON LO SOLICITADO"</formula>
    </cfRule>
    <cfRule type="cellIs" dxfId="7804" priority="5474" operator="equal">
      <formula>"PENDIENTES"</formula>
    </cfRule>
    <cfRule type="cellIs" dxfId="7803" priority="5475" operator="equal">
      <formula>"NINGUNO"</formula>
    </cfRule>
  </conditionalFormatting>
  <conditionalFormatting sqref="P345:P346">
    <cfRule type="expression" dxfId="7802" priority="5461">
      <formula>Q345="NO SUBSANABLE"</formula>
    </cfRule>
    <cfRule type="expression" dxfId="7801" priority="5462">
      <formula>Q345="REQUERIMIENTOS SUBSANADOS"</formula>
    </cfRule>
    <cfRule type="expression" dxfId="7800" priority="5463">
      <formula>Q345="PENDIENTES POR SUBSANAR"</formula>
    </cfRule>
    <cfRule type="expression" dxfId="7799" priority="5464">
      <formula>Q345="SIN OBSERVACIÓN"</formula>
    </cfRule>
    <cfRule type="containsBlanks" dxfId="7798" priority="5465">
      <formula>LEN(TRIM(P345))=0</formula>
    </cfRule>
  </conditionalFormatting>
  <conditionalFormatting sqref="N349:N350">
    <cfRule type="expression" dxfId="7797" priority="5458">
      <formula>N349=" "</formula>
    </cfRule>
    <cfRule type="expression" dxfId="7796" priority="5459">
      <formula>N349="NO PRESENTÓ CERTIFICADO"</formula>
    </cfRule>
    <cfRule type="expression" dxfId="7795" priority="5460">
      <formula>N349="PRESENTÓ CERTIFICADO"</formula>
    </cfRule>
  </conditionalFormatting>
  <conditionalFormatting sqref="O349:O350">
    <cfRule type="cellIs" dxfId="7794" priority="5440" operator="equal">
      <formula>"PENDIENTE POR DESCRIPCIÓN"</formula>
    </cfRule>
    <cfRule type="cellIs" dxfId="7793" priority="5441" operator="equal">
      <formula>"DESCRIPCIÓN INSUFICIENTE"</formula>
    </cfRule>
    <cfRule type="cellIs" dxfId="7792" priority="5442" operator="equal">
      <formula>"NO ESTÁ ACORDE A ITEM 5.2.2 (T.R.)"</formula>
    </cfRule>
    <cfRule type="cellIs" dxfId="7791" priority="5443" operator="equal">
      <formula>"ACORDE A ITEM 5.2.2 (T.R.)"</formula>
    </cfRule>
    <cfRule type="cellIs" dxfId="7790" priority="5450" operator="equal">
      <formula>"PENDIENTE POR DESCRIPCIÓN"</formula>
    </cfRule>
    <cfRule type="cellIs" dxfId="7789" priority="5452" operator="equal">
      <formula>"DESCRIPCIÓN INSUFICIENTE"</formula>
    </cfRule>
    <cfRule type="cellIs" dxfId="7788" priority="5453" operator="equal">
      <formula>"NO ESTÁ ACORDE A ITEM 5.2.1 (T.R.)"</formula>
    </cfRule>
    <cfRule type="cellIs" dxfId="7787" priority="5454" operator="equal">
      <formula>"ACORDE A ITEM 5.2.1 (T.R.)"</formula>
    </cfRule>
  </conditionalFormatting>
  <conditionalFormatting sqref="Q349:Q350">
    <cfRule type="containsBlanks" dxfId="7786" priority="5445">
      <formula>LEN(TRIM(Q349))=0</formula>
    </cfRule>
    <cfRule type="cellIs" dxfId="7785" priority="5451" operator="equal">
      <formula>"REQUERIMIENTOS SUBSANADOS"</formula>
    </cfRule>
    <cfRule type="containsText" dxfId="7784" priority="5455" operator="containsText" text="NO SUBSANABLE">
      <formula>NOT(ISERROR(SEARCH("NO SUBSANABLE",Q349)))</formula>
    </cfRule>
    <cfRule type="containsText" dxfId="7783" priority="5456" operator="containsText" text="PENDIENTES POR SUBSANAR">
      <formula>NOT(ISERROR(SEARCH("PENDIENTES POR SUBSANAR",Q349)))</formula>
    </cfRule>
    <cfRule type="containsText" dxfId="7782" priority="5457" operator="containsText" text="SIN OBSERVACIÓN">
      <formula>NOT(ISERROR(SEARCH("SIN OBSERVACIÓN",Q349)))</formula>
    </cfRule>
  </conditionalFormatting>
  <conditionalFormatting sqref="R349:R350">
    <cfRule type="containsBlanks" dxfId="7781" priority="5444">
      <formula>LEN(TRIM(R349))=0</formula>
    </cfRule>
    <cfRule type="cellIs" dxfId="7780" priority="5446" operator="equal">
      <formula>"NO CUMPLEN CON LO SOLICITADO"</formula>
    </cfRule>
    <cfRule type="cellIs" dxfId="7779" priority="5447" operator="equal">
      <formula>"CUMPLEN CON LO SOLICITADO"</formula>
    </cfRule>
    <cfRule type="cellIs" dxfId="7778" priority="5448" operator="equal">
      <formula>"PENDIENTES"</formula>
    </cfRule>
    <cfRule type="cellIs" dxfId="7777" priority="5449" operator="equal">
      <formula>"NINGUNO"</formula>
    </cfRule>
  </conditionalFormatting>
  <conditionalFormatting sqref="P349:P350">
    <cfRule type="expression" dxfId="7776" priority="5435">
      <formula>Q349="NO SUBSANABLE"</formula>
    </cfRule>
    <cfRule type="expression" dxfId="7775" priority="5436">
      <formula>Q349="REQUERIMIENTOS SUBSANADOS"</formula>
    </cfRule>
    <cfRule type="expression" dxfId="7774" priority="5437">
      <formula>Q349="PENDIENTES POR SUBSANAR"</formula>
    </cfRule>
    <cfRule type="expression" dxfId="7773" priority="5438">
      <formula>Q349="SIN OBSERVACIÓN"</formula>
    </cfRule>
    <cfRule type="containsBlanks" dxfId="7772" priority="5439">
      <formula>LEN(TRIM(P349))=0</formula>
    </cfRule>
  </conditionalFormatting>
  <conditionalFormatting sqref="N353:N354">
    <cfRule type="expression" dxfId="7771" priority="5432">
      <formula>N353=" "</formula>
    </cfRule>
    <cfRule type="expression" dxfId="7770" priority="5433">
      <formula>N353="NO PRESENTÓ CERTIFICADO"</formula>
    </cfRule>
    <cfRule type="expression" dxfId="7769" priority="5434">
      <formula>N353="PRESENTÓ CERTIFICADO"</formula>
    </cfRule>
  </conditionalFormatting>
  <conditionalFormatting sqref="O353:O354">
    <cfRule type="cellIs" dxfId="7768" priority="5414" operator="equal">
      <formula>"PENDIENTE POR DESCRIPCIÓN"</formula>
    </cfRule>
    <cfRule type="cellIs" dxfId="7767" priority="5415" operator="equal">
      <formula>"DESCRIPCIÓN INSUFICIENTE"</formula>
    </cfRule>
    <cfRule type="cellIs" dxfId="7766" priority="5416" operator="equal">
      <formula>"NO ESTÁ ACORDE A ITEM 5.2.2 (T.R.)"</formula>
    </cfRule>
    <cfRule type="cellIs" dxfId="7765" priority="5417" operator="equal">
      <formula>"ACORDE A ITEM 5.2.2 (T.R.)"</formula>
    </cfRule>
    <cfRule type="cellIs" dxfId="7764" priority="5424" operator="equal">
      <formula>"PENDIENTE POR DESCRIPCIÓN"</formula>
    </cfRule>
    <cfRule type="cellIs" dxfId="7763" priority="5426" operator="equal">
      <formula>"DESCRIPCIÓN INSUFICIENTE"</formula>
    </cfRule>
    <cfRule type="cellIs" dxfId="7762" priority="5427" operator="equal">
      <formula>"NO ESTÁ ACORDE A ITEM 5.2.1 (T.R.)"</formula>
    </cfRule>
    <cfRule type="cellIs" dxfId="7761" priority="5428" operator="equal">
      <formula>"ACORDE A ITEM 5.2.1 (T.R.)"</formula>
    </cfRule>
  </conditionalFormatting>
  <conditionalFormatting sqref="Q353:Q354">
    <cfRule type="containsBlanks" dxfId="7760" priority="5419">
      <formula>LEN(TRIM(Q353))=0</formula>
    </cfRule>
    <cfRule type="cellIs" dxfId="7759" priority="5425" operator="equal">
      <formula>"REQUERIMIENTOS SUBSANADOS"</formula>
    </cfRule>
    <cfRule type="containsText" dxfId="7758" priority="5429" operator="containsText" text="NO SUBSANABLE">
      <formula>NOT(ISERROR(SEARCH("NO SUBSANABLE",Q353)))</formula>
    </cfRule>
    <cfRule type="containsText" dxfId="7757" priority="5430" operator="containsText" text="PENDIENTES POR SUBSANAR">
      <formula>NOT(ISERROR(SEARCH("PENDIENTES POR SUBSANAR",Q353)))</formula>
    </cfRule>
    <cfRule type="containsText" dxfId="7756" priority="5431" operator="containsText" text="SIN OBSERVACIÓN">
      <formula>NOT(ISERROR(SEARCH("SIN OBSERVACIÓN",Q353)))</formula>
    </cfRule>
  </conditionalFormatting>
  <conditionalFormatting sqref="R353:R354">
    <cfRule type="containsBlanks" dxfId="7755" priority="5418">
      <formula>LEN(TRIM(R353))=0</formula>
    </cfRule>
    <cfRule type="cellIs" dxfId="7754" priority="5420" operator="equal">
      <formula>"NO CUMPLEN CON LO SOLICITADO"</formula>
    </cfRule>
    <cfRule type="cellIs" dxfId="7753" priority="5421" operator="equal">
      <formula>"CUMPLEN CON LO SOLICITADO"</formula>
    </cfRule>
    <cfRule type="cellIs" dxfId="7752" priority="5422" operator="equal">
      <formula>"PENDIENTES"</formula>
    </cfRule>
    <cfRule type="cellIs" dxfId="7751" priority="5423" operator="equal">
      <formula>"NINGUNO"</formula>
    </cfRule>
  </conditionalFormatting>
  <conditionalFormatting sqref="P353:P354">
    <cfRule type="expression" dxfId="7750" priority="5409">
      <formula>Q353="NO SUBSANABLE"</formula>
    </cfRule>
    <cfRule type="expression" dxfId="7749" priority="5410">
      <formula>Q353="REQUERIMIENTOS SUBSANADOS"</formula>
    </cfRule>
    <cfRule type="expression" dxfId="7748" priority="5411">
      <formula>Q353="PENDIENTES POR SUBSANAR"</formula>
    </cfRule>
    <cfRule type="expression" dxfId="7747" priority="5412">
      <formula>Q353="SIN OBSERVACIÓN"</formula>
    </cfRule>
    <cfRule type="containsBlanks" dxfId="7746" priority="5413">
      <formula>LEN(TRIM(P353))=0</formula>
    </cfRule>
  </conditionalFormatting>
  <conditionalFormatting sqref="J340 J344">
    <cfRule type="cellIs" dxfId="7745" priority="5407" operator="equal">
      <formula>"NO CUMPLE"</formula>
    </cfRule>
    <cfRule type="cellIs" dxfId="7744" priority="5408" operator="equal">
      <formula>"CUMPLE"</formula>
    </cfRule>
  </conditionalFormatting>
  <conditionalFormatting sqref="J345:J348">
    <cfRule type="cellIs" dxfId="7743" priority="5405" operator="equal">
      <formula>"NO CUMPLE"</formula>
    </cfRule>
    <cfRule type="cellIs" dxfId="7742" priority="5406" operator="equal">
      <formula>"CUMPLE"</formula>
    </cfRule>
  </conditionalFormatting>
  <conditionalFormatting sqref="J349:J352">
    <cfRule type="cellIs" dxfId="7741" priority="5403" operator="equal">
      <formula>"NO CUMPLE"</formula>
    </cfRule>
    <cfRule type="cellIs" dxfId="7740" priority="5404" operator="equal">
      <formula>"CUMPLE"</formula>
    </cfRule>
  </conditionalFormatting>
  <conditionalFormatting sqref="J353:J356">
    <cfRule type="cellIs" dxfId="7739" priority="5401" operator="equal">
      <formula>"NO CUMPLE"</formula>
    </cfRule>
    <cfRule type="cellIs" dxfId="7738" priority="5402" operator="equal">
      <formula>"CUMPLE"</formula>
    </cfRule>
  </conditionalFormatting>
  <conditionalFormatting sqref="S337:S338">
    <cfRule type="cellIs" dxfId="7737" priority="5399" operator="greaterThan">
      <formula>0</formula>
    </cfRule>
    <cfRule type="top10" dxfId="7736" priority="5400" rank="10"/>
  </conditionalFormatting>
  <conditionalFormatting sqref="M337">
    <cfRule type="expression" dxfId="7735" priority="5365">
      <formula>L337="NO CUMPLE"</formula>
    </cfRule>
    <cfRule type="expression" dxfId="7734" priority="5366">
      <formula>L337="CUMPLE"</formula>
    </cfRule>
  </conditionalFormatting>
  <conditionalFormatting sqref="L337:L340">
    <cfRule type="cellIs" dxfId="7733" priority="5363" operator="equal">
      <formula>"NO CUMPLE"</formula>
    </cfRule>
    <cfRule type="cellIs" dxfId="7732" priority="5364" operator="equal">
      <formula>"CUMPLE"</formula>
    </cfRule>
  </conditionalFormatting>
  <conditionalFormatting sqref="M338:M340">
    <cfRule type="expression" dxfId="7731" priority="5361">
      <formula>L338="NO CUMPLE"</formula>
    </cfRule>
    <cfRule type="expression" dxfId="7730" priority="5362">
      <formula>L338="CUMPLE"</formula>
    </cfRule>
  </conditionalFormatting>
  <conditionalFormatting sqref="L341:L344">
    <cfRule type="cellIs" dxfId="7729" priority="5349" operator="equal">
      <formula>"NO CUMPLE"</formula>
    </cfRule>
    <cfRule type="cellIs" dxfId="7728" priority="5350" operator="equal">
      <formula>"CUMPLE"</formula>
    </cfRule>
  </conditionalFormatting>
  <conditionalFormatting sqref="M345">
    <cfRule type="expression" dxfId="7727" priority="5337">
      <formula>L345="NO CUMPLE"</formula>
    </cfRule>
    <cfRule type="expression" dxfId="7726" priority="5338">
      <formula>L345="CUMPLE"</formula>
    </cfRule>
  </conditionalFormatting>
  <conditionalFormatting sqref="L345:L348">
    <cfRule type="cellIs" dxfId="7725" priority="5335" operator="equal">
      <formula>"NO CUMPLE"</formula>
    </cfRule>
    <cfRule type="cellIs" dxfId="7724" priority="5336" operator="equal">
      <formula>"CUMPLE"</formula>
    </cfRule>
  </conditionalFormatting>
  <conditionalFormatting sqref="M346:M348">
    <cfRule type="expression" dxfId="7723" priority="5333">
      <formula>L346="NO CUMPLE"</formula>
    </cfRule>
    <cfRule type="expression" dxfId="7722" priority="5334">
      <formula>L346="CUMPLE"</formula>
    </cfRule>
  </conditionalFormatting>
  <conditionalFormatting sqref="M349">
    <cfRule type="expression" dxfId="7721" priority="5323">
      <formula>L349="NO CUMPLE"</formula>
    </cfRule>
    <cfRule type="expression" dxfId="7720" priority="5324">
      <formula>L349="CUMPLE"</formula>
    </cfRule>
  </conditionalFormatting>
  <conditionalFormatting sqref="L349:L352">
    <cfRule type="cellIs" dxfId="7719" priority="5321" operator="equal">
      <formula>"NO CUMPLE"</formula>
    </cfRule>
    <cfRule type="cellIs" dxfId="7718" priority="5322" operator="equal">
      <formula>"CUMPLE"</formula>
    </cfRule>
  </conditionalFormatting>
  <conditionalFormatting sqref="M350:M352">
    <cfRule type="expression" dxfId="7717" priority="5319">
      <formula>L350="NO CUMPLE"</formula>
    </cfRule>
    <cfRule type="expression" dxfId="7716" priority="5320">
      <formula>L350="CUMPLE"</formula>
    </cfRule>
  </conditionalFormatting>
  <conditionalFormatting sqref="M353">
    <cfRule type="expression" dxfId="7715" priority="5309">
      <formula>L353="NO CUMPLE"</formula>
    </cfRule>
    <cfRule type="expression" dxfId="7714" priority="5310">
      <formula>L353="CUMPLE"</formula>
    </cfRule>
  </conditionalFormatting>
  <conditionalFormatting sqref="L353:L356">
    <cfRule type="cellIs" dxfId="7713" priority="5307" operator="equal">
      <formula>"NO CUMPLE"</formula>
    </cfRule>
    <cfRule type="cellIs" dxfId="7712" priority="5308" operator="equal">
      <formula>"CUMPLE"</formula>
    </cfRule>
  </conditionalFormatting>
  <conditionalFormatting sqref="M354:M356">
    <cfRule type="expression" dxfId="7711" priority="5305">
      <formula>L354="NO CUMPLE"</formula>
    </cfRule>
    <cfRule type="expression" dxfId="7710" priority="5306">
      <formula>L354="CUMPLE"</formula>
    </cfRule>
  </conditionalFormatting>
  <conditionalFormatting sqref="T384">
    <cfRule type="cellIs" dxfId="7709" priority="5301" operator="equal">
      <formula>"NO CUMPLE"</formula>
    </cfRule>
    <cfRule type="cellIs" dxfId="7708" priority="5302" operator="equal">
      <formula>"CUMPLE"</formula>
    </cfRule>
  </conditionalFormatting>
  <conditionalFormatting sqref="B384">
    <cfRule type="cellIs" dxfId="7707" priority="5299" operator="equal">
      <formula>"NO CUMPLE CON LA EXPERIENCIA REQUERIDA"</formula>
    </cfRule>
    <cfRule type="cellIs" dxfId="7706" priority="5300" operator="equal">
      <formula>"CUMPLE CON LA EXPERIENCIA REQUERIDA"</formula>
    </cfRule>
  </conditionalFormatting>
  <conditionalFormatting sqref="G364:G365">
    <cfRule type="notContainsBlanks" dxfId="7705" priority="5297">
      <formula>LEN(TRIM(G364))&gt;0</formula>
    </cfRule>
  </conditionalFormatting>
  <conditionalFormatting sqref="F364:F365">
    <cfRule type="notContainsBlanks" dxfId="7704" priority="5296">
      <formula>LEN(TRIM(F364))&gt;0</formula>
    </cfRule>
  </conditionalFormatting>
  <conditionalFormatting sqref="E364:E365">
    <cfRule type="notContainsBlanks" dxfId="7703" priority="5295">
      <formula>LEN(TRIM(E364))&gt;0</formula>
    </cfRule>
  </conditionalFormatting>
  <conditionalFormatting sqref="D364:D365">
    <cfRule type="notContainsBlanks" dxfId="7702" priority="5294">
      <formula>LEN(TRIM(D364))&gt;0</formula>
    </cfRule>
  </conditionalFormatting>
  <conditionalFormatting sqref="C364:C365">
    <cfRule type="notContainsBlanks" dxfId="7701" priority="5293">
      <formula>LEN(TRIM(C364))&gt;0</formula>
    </cfRule>
  </conditionalFormatting>
  <conditionalFormatting sqref="T364:T365">
    <cfRule type="cellIs" dxfId="7700" priority="5290" operator="equal">
      <formula>"NO"</formula>
    </cfRule>
    <cfRule type="cellIs" dxfId="7699" priority="5291" operator="equal">
      <formula>"SI"</formula>
    </cfRule>
  </conditionalFormatting>
  <conditionalFormatting sqref="S368:S369">
    <cfRule type="cellIs" dxfId="7698" priority="5288" operator="greaterThan">
      <formula>0</formula>
    </cfRule>
    <cfRule type="top10" dxfId="7697" priority="5289" rank="10"/>
  </conditionalFormatting>
  <conditionalFormatting sqref="S372:S373">
    <cfRule type="cellIs" dxfId="7696" priority="5286" operator="greaterThan">
      <formula>0</formula>
    </cfRule>
    <cfRule type="top10" dxfId="7695" priority="5287" rank="10"/>
  </conditionalFormatting>
  <conditionalFormatting sqref="G372:G373">
    <cfRule type="notContainsBlanks" dxfId="7694" priority="5285">
      <formula>LEN(TRIM(G372))&gt;0</formula>
    </cfRule>
  </conditionalFormatting>
  <conditionalFormatting sqref="F372:F373">
    <cfRule type="notContainsBlanks" dxfId="7693" priority="5284">
      <formula>LEN(TRIM(F372))&gt;0</formula>
    </cfRule>
  </conditionalFormatting>
  <conditionalFormatting sqref="E372:E373">
    <cfRule type="notContainsBlanks" dxfId="7692" priority="5283">
      <formula>LEN(TRIM(E372))&gt;0</formula>
    </cfRule>
  </conditionalFormatting>
  <conditionalFormatting sqref="D372:D373">
    <cfRule type="notContainsBlanks" dxfId="7691" priority="5282">
      <formula>LEN(TRIM(D372))&gt;0</formula>
    </cfRule>
  </conditionalFormatting>
  <conditionalFormatting sqref="C372:C373">
    <cfRule type="notContainsBlanks" dxfId="7690" priority="5281">
      <formula>LEN(TRIM(C372))&gt;0</formula>
    </cfRule>
  </conditionalFormatting>
  <conditionalFormatting sqref="S376:S377">
    <cfRule type="cellIs" dxfId="7689" priority="5278" operator="greaterThan">
      <formula>0</formula>
    </cfRule>
    <cfRule type="top10" dxfId="7688" priority="5279" rank="10"/>
  </conditionalFormatting>
  <conditionalFormatting sqref="S380:S381">
    <cfRule type="cellIs" dxfId="7687" priority="5276" operator="greaterThan">
      <formula>0</formula>
    </cfRule>
    <cfRule type="top10" dxfId="7686" priority="5277" rank="10"/>
  </conditionalFormatting>
  <conditionalFormatting sqref="G380:G381">
    <cfRule type="notContainsBlanks" dxfId="7685" priority="5275">
      <formula>LEN(TRIM(G380))&gt;0</formula>
    </cfRule>
  </conditionalFormatting>
  <conditionalFormatting sqref="E380:E381">
    <cfRule type="notContainsBlanks" dxfId="7684" priority="5273">
      <formula>LEN(TRIM(E380))&gt;0</formula>
    </cfRule>
  </conditionalFormatting>
  <conditionalFormatting sqref="D380:D381">
    <cfRule type="notContainsBlanks" dxfId="7683" priority="5272">
      <formula>LEN(TRIM(D380))&gt;0</formula>
    </cfRule>
  </conditionalFormatting>
  <conditionalFormatting sqref="C380:C381">
    <cfRule type="notContainsBlanks" dxfId="7682" priority="5271">
      <formula>LEN(TRIM(C380))&gt;0</formula>
    </cfRule>
  </conditionalFormatting>
  <conditionalFormatting sqref="G368:G369">
    <cfRule type="notContainsBlanks" dxfId="7681" priority="5269">
      <formula>LEN(TRIM(G368))&gt;0</formula>
    </cfRule>
  </conditionalFormatting>
  <conditionalFormatting sqref="F368:F369">
    <cfRule type="notContainsBlanks" dxfId="7680" priority="5268">
      <formula>LEN(TRIM(F368))&gt;0</formula>
    </cfRule>
  </conditionalFormatting>
  <conditionalFormatting sqref="E368:E369">
    <cfRule type="notContainsBlanks" dxfId="7679" priority="5267">
      <formula>LEN(TRIM(E368))&gt;0</formula>
    </cfRule>
  </conditionalFormatting>
  <conditionalFormatting sqref="D368:D369">
    <cfRule type="notContainsBlanks" dxfId="7678" priority="5266">
      <formula>LEN(TRIM(D368))&gt;0</formula>
    </cfRule>
  </conditionalFormatting>
  <conditionalFormatting sqref="C368:C369">
    <cfRule type="notContainsBlanks" dxfId="7677" priority="5265">
      <formula>LEN(TRIM(C368))&gt;0</formula>
    </cfRule>
  </conditionalFormatting>
  <conditionalFormatting sqref="G376:G377">
    <cfRule type="notContainsBlanks" dxfId="7676" priority="5264">
      <formula>LEN(TRIM(G376))&gt;0</formula>
    </cfRule>
  </conditionalFormatting>
  <conditionalFormatting sqref="F376:F377">
    <cfRule type="notContainsBlanks" dxfId="7675" priority="5263">
      <formula>LEN(TRIM(F376))&gt;0</formula>
    </cfRule>
  </conditionalFormatting>
  <conditionalFormatting sqref="E376:E377">
    <cfRule type="notContainsBlanks" dxfId="7674" priority="5262">
      <formula>LEN(TRIM(E376))&gt;0</formula>
    </cfRule>
  </conditionalFormatting>
  <conditionalFormatting sqref="D376:D377">
    <cfRule type="notContainsBlanks" dxfId="7673" priority="5261">
      <formula>LEN(TRIM(D376))&gt;0</formula>
    </cfRule>
  </conditionalFormatting>
  <conditionalFormatting sqref="C376:C377">
    <cfRule type="notContainsBlanks" dxfId="7672" priority="5260">
      <formula>LEN(TRIM(C376))&gt;0</formula>
    </cfRule>
  </conditionalFormatting>
  <conditionalFormatting sqref="S384">
    <cfRule type="expression" dxfId="7671" priority="5256">
      <formula>$S$33&gt;0</formula>
    </cfRule>
    <cfRule type="cellIs" dxfId="7670" priority="5257" operator="equal">
      <formula>0</formula>
    </cfRule>
  </conditionalFormatting>
  <conditionalFormatting sqref="S385">
    <cfRule type="expression" dxfId="7669" priority="5254">
      <formula>$S$33&gt;0</formula>
    </cfRule>
    <cfRule type="cellIs" dxfId="7668" priority="5255" operator="equal">
      <formula>0</formula>
    </cfRule>
  </conditionalFormatting>
  <conditionalFormatting sqref="J367 J371">
    <cfRule type="cellIs" dxfId="7667" priority="5138" operator="equal">
      <formula>"NO CUMPLE"</formula>
    </cfRule>
    <cfRule type="cellIs" dxfId="7666" priority="5139" operator="equal">
      <formula>"CUMPLE"</formula>
    </cfRule>
  </conditionalFormatting>
  <conditionalFormatting sqref="J375">
    <cfRule type="cellIs" dxfId="7665" priority="5136" operator="equal">
      <formula>"NO CUMPLE"</formula>
    </cfRule>
    <cfRule type="cellIs" dxfId="7664" priority="5137" operator="equal">
      <formula>"CUMPLE"</formula>
    </cfRule>
  </conditionalFormatting>
  <conditionalFormatting sqref="J379">
    <cfRule type="cellIs" dxfId="7663" priority="5134" operator="equal">
      <formula>"NO CUMPLE"</formula>
    </cfRule>
    <cfRule type="cellIs" dxfId="7662" priority="5135" operator="equal">
      <formula>"CUMPLE"</formula>
    </cfRule>
  </conditionalFormatting>
  <conditionalFormatting sqref="J383">
    <cfRule type="cellIs" dxfId="7661" priority="5132" operator="equal">
      <formula>"NO CUMPLE"</formula>
    </cfRule>
    <cfRule type="cellIs" dxfId="7660" priority="5133" operator="equal">
      <formula>"CUMPLE"</formula>
    </cfRule>
  </conditionalFormatting>
  <conditionalFormatting sqref="S364:S365">
    <cfRule type="cellIs" dxfId="7659" priority="5130" operator="greaterThan">
      <formula>0</formula>
    </cfRule>
    <cfRule type="top10" dxfId="7658" priority="5131" rank="10"/>
  </conditionalFormatting>
  <conditionalFormatting sqref="M364">
    <cfRule type="expression" dxfId="7657" priority="5096">
      <formula>L364="NO CUMPLE"</formula>
    </cfRule>
    <cfRule type="expression" dxfId="7656" priority="5097">
      <formula>L364="CUMPLE"</formula>
    </cfRule>
  </conditionalFormatting>
  <conditionalFormatting sqref="L364:L367">
    <cfRule type="cellIs" dxfId="7655" priority="5094" operator="equal">
      <formula>"NO CUMPLE"</formula>
    </cfRule>
    <cfRule type="cellIs" dxfId="7654" priority="5095" operator="equal">
      <formula>"CUMPLE"</formula>
    </cfRule>
  </conditionalFormatting>
  <conditionalFormatting sqref="M365:M367">
    <cfRule type="expression" dxfId="7653" priority="5092">
      <formula>L365="NO CUMPLE"</formula>
    </cfRule>
    <cfRule type="expression" dxfId="7652" priority="5093">
      <formula>L365="CUMPLE"</formula>
    </cfRule>
  </conditionalFormatting>
  <conditionalFormatting sqref="M368">
    <cfRule type="expression" dxfId="7651" priority="5082">
      <formula>L368="NO CUMPLE"</formula>
    </cfRule>
    <cfRule type="expression" dxfId="7650" priority="5083">
      <formula>L368="CUMPLE"</formula>
    </cfRule>
  </conditionalFormatting>
  <conditionalFormatting sqref="L368:L371">
    <cfRule type="cellIs" dxfId="7649" priority="5080" operator="equal">
      <formula>"NO CUMPLE"</formula>
    </cfRule>
    <cfRule type="cellIs" dxfId="7648" priority="5081" operator="equal">
      <formula>"CUMPLE"</formula>
    </cfRule>
  </conditionalFormatting>
  <conditionalFormatting sqref="M369:M371">
    <cfRule type="expression" dxfId="7647" priority="5078">
      <formula>L369="NO CUMPLE"</formula>
    </cfRule>
    <cfRule type="expression" dxfId="7646" priority="5079">
      <formula>L369="CUMPLE"</formula>
    </cfRule>
  </conditionalFormatting>
  <conditionalFormatting sqref="M372">
    <cfRule type="expression" dxfId="7645" priority="5068">
      <formula>L372="NO CUMPLE"</formula>
    </cfRule>
    <cfRule type="expression" dxfId="7644" priority="5069">
      <formula>L372="CUMPLE"</formula>
    </cfRule>
  </conditionalFormatting>
  <conditionalFormatting sqref="L372:L375">
    <cfRule type="cellIs" dxfId="7643" priority="5066" operator="equal">
      <formula>"NO CUMPLE"</formula>
    </cfRule>
    <cfRule type="cellIs" dxfId="7642" priority="5067" operator="equal">
      <formula>"CUMPLE"</formula>
    </cfRule>
  </conditionalFormatting>
  <conditionalFormatting sqref="M373:M375">
    <cfRule type="expression" dxfId="7641" priority="5064">
      <formula>L373="NO CUMPLE"</formula>
    </cfRule>
    <cfRule type="expression" dxfId="7640" priority="5065">
      <formula>L373="CUMPLE"</formula>
    </cfRule>
  </conditionalFormatting>
  <conditionalFormatting sqref="M376">
    <cfRule type="expression" dxfId="7639" priority="5054">
      <formula>L376="NO CUMPLE"</formula>
    </cfRule>
    <cfRule type="expression" dxfId="7638" priority="5055">
      <formula>L376="CUMPLE"</formula>
    </cfRule>
  </conditionalFormatting>
  <conditionalFormatting sqref="L376:L379">
    <cfRule type="cellIs" dxfId="7637" priority="5052" operator="equal">
      <formula>"NO CUMPLE"</formula>
    </cfRule>
    <cfRule type="cellIs" dxfId="7636" priority="5053" operator="equal">
      <formula>"CUMPLE"</formula>
    </cfRule>
  </conditionalFormatting>
  <conditionalFormatting sqref="M377:M379">
    <cfRule type="expression" dxfId="7635" priority="5050">
      <formula>L377="NO CUMPLE"</formula>
    </cfRule>
    <cfRule type="expression" dxfId="7634" priority="5051">
      <formula>L377="CUMPLE"</formula>
    </cfRule>
  </conditionalFormatting>
  <conditionalFormatting sqref="M380">
    <cfRule type="expression" dxfId="7633" priority="5040">
      <formula>L380="NO CUMPLE"</formula>
    </cfRule>
    <cfRule type="expression" dxfId="7632" priority="5041">
      <formula>L380="CUMPLE"</formula>
    </cfRule>
  </conditionalFormatting>
  <conditionalFormatting sqref="L380:L383">
    <cfRule type="cellIs" dxfId="7631" priority="5038" operator="equal">
      <formula>"NO CUMPLE"</formula>
    </cfRule>
    <cfRule type="cellIs" dxfId="7630" priority="5039" operator="equal">
      <formula>"CUMPLE"</formula>
    </cfRule>
  </conditionalFormatting>
  <conditionalFormatting sqref="M381:M383">
    <cfRule type="expression" dxfId="7629" priority="5036">
      <formula>L381="NO CUMPLE"</formula>
    </cfRule>
    <cfRule type="expression" dxfId="7628" priority="5037">
      <formula>L381="CUMPLE"</formula>
    </cfRule>
  </conditionalFormatting>
  <conditionalFormatting sqref="T411">
    <cfRule type="cellIs" dxfId="7627" priority="5032" operator="equal">
      <formula>"NO CUMPLE"</formula>
    </cfRule>
    <cfRule type="cellIs" dxfId="7626" priority="5033" operator="equal">
      <formula>"CUMPLE"</formula>
    </cfRule>
  </conditionalFormatting>
  <conditionalFormatting sqref="B411">
    <cfRule type="cellIs" dxfId="7625" priority="5030" operator="equal">
      <formula>"NO CUMPLE CON LA EXPERIENCIA REQUERIDA"</formula>
    </cfRule>
    <cfRule type="cellIs" dxfId="7624" priority="5031" operator="equal">
      <formula>"CUMPLE CON LA EXPERIENCIA REQUERIDA"</formula>
    </cfRule>
  </conditionalFormatting>
  <conditionalFormatting sqref="H391:H392 H395:H396 H399:H400 H403:H404 H407:H408">
    <cfRule type="notContainsBlanks" dxfId="7623" priority="5029">
      <formula>LEN(TRIM(H391))&gt;0</formula>
    </cfRule>
  </conditionalFormatting>
  <conditionalFormatting sqref="G391:G392">
    <cfRule type="notContainsBlanks" dxfId="7622" priority="5028">
      <formula>LEN(TRIM(G391))&gt;0</formula>
    </cfRule>
  </conditionalFormatting>
  <conditionalFormatting sqref="F391:F392">
    <cfRule type="notContainsBlanks" dxfId="7621" priority="5027">
      <formula>LEN(TRIM(F391))&gt;0</formula>
    </cfRule>
  </conditionalFormatting>
  <conditionalFormatting sqref="E391:E392">
    <cfRule type="notContainsBlanks" dxfId="7620" priority="5026">
      <formula>LEN(TRIM(E391))&gt;0</formula>
    </cfRule>
  </conditionalFormatting>
  <conditionalFormatting sqref="D391:D392">
    <cfRule type="notContainsBlanks" dxfId="7619" priority="5025">
      <formula>LEN(TRIM(D391))&gt;0</formula>
    </cfRule>
  </conditionalFormatting>
  <conditionalFormatting sqref="C391:C392">
    <cfRule type="notContainsBlanks" dxfId="7618" priority="5024">
      <formula>LEN(TRIM(C391))&gt;0</formula>
    </cfRule>
  </conditionalFormatting>
  <conditionalFormatting sqref="I391:I392">
    <cfRule type="notContainsBlanks" dxfId="7617" priority="5023">
      <formula>LEN(TRIM(I391))&gt;0</formula>
    </cfRule>
  </conditionalFormatting>
  <conditionalFormatting sqref="T391:T392">
    <cfRule type="cellIs" dxfId="7616" priority="5021" operator="equal">
      <formula>"NO"</formula>
    </cfRule>
    <cfRule type="cellIs" dxfId="7615" priority="5022" operator="equal">
      <formula>"SI"</formula>
    </cfRule>
  </conditionalFormatting>
  <conditionalFormatting sqref="S395:S396">
    <cfRule type="cellIs" dxfId="7614" priority="5019" operator="greaterThan">
      <formula>0</formula>
    </cfRule>
    <cfRule type="top10" dxfId="7613" priority="5020" rank="10"/>
  </conditionalFormatting>
  <conditionalFormatting sqref="S399:S400">
    <cfRule type="cellIs" dxfId="7612" priority="5017" operator="greaterThan">
      <formula>0</formula>
    </cfRule>
    <cfRule type="top10" dxfId="7611" priority="5018" rank="10"/>
  </conditionalFormatting>
  <conditionalFormatting sqref="G399:G400">
    <cfRule type="notContainsBlanks" dxfId="7610" priority="5016">
      <formula>LEN(TRIM(G399))&gt;0</formula>
    </cfRule>
  </conditionalFormatting>
  <conditionalFormatting sqref="F399:F400">
    <cfRule type="notContainsBlanks" dxfId="7609" priority="5015">
      <formula>LEN(TRIM(F399))&gt;0</formula>
    </cfRule>
  </conditionalFormatting>
  <conditionalFormatting sqref="E399:E400">
    <cfRule type="notContainsBlanks" dxfId="7608" priority="5014">
      <formula>LEN(TRIM(E399))&gt;0</formula>
    </cfRule>
  </conditionalFormatting>
  <conditionalFormatting sqref="D399:D400">
    <cfRule type="notContainsBlanks" dxfId="7607" priority="5013">
      <formula>LEN(TRIM(D399))&gt;0</formula>
    </cfRule>
  </conditionalFormatting>
  <conditionalFormatting sqref="C399:C400">
    <cfRule type="notContainsBlanks" dxfId="7606" priority="5012">
      <formula>LEN(TRIM(C399))&gt;0</formula>
    </cfRule>
  </conditionalFormatting>
  <conditionalFormatting sqref="I399:I400">
    <cfRule type="notContainsBlanks" dxfId="7605" priority="5011">
      <formula>LEN(TRIM(I399))&gt;0</formula>
    </cfRule>
  </conditionalFormatting>
  <conditionalFormatting sqref="S403:S404">
    <cfRule type="cellIs" dxfId="7604" priority="5009" operator="greaterThan">
      <formula>0</formula>
    </cfRule>
    <cfRule type="top10" dxfId="7603" priority="5010" rank="10"/>
  </conditionalFormatting>
  <conditionalFormatting sqref="S407:S408">
    <cfRule type="cellIs" dxfId="7602" priority="5007" operator="greaterThan">
      <formula>0</formula>
    </cfRule>
    <cfRule type="top10" dxfId="7601" priority="5008" rank="10"/>
  </conditionalFormatting>
  <conditionalFormatting sqref="G407:G408">
    <cfRule type="notContainsBlanks" dxfId="7600" priority="5006">
      <formula>LEN(TRIM(G407))&gt;0</formula>
    </cfRule>
  </conditionalFormatting>
  <conditionalFormatting sqref="F407:F408">
    <cfRule type="notContainsBlanks" dxfId="7599" priority="5005">
      <formula>LEN(TRIM(F407))&gt;0</formula>
    </cfRule>
  </conditionalFormatting>
  <conditionalFormatting sqref="E407:E408">
    <cfRule type="notContainsBlanks" dxfId="7598" priority="5004">
      <formula>LEN(TRIM(E407))&gt;0</formula>
    </cfRule>
  </conditionalFormatting>
  <conditionalFormatting sqref="D407:D408">
    <cfRule type="notContainsBlanks" dxfId="7597" priority="5003">
      <formula>LEN(TRIM(D407))&gt;0</formula>
    </cfRule>
  </conditionalFormatting>
  <conditionalFormatting sqref="C407:C408">
    <cfRule type="notContainsBlanks" dxfId="7596" priority="5002">
      <formula>LEN(TRIM(C407))&gt;0</formula>
    </cfRule>
  </conditionalFormatting>
  <conditionalFormatting sqref="I407:I408">
    <cfRule type="notContainsBlanks" dxfId="7595" priority="5001">
      <formula>LEN(TRIM(I407))&gt;0</formula>
    </cfRule>
  </conditionalFormatting>
  <conditionalFormatting sqref="G395:G396">
    <cfRule type="notContainsBlanks" dxfId="7594" priority="5000">
      <formula>LEN(TRIM(G395))&gt;0</formula>
    </cfRule>
  </conditionalFormatting>
  <conditionalFormatting sqref="F395:F396">
    <cfRule type="notContainsBlanks" dxfId="7593" priority="4999">
      <formula>LEN(TRIM(F395))&gt;0</formula>
    </cfRule>
  </conditionalFormatting>
  <conditionalFormatting sqref="E395:E396">
    <cfRule type="notContainsBlanks" dxfId="7592" priority="4998">
      <formula>LEN(TRIM(E395))&gt;0</formula>
    </cfRule>
  </conditionalFormatting>
  <conditionalFormatting sqref="D395:D396">
    <cfRule type="notContainsBlanks" dxfId="7591" priority="4997">
      <formula>LEN(TRIM(D395))&gt;0</formula>
    </cfRule>
  </conditionalFormatting>
  <conditionalFormatting sqref="C395:C396">
    <cfRule type="notContainsBlanks" dxfId="7590" priority="4996">
      <formula>LEN(TRIM(C395))&gt;0</formula>
    </cfRule>
  </conditionalFormatting>
  <conditionalFormatting sqref="G403:G404">
    <cfRule type="notContainsBlanks" dxfId="7589" priority="4995">
      <formula>LEN(TRIM(G403))&gt;0</formula>
    </cfRule>
  </conditionalFormatting>
  <conditionalFormatting sqref="F403:F404">
    <cfRule type="notContainsBlanks" dxfId="7588" priority="4994">
      <formula>LEN(TRIM(F403))&gt;0</formula>
    </cfRule>
  </conditionalFormatting>
  <conditionalFormatting sqref="E403:E404">
    <cfRule type="notContainsBlanks" dxfId="7587" priority="4993">
      <formula>LEN(TRIM(E403))&gt;0</formula>
    </cfRule>
  </conditionalFormatting>
  <conditionalFormatting sqref="D403:D404">
    <cfRule type="notContainsBlanks" dxfId="7586" priority="4992">
      <formula>LEN(TRIM(D403))&gt;0</formula>
    </cfRule>
  </conditionalFormatting>
  <conditionalFormatting sqref="C403:C404">
    <cfRule type="notContainsBlanks" dxfId="7585" priority="4991">
      <formula>LEN(TRIM(C403))&gt;0</formula>
    </cfRule>
  </conditionalFormatting>
  <conditionalFormatting sqref="I395:I396">
    <cfRule type="notContainsBlanks" dxfId="7584" priority="4990">
      <formula>LEN(TRIM(I395))&gt;0</formula>
    </cfRule>
  </conditionalFormatting>
  <conditionalFormatting sqref="I403:I404">
    <cfRule type="notContainsBlanks" dxfId="7583" priority="4989">
      <formula>LEN(TRIM(I403))&gt;0</formula>
    </cfRule>
  </conditionalFormatting>
  <conditionalFormatting sqref="S411">
    <cfRule type="expression" dxfId="7582" priority="4987">
      <formula>$S$33&gt;0</formula>
    </cfRule>
    <cfRule type="cellIs" dxfId="7581" priority="4988" operator="equal">
      <formula>0</formula>
    </cfRule>
  </conditionalFormatting>
  <conditionalFormatting sqref="S412">
    <cfRule type="expression" dxfId="7580" priority="4985">
      <formula>$S$33&gt;0</formula>
    </cfRule>
    <cfRule type="cellIs" dxfId="7579" priority="4986" operator="equal">
      <formula>0</formula>
    </cfRule>
  </conditionalFormatting>
  <conditionalFormatting sqref="U395:U398">
    <cfRule type="cellIs" dxfId="7578" priority="4981" operator="equal">
      <formula>0</formula>
    </cfRule>
    <cfRule type="cellIs" dxfId="7577" priority="4982" operator="equal">
      <formula>1</formula>
    </cfRule>
  </conditionalFormatting>
  <conditionalFormatting sqref="U399:U402">
    <cfRule type="cellIs" dxfId="7576" priority="4979" operator="equal">
      <formula>0</formula>
    </cfRule>
    <cfRule type="cellIs" dxfId="7575" priority="4980" operator="equal">
      <formula>1</formula>
    </cfRule>
  </conditionalFormatting>
  <conditionalFormatting sqref="U403:U406">
    <cfRule type="cellIs" dxfId="7574" priority="4977" operator="equal">
      <formula>0</formula>
    </cfRule>
    <cfRule type="cellIs" dxfId="7573" priority="4978" operator="equal">
      <formula>1</formula>
    </cfRule>
  </conditionalFormatting>
  <conditionalFormatting sqref="U407:U410">
    <cfRule type="cellIs" dxfId="7572" priority="4975" operator="equal">
      <formula>0</formula>
    </cfRule>
    <cfRule type="cellIs" dxfId="7571" priority="4976" operator="equal">
      <formula>1</formula>
    </cfRule>
  </conditionalFormatting>
  <conditionalFormatting sqref="N395:N396">
    <cfRule type="expression" dxfId="7570" priority="4972">
      <formula>N395=" "</formula>
    </cfRule>
    <cfRule type="expression" dxfId="7569" priority="4973">
      <formula>N395="NO PRESENTÓ CERTIFICADO"</formula>
    </cfRule>
    <cfRule type="expression" dxfId="7568" priority="4974">
      <formula>N395="PRESENTÓ CERTIFICADO"</formula>
    </cfRule>
  </conditionalFormatting>
  <conditionalFormatting sqref="O395:O396">
    <cfRule type="cellIs" dxfId="7567" priority="4954" operator="equal">
      <formula>"PENDIENTE POR DESCRIPCIÓN"</formula>
    </cfRule>
    <cfRule type="cellIs" dxfId="7566" priority="4955" operator="equal">
      <formula>"DESCRIPCIÓN INSUFICIENTE"</formula>
    </cfRule>
    <cfRule type="cellIs" dxfId="7565" priority="4956" operator="equal">
      <formula>"NO ESTÁ ACORDE A ITEM 5.2.2 (T.R.)"</formula>
    </cfRule>
    <cfRule type="cellIs" dxfId="7564" priority="4957" operator="equal">
      <formula>"ACORDE A ITEM 5.2.2 (T.R.)"</formula>
    </cfRule>
    <cfRule type="cellIs" dxfId="7563" priority="4964" operator="equal">
      <formula>"PENDIENTE POR DESCRIPCIÓN"</formula>
    </cfRule>
    <cfRule type="cellIs" dxfId="7562" priority="4966" operator="equal">
      <formula>"DESCRIPCIÓN INSUFICIENTE"</formula>
    </cfRule>
    <cfRule type="cellIs" dxfId="7561" priority="4967" operator="equal">
      <formula>"NO ESTÁ ACORDE A ITEM 5.2.1 (T.R.)"</formula>
    </cfRule>
    <cfRule type="cellIs" dxfId="7560" priority="4968" operator="equal">
      <formula>"ACORDE A ITEM 5.2.1 (T.R.)"</formula>
    </cfRule>
  </conditionalFormatting>
  <conditionalFormatting sqref="Q395:Q396">
    <cfRule type="containsBlanks" dxfId="7559" priority="4959">
      <formula>LEN(TRIM(Q395))=0</formula>
    </cfRule>
    <cfRule type="cellIs" dxfId="7558" priority="4965" operator="equal">
      <formula>"REQUERIMIENTOS SUBSANADOS"</formula>
    </cfRule>
    <cfRule type="containsText" dxfId="7557" priority="4969" operator="containsText" text="NO SUBSANABLE">
      <formula>NOT(ISERROR(SEARCH("NO SUBSANABLE",Q395)))</formula>
    </cfRule>
    <cfRule type="containsText" dxfId="7556" priority="4970" operator="containsText" text="PENDIENTES POR SUBSANAR">
      <formula>NOT(ISERROR(SEARCH("PENDIENTES POR SUBSANAR",Q395)))</formula>
    </cfRule>
    <cfRule type="containsText" dxfId="7555" priority="4971" operator="containsText" text="SIN OBSERVACIÓN">
      <formula>NOT(ISERROR(SEARCH("SIN OBSERVACIÓN",Q395)))</formula>
    </cfRule>
  </conditionalFormatting>
  <conditionalFormatting sqref="R395:R396">
    <cfRule type="containsBlanks" dxfId="7554" priority="4958">
      <formula>LEN(TRIM(R395))=0</formula>
    </cfRule>
    <cfRule type="cellIs" dxfId="7553" priority="4960" operator="equal">
      <formula>"NO CUMPLEN CON LO SOLICITADO"</formula>
    </cfRule>
    <cfRule type="cellIs" dxfId="7552" priority="4961" operator="equal">
      <formula>"CUMPLEN CON LO SOLICITADO"</formula>
    </cfRule>
    <cfRule type="cellIs" dxfId="7551" priority="4962" operator="equal">
      <formula>"PENDIENTES"</formula>
    </cfRule>
    <cfRule type="cellIs" dxfId="7550" priority="4963" operator="equal">
      <formula>"NINGUNO"</formula>
    </cfRule>
  </conditionalFormatting>
  <conditionalFormatting sqref="P395:P396">
    <cfRule type="expression" dxfId="7549" priority="4949">
      <formula>Q395="NO SUBSANABLE"</formula>
    </cfRule>
    <cfRule type="expression" dxfId="7548" priority="4950">
      <formula>Q395="REQUERIMIENTOS SUBSANADOS"</formula>
    </cfRule>
    <cfRule type="expression" dxfId="7547" priority="4951">
      <formula>Q395="PENDIENTES POR SUBSANAR"</formula>
    </cfRule>
    <cfRule type="expression" dxfId="7546" priority="4952">
      <formula>Q395="SIN OBSERVACIÓN"</formula>
    </cfRule>
    <cfRule type="containsBlanks" dxfId="7545" priority="4953">
      <formula>LEN(TRIM(P395))=0</formula>
    </cfRule>
  </conditionalFormatting>
  <conditionalFormatting sqref="N399:N400">
    <cfRule type="expression" dxfId="7544" priority="4946">
      <formula>N399=" "</formula>
    </cfRule>
    <cfRule type="expression" dxfId="7543" priority="4947">
      <formula>N399="NO PRESENTÓ CERTIFICADO"</formula>
    </cfRule>
    <cfRule type="expression" dxfId="7542" priority="4948">
      <formula>N399="PRESENTÓ CERTIFICADO"</formula>
    </cfRule>
  </conditionalFormatting>
  <conditionalFormatting sqref="O399:O400">
    <cfRule type="cellIs" dxfId="7541" priority="4928" operator="equal">
      <formula>"PENDIENTE POR DESCRIPCIÓN"</formula>
    </cfRule>
    <cfRule type="cellIs" dxfId="7540" priority="4929" operator="equal">
      <formula>"DESCRIPCIÓN INSUFICIENTE"</formula>
    </cfRule>
    <cfRule type="cellIs" dxfId="7539" priority="4930" operator="equal">
      <formula>"NO ESTÁ ACORDE A ITEM 5.2.2 (T.R.)"</formula>
    </cfRule>
    <cfRule type="cellIs" dxfId="7538" priority="4931" operator="equal">
      <formula>"ACORDE A ITEM 5.2.2 (T.R.)"</formula>
    </cfRule>
    <cfRule type="cellIs" dxfId="7537" priority="4938" operator="equal">
      <formula>"PENDIENTE POR DESCRIPCIÓN"</formula>
    </cfRule>
    <cfRule type="cellIs" dxfId="7536" priority="4940" operator="equal">
      <formula>"DESCRIPCIÓN INSUFICIENTE"</formula>
    </cfRule>
    <cfRule type="cellIs" dxfId="7535" priority="4941" operator="equal">
      <formula>"NO ESTÁ ACORDE A ITEM 5.2.1 (T.R.)"</formula>
    </cfRule>
    <cfRule type="cellIs" dxfId="7534" priority="4942" operator="equal">
      <formula>"ACORDE A ITEM 5.2.1 (T.R.)"</formula>
    </cfRule>
  </conditionalFormatting>
  <conditionalFormatting sqref="Q399:Q400">
    <cfRule type="containsBlanks" dxfId="7533" priority="4933">
      <formula>LEN(TRIM(Q399))=0</formula>
    </cfRule>
    <cfRule type="cellIs" dxfId="7532" priority="4939" operator="equal">
      <formula>"REQUERIMIENTOS SUBSANADOS"</formula>
    </cfRule>
    <cfRule type="containsText" dxfId="7531" priority="4943" operator="containsText" text="NO SUBSANABLE">
      <formula>NOT(ISERROR(SEARCH("NO SUBSANABLE",Q399)))</formula>
    </cfRule>
    <cfRule type="containsText" dxfId="7530" priority="4944" operator="containsText" text="PENDIENTES POR SUBSANAR">
      <formula>NOT(ISERROR(SEARCH("PENDIENTES POR SUBSANAR",Q399)))</formula>
    </cfRule>
    <cfRule type="containsText" dxfId="7529" priority="4945" operator="containsText" text="SIN OBSERVACIÓN">
      <formula>NOT(ISERROR(SEARCH("SIN OBSERVACIÓN",Q399)))</formula>
    </cfRule>
  </conditionalFormatting>
  <conditionalFormatting sqref="R399:R400">
    <cfRule type="containsBlanks" dxfId="7528" priority="4932">
      <formula>LEN(TRIM(R399))=0</formula>
    </cfRule>
    <cfRule type="cellIs" dxfId="7527" priority="4934" operator="equal">
      <formula>"NO CUMPLEN CON LO SOLICITADO"</formula>
    </cfRule>
    <cfRule type="cellIs" dxfId="7526" priority="4935" operator="equal">
      <formula>"CUMPLEN CON LO SOLICITADO"</formula>
    </cfRule>
    <cfRule type="cellIs" dxfId="7525" priority="4936" operator="equal">
      <formula>"PENDIENTES"</formula>
    </cfRule>
    <cfRule type="cellIs" dxfId="7524" priority="4937" operator="equal">
      <formula>"NINGUNO"</formula>
    </cfRule>
  </conditionalFormatting>
  <conditionalFormatting sqref="P399:P400">
    <cfRule type="expression" dxfId="7523" priority="4923">
      <formula>Q399="NO SUBSANABLE"</formula>
    </cfRule>
    <cfRule type="expression" dxfId="7522" priority="4924">
      <formula>Q399="REQUERIMIENTOS SUBSANADOS"</formula>
    </cfRule>
    <cfRule type="expression" dxfId="7521" priority="4925">
      <formula>Q399="PENDIENTES POR SUBSANAR"</formula>
    </cfRule>
    <cfRule type="expression" dxfId="7520" priority="4926">
      <formula>Q399="SIN OBSERVACIÓN"</formula>
    </cfRule>
    <cfRule type="containsBlanks" dxfId="7519" priority="4927">
      <formula>LEN(TRIM(P399))=0</formula>
    </cfRule>
  </conditionalFormatting>
  <conditionalFormatting sqref="N403:N404">
    <cfRule type="expression" dxfId="7518" priority="4920">
      <formula>N403=" "</formula>
    </cfRule>
    <cfRule type="expression" dxfId="7517" priority="4921">
      <formula>N403="NO PRESENTÓ CERTIFICADO"</formula>
    </cfRule>
    <cfRule type="expression" dxfId="7516" priority="4922">
      <formula>N403="PRESENTÓ CERTIFICADO"</formula>
    </cfRule>
  </conditionalFormatting>
  <conditionalFormatting sqref="O403:O404">
    <cfRule type="cellIs" dxfId="7515" priority="4902" operator="equal">
      <formula>"PENDIENTE POR DESCRIPCIÓN"</formula>
    </cfRule>
    <cfRule type="cellIs" dxfId="7514" priority="4903" operator="equal">
      <formula>"DESCRIPCIÓN INSUFICIENTE"</formula>
    </cfRule>
    <cfRule type="cellIs" dxfId="7513" priority="4904" operator="equal">
      <formula>"NO ESTÁ ACORDE A ITEM 5.2.2 (T.R.)"</formula>
    </cfRule>
    <cfRule type="cellIs" dxfId="7512" priority="4905" operator="equal">
      <formula>"ACORDE A ITEM 5.2.2 (T.R.)"</formula>
    </cfRule>
    <cfRule type="cellIs" dxfId="7511" priority="4912" operator="equal">
      <formula>"PENDIENTE POR DESCRIPCIÓN"</formula>
    </cfRule>
    <cfRule type="cellIs" dxfId="7510" priority="4914" operator="equal">
      <formula>"DESCRIPCIÓN INSUFICIENTE"</formula>
    </cfRule>
    <cfRule type="cellIs" dxfId="7509" priority="4915" operator="equal">
      <formula>"NO ESTÁ ACORDE A ITEM 5.2.1 (T.R.)"</formula>
    </cfRule>
    <cfRule type="cellIs" dxfId="7508" priority="4916" operator="equal">
      <formula>"ACORDE A ITEM 5.2.1 (T.R.)"</formula>
    </cfRule>
  </conditionalFormatting>
  <conditionalFormatting sqref="Q403:Q404">
    <cfRule type="containsBlanks" dxfId="7507" priority="4907">
      <formula>LEN(TRIM(Q403))=0</formula>
    </cfRule>
    <cfRule type="cellIs" dxfId="7506" priority="4913" operator="equal">
      <formula>"REQUERIMIENTOS SUBSANADOS"</formula>
    </cfRule>
    <cfRule type="containsText" dxfId="7505" priority="4917" operator="containsText" text="NO SUBSANABLE">
      <formula>NOT(ISERROR(SEARCH("NO SUBSANABLE",Q403)))</formula>
    </cfRule>
    <cfRule type="containsText" dxfId="7504" priority="4918" operator="containsText" text="PENDIENTES POR SUBSANAR">
      <formula>NOT(ISERROR(SEARCH("PENDIENTES POR SUBSANAR",Q403)))</formula>
    </cfRule>
    <cfRule type="containsText" dxfId="7503" priority="4919" operator="containsText" text="SIN OBSERVACIÓN">
      <formula>NOT(ISERROR(SEARCH("SIN OBSERVACIÓN",Q403)))</formula>
    </cfRule>
  </conditionalFormatting>
  <conditionalFormatting sqref="R403:R404">
    <cfRule type="containsBlanks" dxfId="7502" priority="4906">
      <formula>LEN(TRIM(R403))=0</formula>
    </cfRule>
    <cfRule type="cellIs" dxfId="7501" priority="4908" operator="equal">
      <formula>"NO CUMPLEN CON LO SOLICITADO"</formula>
    </cfRule>
    <cfRule type="cellIs" dxfId="7500" priority="4909" operator="equal">
      <formula>"CUMPLEN CON LO SOLICITADO"</formula>
    </cfRule>
    <cfRule type="cellIs" dxfId="7499" priority="4910" operator="equal">
      <formula>"PENDIENTES"</formula>
    </cfRule>
    <cfRule type="cellIs" dxfId="7498" priority="4911" operator="equal">
      <formula>"NINGUNO"</formula>
    </cfRule>
  </conditionalFormatting>
  <conditionalFormatting sqref="P403:P404">
    <cfRule type="expression" dxfId="7497" priority="4897">
      <formula>Q403="NO SUBSANABLE"</formula>
    </cfRule>
    <cfRule type="expression" dxfId="7496" priority="4898">
      <formula>Q403="REQUERIMIENTOS SUBSANADOS"</formula>
    </cfRule>
    <cfRule type="expression" dxfId="7495" priority="4899">
      <formula>Q403="PENDIENTES POR SUBSANAR"</formula>
    </cfRule>
    <cfRule type="expression" dxfId="7494" priority="4900">
      <formula>Q403="SIN OBSERVACIÓN"</formula>
    </cfRule>
    <cfRule type="containsBlanks" dxfId="7493" priority="4901">
      <formula>LEN(TRIM(P403))=0</formula>
    </cfRule>
  </conditionalFormatting>
  <conditionalFormatting sqref="N407:N408">
    <cfRule type="expression" dxfId="7492" priority="4894">
      <formula>N407=" "</formula>
    </cfRule>
    <cfRule type="expression" dxfId="7491" priority="4895">
      <formula>N407="NO PRESENTÓ CERTIFICADO"</formula>
    </cfRule>
    <cfRule type="expression" dxfId="7490" priority="4896">
      <formula>N407="PRESENTÓ CERTIFICADO"</formula>
    </cfRule>
  </conditionalFormatting>
  <conditionalFormatting sqref="O407:O408">
    <cfRule type="cellIs" dxfId="7489" priority="4876" operator="equal">
      <formula>"PENDIENTE POR DESCRIPCIÓN"</formula>
    </cfRule>
    <cfRule type="cellIs" dxfId="7488" priority="4877" operator="equal">
      <formula>"DESCRIPCIÓN INSUFICIENTE"</formula>
    </cfRule>
    <cfRule type="cellIs" dxfId="7487" priority="4878" operator="equal">
      <formula>"NO ESTÁ ACORDE A ITEM 5.2.2 (T.R.)"</formula>
    </cfRule>
    <cfRule type="cellIs" dxfId="7486" priority="4879" operator="equal">
      <formula>"ACORDE A ITEM 5.2.2 (T.R.)"</formula>
    </cfRule>
    <cfRule type="cellIs" dxfId="7485" priority="4886" operator="equal">
      <formula>"PENDIENTE POR DESCRIPCIÓN"</formula>
    </cfRule>
    <cfRule type="cellIs" dxfId="7484" priority="4888" operator="equal">
      <formula>"DESCRIPCIÓN INSUFICIENTE"</formula>
    </cfRule>
    <cfRule type="cellIs" dxfId="7483" priority="4889" operator="equal">
      <formula>"NO ESTÁ ACORDE A ITEM 5.2.1 (T.R.)"</formula>
    </cfRule>
    <cfRule type="cellIs" dxfId="7482" priority="4890" operator="equal">
      <formula>"ACORDE A ITEM 5.2.1 (T.R.)"</formula>
    </cfRule>
  </conditionalFormatting>
  <conditionalFormatting sqref="Q407:Q408">
    <cfRule type="containsBlanks" dxfId="7481" priority="4881">
      <formula>LEN(TRIM(Q407))=0</formula>
    </cfRule>
    <cfRule type="cellIs" dxfId="7480" priority="4887" operator="equal">
      <formula>"REQUERIMIENTOS SUBSANADOS"</formula>
    </cfRule>
    <cfRule type="containsText" dxfId="7479" priority="4891" operator="containsText" text="NO SUBSANABLE">
      <formula>NOT(ISERROR(SEARCH("NO SUBSANABLE",Q407)))</formula>
    </cfRule>
    <cfRule type="containsText" dxfId="7478" priority="4892" operator="containsText" text="PENDIENTES POR SUBSANAR">
      <formula>NOT(ISERROR(SEARCH("PENDIENTES POR SUBSANAR",Q407)))</formula>
    </cfRule>
    <cfRule type="containsText" dxfId="7477" priority="4893" operator="containsText" text="SIN OBSERVACIÓN">
      <formula>NOT(ISERROR(SEARCH("SIN OBSERVACIÓN",Q407)))</formula>
    </cfRule>
  </conditionalFormatting>
  <conditionalFormatting sqref="R407:R408">
    <cfRule type="containsBlanks" dxfId="7476" priority="4880">
      <formula>LEN(TRIM(R407))=0</formula>
    </cfRule>
    <cfRule type="cellIs" dxfId="7475" priority="4882" operator="equal">
      <formula>"NO CUMPLEN CON LO SOLICITADO"</formula>
    </cfRule>
    <cfRule type="cellIs" dxfId="7474" priority="4883" operator="equal">
      <formula>"CUMPLEN CON LO SOLICITADO"</formula>
    </cfRule>
    <cfRule type="cellIs" dxfId="7473" priority="4884" operator="equal">
      <formula>"PENDIENTES"</formula>
    </cfRule>
    <cfRule type="cellIs" dxfId="7472" priority="4885" operator="equal">
      <formula>"NINGUNO"</formula>
    </cfRule>
  </conditionalFormatting>
  <conditionalFormatting sqref="P407:P408">
    <cfRule type="expression" dxfId="7471" priority="4871">
      <formula>Q407="NO SUBSANABLE"</formula>
    </cfRule>
    <cfRule type="expression" dxfId="7470" priority="4872">
      <formula>Q407="REQUERIMIENTOS SUBSANADOS"</formula>
    </cfRule>
    <cfRule type="expression" dxfId="7469" priority="4873">
      <formula>Q407="PENDIENTES POR SUBSANAR"</formula>
    </cfRule>
    <cfRule type="expression" dxfId="7468" priority="4874">
      <formula>Q407="SIN OBSERVACIÓN"</formula>
    </cfRule>
    <cfRule type="containsBlanks" dxfId="7467" priority="4875">
      <formula>LEN(TRIM(P407))=0</formula>
    </cfRule>
  </conditionalFormatting>
  <conditionalFormatting sqref="J391:J398">
    <cfRule type="cellIs" dxfId="7466" priority="4869" operator="equal">
      <formula>"NO CUMPLE"</formula>
    </cfRule>
    <cfRule type="cellIs" dxfId="7465" priority="4870" operator="equal">
      <formula>"CUMPLE"</formula>
    </cfRule>
  </conditionalFormatting>
  <conditionalFormatting sqref="J399:J402">
    <cfRule type="cellIs" dxfId="7464" priority="4867" operator="equal">
      <formula>"NO CUMPLE"</formula>
    </cfRule>
    <cfRule type="cellIs" dxfId="7463" priority="4868" operator="equal">
      <formula>"CUMPLE"</formula>
    </cfRule>
  </conditionalFormatting>
  <conditionalFormatting sqref="J403:J406">
    <cfRule type="cellIs" dxfId="7462" priority="4865" operator="equal">
      <formula>"NO CUMPLE"</formula>
    </cfRule>
    <cfRule type="cellIs" dxfId="7461" priority="4866" operator="equal">
      <formula>"CUMPLE"</formula>
    </cfRule>
  </conditionalFormatting>
  <conditionalFormatting sqref="J407:J410">
    <cfRule type="cellIs" dxfId="7460" priority="4863" operator="equal">
      <formula>"NO CUMPLE"</formula>
    </cfRule>
    <cfRule type="cellIs" dxfId="7459" priority="4864" operator="equal">
      <formula>"CUMPLE"</formula>
    </cfRule>
  </conditionalFormatting>
  <conditionalFormatting sqref="S391:S392">
    <cfRule type="cellIs" dxfId="7458" priority="4861" operator="greaterThan">
      <formula>0</formula>
    </cfRule>
    <cfRule type="top10" dxfId="7457" priority="4862" rank="10"/>
  </conditionalFormatting>
  <conditionalFormatting sqref="M391">
    <cfRule type="expression" dxfId="7456" priority="4827">
      <formula>L391="NO CUMPLE"</formula>
    </cfRule>
    <cfRule type="expression" dxfId="7455" priority="4828">
      <formula>L391="CUMPLE"</formula>
    </cfRule>
  </conditionalFormatting>
  <conditionalFormatting sqref="L391:L394">
    <cfRule type="cellIs" dxfId="7454" priority="4825" operator="equal">
      <formula>"NO CUMPLE"</formula>
    </cfRule>
    <cfRule type="cellIs" dxfId="7453" priority="4826" operator="equal">
      <formula>"CUMPLE"</formula>
    </cfRule>
  </conditionalFormatting>
  <conditionalFormatting sqref="M392:M394">
    <cfRule type="expression" dxfId="7452" priority="4823">
      <formula>L392="NO CUMPLE"</formula>
    </cfRule>
    <cfRule type="expression" dxfId="7451" priority="4824">
      <formula>L392="CUMPLE"</formula>
    </cfRule>
  </conditionalFormatting>
  <conditionalFormatting sqref="M395">
    <cfRule type="expression" dxfId="7450" priority="4813">
      <formula>L395="NO CUMPLE"</formula>
    </cfRule>
    <cfRule type="expression" dxfId="7449" priority="4814">
      <formula>L395="CUMPLE"</formula>
    </cfRule>
  </conditionalFormatting>
  <conditionalFormatting sqref="L395:L398">
    <cfRule type="cellIs" dxfId="7448" priority="4811" operator="equal">
      <formula>"NO CUMPLE"</formula>
    </cfRule>
    <cfRule type="cellIs" dxfId="7447" priority="4812" operator="equal">
      <formula>"CUMPLE"</formula>
    </cfRule>
  </conditionalFormatting>
  <conditionalFormatting sqref="M396:M398">
    <cfRule type="expression" dxfId="7446" priority="4809">
      <formula>L396="NO CUMPLE"</formula>
    </cfRule>
    <cfRule type="expression" dxfId="7445" priority="4810">
      <formula>L396="CUMPLE"</formula>
    </cfRule>
  </conditionalFormatting>
  <conditionalFormatting sqref="M399">
    <cfRule type="expression" dxfId="7444" priority="4799">
      <formula>L399="NO CUMPLE"</formula>
    </cfRule>
    <cfRule type="expression" dxfId="7443" priority="4800">
      <formula>L399="CUMPLE"</formula>
    </cfRule>
  </conditionalFormatting>
  <conditionalFormatting sqref="L399:L402">
    <cfRule type="cellIs" dxfId="7442" priority="4797" operator="equal">
      <formula>"NO CUMPLE"</formula>
    </cfRule>
    <cfRule type="cellIs" dxfId="7441" priority="4798" operator="equal">
      <formula>"CUMPLE"</formula>
    </cfRule>
  </conditionalFormatting>
  <conditionalFormatting sqref="M400:M402">
    <cfRule type="expression" dxfId="7440" priority="4795">
      <formula>L400="NO CUMPLE"</formula>
    </cfRule>
    <cfRule type="expression" dxfId="7439" priority="4796">
      <formula>L400="CUMPLE"</formula>
    </cfRule>
  </conditionalFormatting>
  <conditionalFormatting sqref="M403">
    <cfRule type="expression" dxfId="7438" priority="4785">
      <formula>L403="NO CUMPLE"</formula>
    </cfRule>
    <cfRule type="expression" dxfId="7437" priority="4786">
      <formula>L403="CUMPLE"</formula>
    </cfRule>
  </conditionalFormatting>
  <conditionalFormatting sqref="L403:L406">
    <cfRule type="cellIs" dxfId="7436" priority="4783" operator="equal">
      <formula>"NO CUMPLE"</formula>
    </cfRule>
    <cfRule type="cellIs" dxfId="7435" priority="4784" operator="equal">
      <formula>"CUMPLE"</formula>
    </cfRule>
  </conditionalFormatting>
  <conditionalFormatting sqref="M404:M406">
    <cfRule type="expression" dxfId="7434" priority="4781">
      <formula>L404="NO CUMPLE"</formula>
    </cfRule>
    <cfRule type="expression" dxfId="7433" priority="4782">
      <formula>L404="CUMPLE"</formula>
    </cfRule>
  </conditionalFormatting>
  <conditionalFormatting sqref="M407">
    <cfRule type="expression" dxfId="7432" priority="4771">
      <formula>L407="NO CUMPLE"</formula>
    </cfRule>
    <cfRule type="expression" dxfId="7431" priority="4772">
      <formula>L407="CUMPLE"</formula>
    </cfRule>
  </conditionalFormatting>
  <conditionalFormatting sqref="L407:L410">
    <cfRule type="cellIs" dxfId="7430" priority="4769" operator="equal">
      <formula>"NO CUMPLE"</formula>
    </cfRule>
    <cfRule type="cellIs" dxfId="7429" priority="4770" operator="equal">
      <formula>"CUMPLE"</formula>
    </cfRule>
  </conditionalFormatting>
  <conditionalFormatting sqref="M408:M410">
    <cfRule type="expression" dxfId="7428" priority="4767">
      <formula>L408="NO CUMPLE"</formula>
    </cfRule>
    <cfRule type="expression" dxfId="7427" priority="4768">
      <formula>L408="CUMPLE"</formula>
    </cfRule>
  </conditionalFormatting>
  <conditionalFormatting sqref="T438">
    <cfRule type="cellIs" dxfId="7426" priority="4763" operator="equal">
      <formula>"NO CUMPLE"</formula>
    </cfRule>
    <cfRule type="cellIs" dxfId="7425" priority="4764" operator="equal">
      <formula>"CUMPLE"</formula>
    </cfRule>
  </conditionalFormatting>
  <conditionalFormatting sqref="B438">
    <cfRule type="cellIs" dxfId="7424" priority="4761" operator="equal">
      <formula>"NO CUMPLE CON LA EXPERIENCIA REQUERIDA"</formula>
    </cfRule>
    <cfRule type="cellIs" dxfId="7423" priority="4762" operator="equal">
      <formula>"CUMPLE CON LA EXPERIENCIA REQUERIDA"</formula>
    </cfRule>
  </conditionalFormatting>
  <conditionalFormatting sqref="H418:H419 H422:H423 H426:H427 H430:H431 H434:H435">
    <cfRule type="notContainsBlanks" dxfId="7422" priority="4760">
      <formula>LEN(TRIM(H418))&gt;0</formula>
    </cfRule>
  </conditionalFormatting>
  <conditionalFormatting sqref="G418:G419">
    <cfRule type="notContainsBlanks" dxfId="7421" priority="4759">
      <formula>LEN(TRIM(G418))&gt;0</formula>
    </cfRule>
  </conditionalFormatting>
  <conditionalFormatting sqref="F418:F419">
    <cfRule type="notContainsBlanks" dxfId="7420" priority="4758">
      <formula>LEN(TRIM(F418))&gt;0</formula>
    </cfRule>
  </conditionalFormatting>
  <conditionalFormatting sqref="E418:E419">
    <cfRule type="notContainsBlanks" dxfId="7419" priority="4757">
      <formula>LEN(TRIM(E418))&gt;0</formula>
    </cfRule>
  </conditionalFormatting>
  <conditionalFormatting sqref="D418:D419">
    <cfRule type="notContainsBlanks" dxfId="7418" priority="4756">
      <formula>LEN(TRIM(D418))&gt;0</formula>
    </cfRule>
  </conditionalFormatting>
  <conditionalFormatting sqref="C418:C419">
    <cfRule type="notContainsBlanks" dxfId="7417" priority="4755">
      <formula>LEN(TRIM(C418))&gt;0</formula>
    </cfRule>
  </conditionalFormatting>
  <conditionalFormatting sqref="I418:I419">
    <cfRule type="notContainsBlanks" dxfId="7416" priority="4754">
      <formula>LEN(TRIM(I418))&gt;0</formula>
    </cfRule>
  </conditionalFormatting>
  <conditionalFormatting sqref="T418:T419">
    <cfRule type="cellIs" dxfId="7415" priority="4752" operator="equal">
      <formula>"NO"</formula>
    </cfRule>
    <cfRule type="cellIs" dxfId="7414" priority="4753" operator="equal">
      <formula>"SI"</formula>
    </cfRule>
  </conditionalFormatting>
  <conditionalFormatting sqref="S422:S423">
    <cfRule type="cellIs" dxfId="7413" priority="4750" operator="greaterThan">
      <formula>0</formula>
    </cfRule>
    <cfRule type="top10" dxfId="7412" priority="4751" rank="10"/>
  </conditionalFormatting>
  <conditionalFormatting sqref="S426:S427">
    <cfRule type="cellIs" dxfId="7411" priority="4748" operator="greaterThan">
      <formula>0</formula>
    </cfRule>
    <cfRule type="top10" dxfId="7410" priority="4749" rank="10"/>
  </conditionalFormatting>
  <conditionalFormatting sqref="G426:G427">
    <cfRule type="notContainsBlanks" dxfId="7409" priority="4747">
      <formula>LEN(TRIM(G426))&gt;0</formula>
    </cfRule>
  </conditionalFormatting>
  <conditionalFormatting sqref="F426:F427">
    <cfRule type="notContainsBlanks" dxfId="7408" priority="4746">
      <formula>LEN(TRIM(F426))&gt;0</formula>
    </cfRule>
  </conditionalFormatting>
  <conditionalFormatting sqref="E426:E427">
    <cfRule type="notContainsBlanks" dxfId="7407" priority="4745">
      <formula>LEN(TRIM(E426))&gt;0</formula>
    </cfRule>
  </conditionalFormatting>
  <conditionalFormatting sqref="D426:D427">
    <cfRule type="notContainsBlanks" dxfId="7406" priority="4744">
      <formula>LEN(TRIM(D426))&gt;0</formula>
    </cfRule>
  </conditionalFormatting>
  <conditionalFormatting sqref="C426:C427">
    <cfRule type="notContainsBlanks" dxfId="7405" priority="4743">
      <formula>LEN(TRIM(C426))&gt;0</formula>
    </cfRule>
  </conditionalFormatting>
  <conditionalFormatting sqref="I426:I427">
    <cfRule type="notContainsBlanks" dxfId="7404" priority="4742">
      <formula>LEN(TRIM(I426))&gt;0</formula>
    </cfRule>
  </conditionalFormatting>
  <conditionalFormatting sqref="S430:S431">
    <cfRule type="cellIs" dxfId="7403" priority="4740" operator="greaterThan">
      <formula>0</formula>
    </cfRule>
    <cfRule type="top10" dxfId="7402" priority="4741" rank="10"/>
  </conditionalFormatting>
  <conditionalFormatting sqref="S434:S435">
    <cfRule type="cellIs" dxfId="7401" priority="4738" operator="greaterThan">
      <formula>0</formula>
    </cfRule>
    <cfRule type="top10" dxfId="7400" priority="4739" rank="10"/>
  </conditionalFormatting>
  <conditionalFormatting sqref="G434:G435">
    <cfRule type="notContainsBlanks" dxfId="7399" priority="4737">
      <formula>LEN(TRIM(G434))&gt;0</formula>
    </cfRule>
  </conditionalFormatting>
  <conditionalFormatting sqref="F434:F435">
    <cfRule type="notContainsBlanks" dxfId="7398" priority="4736">
      <formula>LEN(TRIM(F434))&gt;0</formula>
    </cfRule>
  </conditionalFormatting>
  <conditionalFormatting sqref="E434:E435">
    <cfRule type="notContainsBlanks" dxfId="7397" priority="4735">
      <formula>LEN(TRIM(E434))&gt;0</formula>
    </cfRule>
  </conditionalFormatting>
  <conditionalFormatting sqref="D434:D435">
    <cfRule type="notContainsBlanks" dxfId="7396" priority="4734">
      <formula>LEN(TRIM(D434))&gt;0</formula>
    </cfRule>
  </conditionalFormatting>
  <conditionalFormatting sqref="C434:C435">
    <cfRule type="notContainsBlanks" dxfId="7395" priority="4733">
      <formula>LEN(TRIM(C434))&gt;0</formula>
    </cfRule>
  </conditionalFormatting>
  <conditionalFormatting sqref="I434:I435">
    <cfRule type="notContainsBlanks" dxfId="7394" priority="4732">
      <formula>LEN(TRIM(I434))&gt;0</formula>
    </cfRule>
  </conditionalFormatting>
  <conditionalFormatting sqref="G422:G423">
    <cfRule type="notContainsBlanks" dxfId="7393" priority="4731">
      <formula>LEN(TRIM(G422))&gt;0</formula>
    </cfRule>
  </conditionalFormatting>
  <conditionalFormatting sqref="F422:F423">
    <cfRule type="notContainsBlanks" dxfId="7392" priority="4730">
      <formula>LEN(TRIM(F422))&gt;0</formula>
    </cfRule>
  </conditionalFormatting>
  <conditionalFormatting sqref="E422:E423">
    <cfRule type="notContainsBlanks" dxfId="7391" priority="4729">
      <formula>LEN(TRIM(E422))&gt;0</formula>
    </cfRule>
  </conditionalFormatting>
  <conditionalFormatting sqref="D422:D423">
    <cfRule type="notContainsBlanks" dxfId="7390" priority="4728">
      <formula>LEN(TRIM(D422))&gt;0</formula>
    </cfRule>
  </conditionalFormatting>
  <conditionalFormatting sqref="C422:C423">
    <cfRule type="notContainsBlanks" dxfId="7389" priority="4727">
      <formula>LEN(TRIM(C422))&gt;0</formula>
    </cfRule>
  </conditionalFormatting>
  <conditionalFormatting sqref="G430:G431">
    <cfRule type="notContainsBlanks" dxfId="7388" priority="4726">
      <formula>LEN(TRIM(G430))&gt;0</formula>
    </cfRule>
  </conditionalFormatting>
  <conditionalFormatting sqref="F430:F431">
    <cfRule type="notContainsBlanks" dxfId="7387" priority="4725">
      <formula>LEN(TRIM(F430))&gt;0</formula>
    </cfRule>
  </conditionalFormatting>
  <conditionalFormatting sqref="E430:E431">
    <cfRule type="notContainsBlanks" dxfId="7386" priority="4724">
      <formula>LEN(TRIM(E430))&gt;0</formula>
    </cfRule>
  </conditionalFormatting>
  <conditionalFormatting sqref="D430:D431">
    <cfRule type="notContainsBlanks" dxfId="7385" priority="4723">
      <formula>LEN(TRIM(D430))&gt;0</formula>
    </cfRule>
  </conditionalFormatting>
  <conditionalFormatting sqref="C430:C431">
    <cfRule type="notContainsBlanks" dxfId="7384" priority="4722">
      <formula>LEN(TRIM(C430))&gt;0</formula>
    </cfRule>
  </conditionalFormatting>
  <conditionalFormatting sqref="I422:I423">
    <cfRule type="notContainsBlanks" dxfId="7383" priority="4721">
      <formula>LEN(TRIM(I422))&gt;0</formula>
    </cfRule>
  </conditionalFormatting>
  <conditionalFormatting sqref="I430:I431">
    <cfRule type="notContainsBlanks" dxfId="7382" priority="4720">
      <formula>LEN(TRIM(I430))&gt;0</formula>
    </cfRule>
  </conditionalFormatting>
  <conditionalFormatting sqref="S438">
    <cfRule type="expression" dxfId="7381" priority="4718">
      <formula>$S$33&gt;0</formula>
    </cfRule>
    <cfRule type="cellIs" dxfId="7380" priority="4719" operator="equal">
      <formula>0</formula>
    </cfRule>
  </conditionalFormatting>
  <conditionalFormatting sqref="S439">
    <cfRule type="expression" dxfId="7379" priority="4716">
      <formula>$S$33&gt;0</formula>
    </cfRule>
    <cfRule type="cellIs" dxfId="7378" priority="4717" operator="equal">
      <formula>0</formula>
    </cfRule>
  </conditionalFormatting>
  <conditionalFormatting sqref="U430:U433">
    <cfRule type="cellIs" dxfId="7377" priority="4708" operator="equal">
      <formula>0</formula>
    </cfRule>
    <cfRule type="cellIs" dxfId="7376" priority="4709" operator="equal">
      <formula>1</formula>
    </cfRule>
  </conditionalFormatting>
  <conditionalFormatting sqref="U434:U437">
    <cfRule type="cellIs" dxfId="7375" priority="4706" operator="equal">
      <formula>0</formula>
    </cfRule>
    <cfRule type="cellIs" dxfId="7374" priority="4707" operator="equal">
      <formula>1</formula>
    </cfRule>
  </conditionalFormatting>
  <conditionalFormatting sqref="N430:N431">
    <cfRule type="expression" dxfId="7373" priority="4651">
      <formula>N430=" "</formula>
    </cfRule>
    <cfRule type="expression" dxfId="7372" priority="4652">
      <formula>N430="NO PRESENTÓ CERTIFICADO"</formula>
    </cfRule>
    <cfRule type="expression" dxfId="7371" priority="4653">
      <formula>N430="PRESENTÓ CERTIFICADO"</formula>
    </cfRule>
  </conditionalFormatting>
  <conditionalFormatting sqref="O430:O431">
    <cfRule type="cellIs" dxfId="7370" priority="4633" operator="equal">
      <formula>"PENDIENTE POR DESCRIPCIÓN"</formula>
    </cfRule>
    <cfRule type="cellIs" dxfId="7369" priority="4634" operator="equal">
      <formula>"DESCRIPCIÓN INSUFICIENTE"</formula>
    </cfRule>
    <cfRule type="cellIs" dxfId="7368" priority="4635" operator="equal">
      <formula>"NO ESTÁ ACORDE A ITEM 5.2.2 (T.R.)"</formula>
    </cfRule>
    <cfRule type="cellIs" dxfId="7367" priority="4636" operator="equal">
      <formula>"ACORDE A ITEM 5.2.2 (T.R.)"</formula>
    </cfRule>
    <cfRule type="cellIs" dxfId="7366" priority="4643" operator="equal">
      <formula>"PENDIENTE POR DESCRIPCIÓN"</formula>
    </cfRule>
    <cfRule type="cellIs" dxfId="7365" priority="4645" operator="equal">
      <formula>"DESCRIPCIÓN INSUFICIENTE"</formula>
    </cfRule>
    <cfRule type="cellIs" dxfId="7364" priority="4646" operator="equal">
      <formula>"NO ESTÁ ACORDE A ITEM 5.2.1 (T.R.)"</formula>
    </cfRule>
    <cfRule type="cellIs" dxfId="7363" priority="4647" operator="equal">
      <formula>"ACORDE A ITEM 5.2.1 (T.R.)"</formula>
    </cfRule>
  </conditionalFormatting>
  <conditionalFormatting sqref="Q430:Q431">
    <cfRule type="containsBlanks" dxfId="7362" priority="4638">
      <formula>LEN(TRIM(Q430))=0</formula>
    </cfRule>
    <cfRule type="cellIs" dxfId="7361" priority="4644" operator="equal">
      <formula>"REQUERIMIENTOS SUBSANADOS"</formula>
    </cfRule>
    <cfRule type="containsText" dxfId="7360" priority="4648" operator="containsText" text="NO SUBSANABLE">
      <formula>NOT(ISERROR(SEARCH("NO SUBSANABLE",Q430)))</formula>
    </cfRule>
    <cfRule type="containsText" dxfId="7359" priority="4649" operator="containsText" text="PENDIENTES POR SUBSANAR">
      <formula>NOT(ISERROR(SEARCH("PENDIENTES POR SUBSANAR",Q430)))</formula>
    </cfRule>
    <cfRule type="containsText" dxfId="7358" priority="4650" operator="containsText" text="SIN OBSERVACIÓN">
      <formula>NOT(ISERROR(SEARCH("SIN OBSERVACIÓN",Q430)))</formula>
    </cfRule>
  </conditionalFormatting>
  <conditionalFormatting sqref="R430:R431">
    <cfRule type="containsBlanks" dxfId="7357" priority="4637">
      <formula>LEN(TRIM(R430))=0</formula>
    </cfRule>
    <cfRule type="cellIs" dxfId="7356" priority="4639" operator="equal">
      <formula>"NO CUMPLEN CON LO SOLICITADO"</formula>
    </cfRule>
    <cfRule type="cellIs" dxfId="7355" priority="4640" operator="equal">
      <formula>"CUMPLEN CON LO SOLICITADO"</formula>
    </cfRule>
    <cfRule type="cellIs" dxfId="7354" priority="4641" operator="equal">
      <formula>"PENDIENTES"</formula>
    </cfRule>
    <cfRule type="cellIs" dxfId="7353" priority="4642" operator="equal">
      <formula>"NINGUNO"</formula>
    </cfRule>
  </conditionalFormatting>
  <conditionalFormatting sqref="P430:P431">
    <cfRule type="expression" dxfId="7352" priority="4628">
      <formula>Q430="NO SUBSANABLE"</formula>
    </cfRule>
    <cfRule type="expression" dxfId="7351" priority="4629">
      <formula>Q430="REQUERIMIENTOS SUBSANADOS"</formula>
    </cfRule>
    <cfRule type="expression" dxfId="7350" priority="4630">
      <formula>Q430="PENDIENTES POR SUBSANAR"</formula>
    </cfRule>
    <cfRule type="expression" dxfId="7349" priority="4631">
      <formula>Q430="SIN OBSERVACIÓN"</formula>
    </cfRule>
    <cfRule type="containsBlanks" dxfId="7348" priority="4632">
      <formula>LEN(TRIM(P430))=0</formula>
    </cfRule>
  </conditionalFormatting>
  <conditionalFormatting sqref="N434:N435">
    <cfRule type="expression" dxfId="7347" priority="4625">
      <formula>N434=" "</formula>
    </cfRule>
    <cfRule type="expression" dxfId="7346" priority="4626">
      <formula>N434="NO PRESENTÓ CERTIFICADO"</formula>
    </cfRule>
    <cfRule type="expression" dxfId="7345" priority="4627">
      <formula>N434="PRESENTÓ CERTIFICADO"</formula>
    </cfRule>
  </conditionalFormatting>
  <conditionalFormatting sqref="O434:O435">
    <cfRule type="cellIs" dxfId="7344" priority="4607" operator="equal">
      <formula>"PENDIENTE POR DESCRIPCIÓN"</formula>
    </cfRule>
    <cfRule type="cellIs" dxfId="7343" priority="4608" operator="equal">
      <formula>"DESCRIPCIÓN INSUFICIENTE"</formula>
    </cfRule>
    <cfRule type="cellIs" dxfId="7342" priority="4609" operator="equal">
      <formula>"NO ESTÁ ACORDE A ITEM 5.2.2 (T.R.)"</formula>
    </cfRule>
    <cfRule type="cellIs" dxfId="7341" priority="4610" operator="equal">
      <formula>"ACORDE A ITEM 5.2.2 (T.R.)"</formula>
    </cfRule>
    <cfRule type="cellIs" dxfId="7340" priority="4617" operator="equal">
      <formula>"PENDIENTE POR DESCRIPCIÓN"</formula>
    </cfRule>
    <cfRule type="cellIs" dxfId="7339" priority="4619" operator="equal">
      <formula>"DESCRIPCIÓN INSUFICIENTE"</formula>
    </cfRule>
    <cfRule type="cellIs" dxfId="7338" priority="4620" operator="equal">
      <formula>"NO ESTÁ ACORDE A ITEM 5.2.1 (T.R.)"</formula>
    </cfRule>
    <cfRule type="cellIs" dxfId="7337" priority="4621" operator="equal">
      <formula>"ACORDE A ITEM 5.2.1 (T.R.)"</formula>
    </cfRule>
  </conditionalFormatting>
  <conditionalFormatting sqref="Q434:Q435">
    <cfRule type="containsBlanks" dxfId="7336" priority="4612">
      <formula>LEN(TRIM(Q434))=0</formula>
    </cfRule>
    <cfRule type="cellIs" dxfId="7335" priority="4618" operator="equal">
      <formula>"REQUERIMIENTOS SUBSANADOS"</formula>
    </cfRule>
    <cfRule type="containsText" dxfId="7334" priority="4622" operator="containsText" text="NO SUBSANABLE">
      <formula>NOT(ISERROR(SEARCH("NO SUBSANABLE",Q434)))</formula>
    </cfRule>
    <cfRule type="containsText" dxfId="7333" priority="4623" operator="containsText" text="PENDIENTES POR SUBSANAR">
      <formula>NOT(ISERROR(SEARCH("PENDIENTES POR SUBSANAR",Q434)))</formula>
    </cfRule>
    <cfRule type="containsText" dxfId="7332" priority="4624" operator="containsText" text="SIN OBSERVACIÓN">
      <formula>NOT(ISERROR(SEARCH("SIN OBSERVACIÓN",Q434)))</formula>
    </cfRule>
  </conditionalFormatting>
  <conditionalFormatting sqref="R434:R435">
    <cfRule type="containsBlanks" dxfId="7331" priority="4611">
      <formula>LEN(TRIM(R434))=0</formula>
    </cfRule>
    <cfRule type="cellIs" dxfId="7330" priority="4613" operator="equal">
      <formula>"NO CUMPLEN CON LO SOLICITADO"</formula>
    </cfRule>
    <cfRule type="cellIs" dxfId="7329" priority="4614" operator="equal">
      <formula>"CUMPLEN CON LO SOLICITADO"</formula>
    </cfRule>
    <cfRule type="cellIs" dxfId="7328" priority="4615" operator="equal">
      <formula>"PENDIENTES"</formula>
    </cfRule>
    <cfRule type="cellIs" dxfId="7327" priority="4616" operator="equal">
      <formula>"NINGUNO"</formula>
    </cfRule>
  </conditionalFormatting>
  <conditionalFormatting sqref="P434:P435">
    <cfRule type="expression" dxfId="7326" priority="4602">
      <formula>Q434="NO SUBSANABLE"</formula>
    </cfRule>
    <cfRule type="expression" dxfId="7325" priority="4603">
      <formula>Q434="REQUERIMIENTOS SUBSANADOS"</formula>
    </cfRule>
    <cfRule type="expression" dxfId="7324" priority="4604">
      <formula>Q434="PENDIENTES POR SUBSANAR"</formula>
    </cfRule>
    <cfRule type="expression" dxfId="7323" priority="4605">
      <formula>Q434="SIN OBSERVACIÓN"</formula>
    </cfRule>
    <cfRule type="containsBlanks" dxfId="7322" priority="4606">
      <formula>LEN(TRIM(P434))=0</formula>
    </cfRule>
  </conditionalFormatting>
  <conditionalFormatting sqref="J421 J425">
    <cfRule type="cellIs" dxfId="7321" priority="4600" operator="equal">
      <formula>"NO CUMPLE"</formula>
    </cfRule>
    <cfRule type="cellIs" dxfId="7320" priority="4601" operator="equal">
      <formula>"CUMPLE"</formula>
    </cfRule>
  </conditionalFormatting>
  <conditionalFormatting sqref="J429">
    <cfRule type="cellIs" dxfId="7319" priority="4598" operator="equal">
      <formula>"NO CUMPLE"</formula>
    </cfRule>
    <cfRule type="cellIs" dxfId="7318" priority="4599" operator="equal">
      <formula>"CUMPLE"</formula>
    </cfRule>
  </conditionalFormatting>
  <conditionalFormatting sqref="J430:J433">
    <cfRule type="cellIs" dxfId="7317" priority="4596" operator="equal">
      <formula>"NO CUMPLE"</formula>
    </cfRule>
    <cfRule type="cellIs" dxfId="7316" priority="4597" operator="equal">
      <formula>"CUMPLE"</formula>
    </cfRule>
  </conditionalFormatting>
  <conditionalFormatting sqref="J434:J437">
    <cfRule type="cellIs" dxfId="7315" priority="4594" operator="equal">
      <formula>"NO CUMPLE"</formula>
    </cfRule>
    <cfRule type="cellIs" dxfId="7314" priority="4595" operator="equal">
      <formula>"CUMPLE"</formula>
    </cfRule>
  </conditionalFormatting>
  <conditionalFormatting sqref="S418:S419">
    <cfRule type="cellIs" dxfId="7313" priority="4592" operator="greaterThan">
      <formula>0</formula>
    </cfRule>
    <cfRule type="top10" dxfId="7312" priority="4593" rank="10"/>
  </conditionalFormatting>
  <conditionalFormatting sqref="M418">
    <cfRule type="expression" dxfId="7311" priority="4558">
      <formula>L418="NO CUMPLE"</formula>
    </cfRule>
    <cfRule type="expression" dxfId="7310" priority="4559">
      <formula>L418="CUMPLE"</formula>
    </cfRule>
  </conditionalFormatting>
  <conditionalFormatting sqref="L418:L421">
    <cfRule type="cellIs" dxfId="7309" priority="4556" operator="equal">
      <formula>"NO CUMPLE"</formula>
    </cfRule>
    <cfRule type="cellIs" dxfId="7308" priority="4557" operator="equal">
      <formula>"CUMPLE"</formula>
    </cfRule>
  </conditionalFormatting>
  <conditionalFormatting sqref="M419:M421">
    <cfRule type="expression" dxfId="7307" priority="4554">
      <formula>L419="NO CUMPLE"</formula>
    </cfRule>
    <cfRule type="expression" dxfId="7306" priority="4555">
      <formula>L419="CUMPLE"</formula>
    </cfRule>
  </conditionalFormatting>
  <conditionalFormatting sqref="M422">
    <cfRule type="expression" dxfId="7305" priority="4544">
      <formula>L422="NO CUMPLE"</formula>
    </cfRule>
    <cfRule type="expression" dxfId="7304" priority="4545">
      <formula>L422="CUMPLE"</formula>
    </cfRule>
  </conditionalFormatting>
  <conditionalFormatting sqref="L422:L425">
    <cfRule type="cellIs" dxfId="7303" priority="4542" operator="equal">
      <formula>"NO CUMPLE"</formula>
    </cfRule>
    <cfRule type="cellIs" dxfId="7302" priority="4543" operator="equal">
      <formula>"CUMPLE"</formula>
    </cfRule>
  </conditionalFormatting>
  <conditionalFormatting sqref="M423:M425">
    <cfRule type="expression" dxfId="7301" priority="4540">
      <formula>L423="NO CUMPLE"</formula>
    </cfRule>
    <cfRule type="expression" dxfId="7300" priority="4541">
      <formula>L423="CUMPLE"</formula>
    </cfRule>
  </conditionalFormatting>
  <conditionalFormatting sqref="M426">
    <cfRule type="expression" dxfId="7299" priority="4530">
      <formula>L426="NO CUMPLE"</formula>
    </cfRule>
    <cfRule type="expression" dxfId="7298" priority="4531">
      <formula>L426="CUMPLE"</formula>
    </cfRule>
  </conditionalFormatting>
  <conditionalFormatting sqref="L426:L429">
    <cfRule type="cellIs" dxfId="7297" priority="4528" operator="equal">
      <formula>"NO CUMPLE"</formula>
    </cfRule>
    <cfRule type="cellIs" dxfId="7296" priority="4529" operator="equal">
      <formula>"CUMPLE"</formula>
    </cfRule>
  </conditionalFormatting>
  <conditionalFormatting sqref="M427:M429">
    <cfRule type="expression" dxfId="7295" priority="4526">
      <formula>L427="NO CUMPLE"</formula>
    </cfRule>
    <cfRule type="expression" dxfId="7294" priority="4527">
      <formula>L427="CUMPLE"</formula>
    </cfRule>
  </conditionalFormatting>
  <conditionalFormatting sqref="M430">
    <cfRule type="expression" dxfId="7293" priority="4516">
      <formula>L430="NO CUMPLE"</formula>
    </cfRule>
    <cfRule type="expression" dxfId="7292" priority="4517">
      <formula>L430="CUMPLE"</formula>
    </cfRule>
  </conditionalFormatting>
  <conditionalFormatting sqref="L430:L433">
    <cfRule type="cellIs" dxfId="7291" priority="4514" operator="equal">
      <formula>"NO CUMPLE"</formula>
    </cfRule>
    <cfRule type="cellIs" dxfId="7290" priority="4515" operator="equal">
      <formula>"CUMPLE"</formula>
    </cfRule>
  </conditionalFormatting>
  <conditionalFormatting sqref="M431:M433">
    <cfRule type="expression" dxfId="7289" priority="4512">
      <formula>L431="NO CUMPLE"</formula>
    </cfRule>
    <cfRule type="expression" dxfId="7288" priority="4513">
      <formula>L431="CUMPLE"</formula>
    </cfRule>
  </conditionalFormatting>
  <conditionalFormatting sqref="M434">
    <cfRule type="expression" dxfId="7287" priority="4502">
      <formula>L434="NO CUMPLE"</formula>
    </cfRule>
    <cfRule type="expression" dxfId="7286" priority="4503">
      <formula>L434="CUMPLE"</formula>
    </cfRule>
  </conditionalFormatting>
  <conditionalFormatting sqref="L434:L437">
    <cfRule type="cellIs" dxfId="7285" priority="4500" operator="equal">
      <formula>"NO CUMPLE"</formula>
    </cfRule>
    <cfRule type="cellIs" dxfId="7284" priority="4501" operator="equal">
      <formula>"CUMPLE"</formula>
    </cfRule>
  </conditionalFormatting>
  <conditionalFormatting sqref="M435:M437">
    <cfRule type="expression" dxfId="7283" priority="4498">
      <formula>L435="NO CUMPLE"</formula>
    </cfRule>
    <cfRule type="expression" dxfId="7282" priority="4499">
      <formula>L435="CUMPLE"</formula>
    </cfRule>
  </conditionalFormatting>
  <conditionalFormatting sqref="T465">
    <cfRule type="cellIs" dxfId="7281" priority="4494" operator="equal">
      <formula>"NO CUMPLE"</formula>
    </cfRule>
    <cfRule type="cellIs" dxfId="7280" priority="4495" operator="equal">
      <formula>"CUMPLE"</formula>
    </cfRule>
  </conditionalFormatting>
  <conditionalFormatting sqref="B465">
    <cfRule type="cellIs" dxfId="7279" priority="4492" operator="equal">
      <formula>"NO CUMPLE CON LA EXPERIENCIA REQUERIDA"</formula>
    </cfRule>
    <cfRule type="cellIs" dxfId="7278" priority="4493" operator="equal">
      <formula>"CUMPLE CON LA EXPERIENCIA REQUERIDA"</formula>
    </cfRule>
  </conditionalFormatting>
  <conditionalFormatting sqref="H445:H446 H449:H450 H453:H454 H457:H458 H461:H462">
    <cfRule type="notContainsBlanks" dxfId="7277" priority="4491">
      <formula>LEN(TRIM(H445))&gt;0</formula>
    </cfRule>
  </conditionalFormatting>
  <conditionalFormatting sqref="G445:G446">
    <cfRule type="notContainsBlanks" dxfId="7276" priority="4490">
      <formula>LEN(TRIM(G445))&gt;0</formula>
    </cfRule>
  </conditionalFormatting>
  <conditionalFormatting sqref="F445:F446">
    <cfRule type="notContainsBlanks" dxfId="7275" priority="4489">
      <formula>LEN(TRIM(F445))&gt;0</formula>
    </cfRule>
  </conditionalFormatting>
  <conditionalFormatting sqref="E445:E446">
    <cfRule type="notContainsBlanks" dxfId="7274" priority="4488">
      <formula>LEN(TRIM(E445))&gt;0</formula>
    </cfRule>
  </conditionalFormatting>
  <conditionalFormatting sqref="D445:D446">
    <cfRule type="notContainsBlanks" dxfId="7273" priority="4487">
      <formula>LEN(TRIM(D445))&gt;0</formula>
    </cfRule>
  </conditionalFormatting>
  <conditionalFormatting sqref="C445:C446">
    <cfRule type="notContainsBlanks" dxfId="7272" priority="4486">
      <formula>LEN(TRIM(C445))&gt;0</formula>
    </cfRule>
  </conditionalFormatting>
  <conditionalFormatting sqref="I445:I446">
    <cfRule type="notContainsBlanks" dxfId="7271" priority="4485">
      <formula>LEN(TRIM(I445))&gt;0</formula>
    </cfRule>
  </conditionalFormatting>
  <conditionalFormatting sqref="T445:T446">
    <cfRule type="cellIs" dxfId="7270" priority="4483" operator="equal">
      <formula>"NO"</formula>
    </cfRule>
    <cfRule type="cellIs" dxfId="7269" priority="4484" operator="equal">
      <formula>"SI"</formula>
    </cfRule>
  </conditionalFormatting>
  <conditionalFormatting sqref="S449:S450">
    <cfRule type="cellIs" dxfId="7268" priority="4481" operator="greaterThan">
      <formula>0</formula>
    </cfRule>
    <cfRule type="top10" dxfId="7267" priority="4482" rank="10"/>
  </conditionalFormatting>
  <conditionalFormatting sqref="S453:S454">
    <cfRule type="cellIs" dxfId="7266" priority="4479" operator="greaterThan">
      <formula>0</formula>
    </cfRule>
    <cfRule type="top10" dxfId="7265" priority="4480" rank="10"/>
  </conditionalFormatting>
  <conditionalFormatting sqref="G453:G454">
    <cfRule type="notContainsBlanks" dxfId="7264" priority="4478">
      <formula>LEN(TRIM(G453))&gt;0</formula>
    </cfRule>
  </conditionalFormatting>
  <conditionalFormatting sqref="F453:F454">
    <cfRule type="notContainsBlanks" dxfId="7263" priority="4477">
      <formula>LEN(TRIM(F453))&gt;0</formula>
    </cfRule>
  </conditionalFormatting>
  <conditionalFormatting sqref="E453:E454">
    <cfRule type="notContainsBlanks" dxfId="7262" priority="4476">
      <formula>LEN(TRIM(E453))&gt;0</formula>
    </cfRule>
  </conditionalFormatting>
  <conditionalFormatting sqref="D453:D454">
    <cfRule type="notContainsBlanks" dxfId="7261" priority="4475">
      <formula>LEN(TRIM(D453))&gt;0</formula>
    </cfRule>
  </conditionalFormatting>
  <conditionalFormatting sqref="C453:C454">
    <cfRule type="notContainsBlanks" dxfId="7260" priority="4474">
      <formula>LEN(TRIM(C453))&gt;0</formula>
    </cfRule>
  </conditionalFormatting>
  <conditionalFormatting sqref="I453:I454">
    <cfRule type="notContainsBlanks" dxfId="7259" priority="4473">
      <formula>LEN(TRIM(I453))&gt;0</formula>
    </cfRule>
  </conditionalFormatting>
  <conditionalFormatting sqref="S457:S458">
    <cfRule type="cellIs" dxfId="7258" priority="4471" operator="greaterThan">
      <formula>0</formula>
    </cfRule>
    <cfRule type="top10" dxfId="7257" priority="4472" rank="10"/>
  </conditionalFormatting>
  <conditionalFormatting sqref="S461:S462">
    <cfRule type="cellIs" dxfId="7256" priority="4469" operator="greaterThan">
      <formula>0</formula>
    </cfRule>
    <cfRule type="top10" dxfId="7255" priority="4470" rank="10"/>
  </conditionalFormatting>
  <conditionalFormatting sqref="G461:G462">
    <cfRule type="notContainsBlanks" dxfId="7254" priority="4468">
      <formula>LEN(TRIM(G461))&gt;0</formula>
    </cfRule>
  </conditionalFormatting>
  <conditionalFormatting sqref="F461:F462">
    <cfRule type="notContainsBlanks" dxfId="7253" priority="4467">
      <formula>LEN(TRIM(F461))&gt;0</formula>
    </cfRule>
  </conditionalFormatting>
  <conditionalFormatting sqref="E461:E462">
    <cfRule type="notContainsBlanks" dxfId="7252" priority="4466">
      <formula>LEN(TRIM(E461))&gt;0</formula>
    </cfRule>
  </conditionalFormatting>
  <conditionalFormatting sqref="D461:D462">
    <cfRule type="notContainsBlanks" dxfId="7251" priority="4465">
      <formula>LEN(TRIM(D461))&gt;0</formula>
    </cfRule>
  </conditionalFormatting>
  <conditionalFormatting sqref="C461:C462">
    <cfRule type="notContainsBlanks" dxfId="7250" priority="4464">
      <formula>LEN(TRIM(C461))&gt;0</formula>
    </cfRule>
  </conditionalFormatting>
  <conditionalFormatting sqref="I461:I462">
    <cfRule type="notContainsBlanks" dxfId="7249" priority="4463">
      <formula>LEN(TRIM(I461))&gt;0</formula>
    </cfRule>
  </conditionalFormatting>
  <conditionalFormatting sqref="G449:G450">
    <cfRule type="notContainsBlanks" dxfId="7248" priority="4462">
      <formula>LEN(TRIM(G449))&gt;0</formula>
    </cfRule>
  </conditionalFormatting>
  <conditionalFormatting sqref="F449:F450">
    <cfRule type="notContainsBlanks" dxfId="7247" priority="4461">
      <formula>LEN(TRIM(F449))&gt;0</formula>
    </cfRule>
  </conditionalFormatting>
  <conditionalFormatting sqref="E449:E450">
    <cfRule type="notContainsBlanks" dxfId="7246" priority="4460">
      <formula>LEN(TRIM(E449))&gt;0</formula>
    </cfRule>
  </conditionalFormatting>
  <conditionalFormatting sqref="D449:D450">
    <cfRule type="notContainsBlanks" dxfId="7245" priority="4459">
      <formula>LEN(TRIM(D449))&gt;0</formula>
    </cfRule>
  </conditionalFormatting>
  <conditionalFormatting sqref="C449:C450">
    <cfRule type="notContainsBlanks" dxfId="7244" priority="4458">
      <formula>LEN(TRIM(C449))&gt;0</formula>
    </cfRule>
  </conditionalFormatting>
  <conditionalFormatting sqref="G457:G458">
    <cfRule type="notContainsBlanks" dxfId="7243" priority="4457">
      <formula>LEN(TRIM(G457))&gt;0</formula>
    </cfRule>
  </conditionalFormatting>
  <conditionalFormatting sqref="F457:F458">
    <cfRule type="notContainsBlanks" dxfId="7242" priority="4456">
      <formula>LEN(TRIM(F457))&gt;0</formula>
    </cfRule>
  </conditionalFormatting>
  <conditionalFormatting sqref="E457:E458">
    <cfRule type="notContainsBlanks" dxfId="7241" priority="4455">
      <formula>LEN(TRIM(E457))&gt;0</formula>
    </cfRule>
  </conditionalFormatting>
  <conditionalFormatting sqref="D457:D458">
    <cfRule type="notContainsBlanks" dxfId="7240" priority="4454">
      <formula>LEN(TRIM(D457))&gt;0</formula>
    </cfRule>
  </conditionalFormatting>
  <conditionalFormatting sqref="C457:C458">
    <cfRule type="notContainsBlanks" dxfId="7239" priority="4453">
      <formula>LEN(TRIM(C457))&gt;0</formula>
    </cfRule>
  </conditionalFormatting>
  <conditionalFormatting sqref="I449:I450">
    <cfRule type="notContainsBlanks" dxfId="7238" priority="4452">
      <formula>LEN(TRIM(I449))&gt;0</formula>
    </cfRule>
  </conditionalFormatting>
  <conditionalFormatting sqref="I457:I458">
    <cfRule type="notContainsBlanks" dxfId="7237" priority="4451">
      <formula>LEN(TRIM(I457))&gt;0</formula>
    </cfRule>
  </conditionalFormatting>
  <conditionalFormatting sqref="S465">
    <cfRule type="expression" dxfId="7236" priority="4449">
      <formula>$S$33&gt;0</formula>
    </cfRule>
    <cfRule type="cellIs" dxfId="7235" priority="4450" operator="equal">
      <formula>0</formula>
    </cfRule>
  </conditionalFormatting>
  <conditionalFormatting sqref="S466">
    <cfRule type="expression" dxfId="7234" priority="4447">
      <formula>$S$33&gt;0</formula>
    </cfRule>
    <cfRule type="cellIs" dxfId="7233" priority="4448" operator="equal">
      <formula>0</formula>
    </cfRule>
  </conditionalFormatting>
  <conditionalFormatting sqref="J445:J452">
    <cfRule type="cellIs" dxfId="7232" priority="4331" operator="equal">
      <formula>"NO CUMPLE"</formula>
    </cfRule>
    <cfRule type="cellIs" dxfId="7231" priority="4332" operator="equal">
      <formula>"CUMPLE"</formula>
    </cfRule>
  </conditionalFormatting>
  <conditionalFormatting sqref="J454 J456">
    <cfRule type="cellIs" dxfId="7230" priority="4329" operator="equal">
      <formula>"NO CUMPLE"</formula>
    </cfRule>
    <cfRule type="cellIs" dxfId="7229" priority="4330" operator="equal">
      <formula>"CUMPLE"</formula>
    </cfRule>
  </conditionalFormatting>
  <conditionalFormatting sqref="J460">
    <cfRule type="cellIs" dxfId="7228" priority="4327" operator="equal">
      <formula>"NO CUMPLE"</formula>
    </cfRule>
    <cfRule type="cellIs" dxfId="7227" priority="4328" operator="equal">
      <formula>"CUMPLE"</formula>
    </cfRule>
  </conditionalFormatting>
  <conditionalFormatting sqref="J464">
    <cfRule type="cellIs" dxfId="7226" priority="4325" operator="equal">
      <formula>"NO CUMPLE"</formula>
    </cfRule>
    <cfRule type="cellIs" dxfId="7225" priority="4326" operator="equal">
      <formula>"CUMPLE"</formula>
    </cfRule>
  </conditionalFormatting>
  <conditionalFormatting sqref="S445:S446">
    <cfRule type="cellIs" dxfId="7224" priority="4323" operator="greaterThan">
      <formula>0</formula>
    </cfRule>
    <cfRule type="top10" dxfId="7223" priority="4324" rank="10"/>
  </conditionalFormatting>
  <conditionalFormatting sqref="M445">
    <cfRule type="expression" dxfId="7222" priority="4289">
      <formula>L445="NO CUMPLE"</formula>
    </cfRule>
    <cfRule type="expression" dxfId="7221" priority="4290">
      <formula>L445="CUMPLE"</formula>
    </cfRule>
  </conditionalFormatting>
  <conditionalFormatting sqref="L445:L448">
    <cfRule type="cellIs" dxfId="7220" priority="4287" operator="equal">
      <formula>"NO CUMPLE"</formula>
    </cfRule>
    <cfRule type="cellIs" dxfId="7219" priority="4288" operator="equal">
      <formula>"CUMPLE"</formula>
    </cfRule>
  </conditionalFormatting>
  <conditionalFormatting sqref="M446:M448">
    <cfRule type="expression" dxfId="7218" priority="4285">
      <formula>L446="NO CUMPLE"</formula>
    </cfRule>
    <cfRule type="expression" dxfId="7217" priority="4286">
      <formula>L446="CUMPLE"</formula>
    </cfRule>
  </conditionalFormatting>
  <conditionalFormatting sqref="M449">
    <cfRule type="expression" dxfId="7216" priority="4275">
      <formula>L449="NO CUMPLE"</formula>
    </cfRule>
    <cfRule type="expression" dxfId="7215" priority="4276">
      <formula>L449="CUMPLE"</formula>
    </cfRule>
  </conditionalFormatting>
  <conditionalFormatting sqref="L449:L452">
    <cfRule type="cellIs" dxfId="7214" priority="4273" operator="equal">
      <formula>"NO CUMPLE"</formula>
    </cfRule>
    <cfRule type="cellIs" dxfId="7213" priority="4274" operator="equal">
      <formula>"CUMPLE"</formula>
    </cfRule>
  </conditionalFormatting>
  <conditionalFormatting sqref="M450:M452">
    <cfRule type="expression" dxfId="7212" priority="4271">
      <formula>L450="NO CUMPLE"</formula>
    </cfRule>
    <cfRule type="expression" dxfId="7211" priority="4272">
      <formula>L450="CUMPLE"</formula>
    </cfRule>
  </conditionalFormatting>
  <conditionalFormatting sqref="M264">
    <cfRule type="expression" dxfId="7210" priority="4035">
      <formula>L264="NO CUMPLE"</formula>
    </cfRule>
    <cfRule type="expression" dxfId="7209" priority="4036">
      <formula>L264="CUMPLE"</formula>
    </cfRule>
  </conditionalFormatting>
  <conditionalFormatting sqref="M453">
    <cfRule type="expression" dxfId="7208" priority="4261">
      <formula>L453="NO CUMPLE"</formula>
    </cfRule>
    <cfRule type="expression" dxfId="7207" priority="4262">
      <formula>L453="CUMPLE"</formula>
    </cfRule>
  </conditionalFormatting>
  <conditionalFormatting sqref="L453:L456">
    <cfRule type="cellIs" dxfId="7206" priority="4259" operator="equal">
      <formula>"NO CUMPLE"</formula>
    </cfRule>
    <cfRule type="cellIs" dxfId="7205" priority="4260" operator="equal">
      <formula>"CUMPLE"</formula>
    </cfRule>
  </conditionalFormatting>
  <conditionalFormatting sqref="M454:M456">
    <cfRule type="expression" dxfId="7204" priority="4257">
      <formula>L454="NO CUMPLE"</formula>
    </cfRule>
    <cfRule type="expression" dxfId="7203" priority="4258">
      <formula>L454="CUMPLE"</formula>
    </cfRule>
  </conditionalFormatting>
  <conditionalFormatting sqref="M265:M266">
    <cfRule type="expression" dxfId="7202" priority="4031">
      <formula>L265="NO CUMPLE"</formula>
    </cfRule>
    <cfRule type="expression" dxfId="7201" priority="4032">
      <formula>L265="CUMPLE"</formula>
    </cfRule>
  </conditionalFormatting>
  <conditionalFormatting sqref="M457">
    <cfRule type="expression" dxfId="7200" priority="4247">
      <formula>L457="NO CUMPLE"</formula>
    </cfRule>
    <cfRule type="expression" dxfId="7199" priority="4248">
      <formula>L457="CUMPLE"</formula>
    </cfRule>
  </conditionalFormatting>
  <conditionalFormatting sqref="L457:L460">
    <cfRule type="cellIs" dxfId="7198" priority="4245" operator="equal">
      <formula>"NO CUMPLE"</formula>
    </cfRule>
    <cfRule type="cellIs" dxfId="7197" priority="4246" operator="equal">
      <formula>"CUMPLE"</formula>
    </cfRule>
  </conditionalFormatting>
  <conditionalFormatting sqref="M458:M460">
    <cfRule type="expression" dxfId="7196" priority="4243">
      <formula>L458="NO CUMPLE"</formula>
    </cfRule>
    <cfRule type="expression" dxfId="7195" priority="4244">
      <formula>L458="CUMPLE"</formula>
    </cfRule>
  </conditionalFormatting>
  <conditionalFormatting sqref="M461">
    <cfRule type="expression" dxfId="7194" priority="4233">
      <formula>L461="NO CUMPLE"</formula>
    </cfRule>
    <cfRule type="expression" dxfId="7193" priority="4234">
      <formula>L461="CUMPLE"</formula>
    </cfRule>
  </conditionalFormatting>
  <conditionalFormatting sqref="L461:L464">
    <cfRule type="cellIs" dxfId="7192" priority="4231" operator="equal">
      <formula>"NO CUMPLE"</formula>
    </cfRule>
    <cfRule type="cellIs" dxfId="7191" priority="4232" operator="equal">
      <formula>"CUMPLE"</formula>
    </cfRule>
  </conditionalFormatting>
  <conditionalFormatting sqref="M462:M464">
    <cfRule type="expression" dxfId="7190" priority="4229">
      <formula>L462="NO CUMPLE"</formula>
    </cfRule>
    <cfRule type="expression" dxfId="7189" priority="4230">
      <formula>L462="CUMPLE"</formula>
    </cfRule>
  </conditionalFormatting>
  <conditionalFormatting sqref="F121:F122">
    <cfRule type="notContainsBlanks" dxfId="7188" priority="4226">
      <formula>LEN(TRIM(F121))&gt;0</formula>
    </cfRule>
  </conditionalFormatting>
  <conditionalFormatting sqref="E121:E122">
    <cfRule type="notContainsBlanks" dxfId="7187" priority="4225">
      <formula>LEN(TRIM(E121))&gt;0</formula>
    </cfRule>
  </conditionalFormatting>
  <conditionalFormatting sqref="D121:D122">
    <cfRule type="notContainsBlanks" dxfId="7186" priority="4224">
      <formula>LEN(TRIM(D121))&gt;0</formula>
    </cfRule>
  </conditionalFormatting>
  <conditionalFormatting sqref="C121:C122">
    <cfRule type="notContainsBlanks" dxfId="7185" priority="4223">
      <formula>LEN(TRIM(C121))&gt;0</formula>
    </cfRule>
  </conditionalFormatting>
  <conditionalFormatting sqref="K15">
    <cfRule type="expression" dxfId="7184" priority="4221">
      <formula>J15="NO CUMPLE"</formula>
    </cfRule>
    <cfRule type="expression" dxfId="7183" priority="4222">
      <formula>J15="CUMPLE"</formula>
    </cfRule>
  </conditionalFormatting>
  <conditionalFormatting sqref="K16">
    <cfRule type="expression" dxfId="7182" priority="4219">
      <formula>J17="NO CUMPLE"</formula>
    </cfRule>
    <cfRule type="expression" dxfId="7181" priority="4220">
      <formula>J17="CUMPLE"</formula>
    </cfRule>
  </conditionalFormatting>
  <conditionalFormatting sqref="K19">
    <cfRule type="expression" dxfId="7180" priority="4217">
      <formula>J19="NO CUMPLE"</formula>
    </cfRule>
    <cfRule type="expression" dxfId="7179" priority="4218">
      <formula>J19="CUMPLE"</formula>
    </cfRule>
  </conditionalFormatting>
  <conditionalFormatting sqref="M21">
    <cfRule type="expression" dxfId="7178" priority="4209">
      <formula>L21="NO CUMPLE"</formula>
    </cfRule>
    <cfRule type="expression" dxfId="7177" priority="4210">
      <formula>L21="CUMPLE"</formula>
    </cfRule>
  </conditionalFormatting>
  <conditionalFormatting sqref="L21:L23">
    <cfRule type="cellIs" dxfId="7176" priority="4207" operator="equal">
      <formula>"NO CUMPLE"</formula>
    </cfRule>
    <cfRule type="cellIs" dxfId="7175" priority="4208" operator="equal">
      <formula>"CUMPLE"</formula>
    </cfRule>
  </conditionalFormatting>
  <conditionalFormatting sqref="M22:M23">
    <cfRule type="expression" dxfId="7174" priority="4205">
      <formula>L22="NO CUMPLE"</formula>
    </cfRule>
    <cfRule type="expression" dxfId="7173" priority="4206">
      <formula>L22="CUMPLE"</formula>
    </cfRule>
  </conditionalFormatting>
  <conditionalFormatting sqref="M25">
    <cfRule type="expression" dxfId="7172" priority="4195">
      <formula>L25="NO CUMPLE"</formula>
    </cfRule>
    <cfRule type="expression" dxfId="7171" priority="4196">
      <formula>L25="CUMPLE"</formula>
    </cfRule>
  </conditionalFormatting>
  <conditionalFormatting sqref="L25:L27">
    <cfRule type="cellIs" dxfId="7170" priority="4193" operator="equal">
      <formula>"NO CUMPLE"</formula>
    </cfRule>
    <cfRule type="cellIs" dxfId="7169" priority="4194" operator="equal">
      <formula>"CUMPLE"</formula>
    </cfRule>
  </conditionalFormatting>
  <conditionalFormatting sqref="M26:M27">
    <cfRule type="expression" dxfId="7168" priority="4191">
      <formula>L26="NO CUMPLE"</formula>
    </cfRule>
    <cfRule type="expression" dxfId="7167" priority="4192">
      <formula>L26="CUMPLE"</formula>
    </cfRule>
  </conditionalFormatting>
  <conditionalFormatting sqref="M71">
    <cfRule type="expression" dxfId="7166" priority="4177">
      <formula>L71="NO CUMPLE"</formula>
    </cfRule>
    <cfRule type="expression" dxfId="7165" priority="4178">
      <formula>L71="CUMPLE"</formula>
    </cfRule>
  </conditionalFormatting>
  <conditionalFormatting sqref="L71:L73">
    <cfRule type="cellIs" dxfId="7164" priority="4175" operator="equal">
      <formula>"NO CUMPLE"</formula>
    </cfRule>
    <cfRule type="cellIs" dxfId="7163" priority="4176" operator="equal">
      <formula>"CUMPLE"</formula>
    </cfRule>
  </conditionalFormatting>
  <conditionalFormatting sqref="M72:M73">
    <cfRule type="expression" dxfId="7162" priority="4173">
      <formula>L72="NO CUMPLE"</formula>
    </cfRule>
    <cfRule type="expression" dxfId="7161" priority="4174">
      <formula>L72="CUMPLE"</formula>
    </cfRule>
  </conditionalFormatting>
  <conditionalFormatting sqref="M75">
    <cfRule type="expression" dxfId="7160" priority="4163">
      <formula>L75="NO CUMPLE"</formula>
    </cfRule>
    <cfRule type="expression" dxfId="7159" priority="4164">
      <formula>L75="CUMPLE"</formula>
    </cfRule>
  </conditionalFormatting>
  <conditionalFormatting sqref="L75:L77">
    <cfRule type="cellIs" dxfId="7158" priority="4161" operator="equal">
      <formula>"NO CUMPLE"</formula>
    </cfRule>
    <cfRule type="cellIs" dxfId="7157" priority="4162" operator="equal">
      <formula>"CUMPLE"</formula>
    </cfRule>
  </conditionalFormatting>
  <conditionalFormatting sqref="M76:M77">
    <cfRule type="expression" dxfId="7156" priority="4159">
      <formula>L76="NO CUMPLE"</formula>
    </cfRule>
    <cfRule type="expression" dxfId="7155" priority="4160">
      <formula>L76="CUMPLE"</formula>
    </cfRule>
  </conditionalFormatting>
  <conditionalFormatting sqref="J121:J123">
    <cfRule type="cellIs" dxfId="7154" priority="4153" operator="equal">
      <formula>"NO CUMPLE"</formula>
    </cfRule>
    <cfRule type="cellIs" dxfId="7153" priority="4154" operator="equal">
      <formula>"CUMPLE"</formula>
    </cfRule>
  </conditionalFormatting>
  <conditionalFormatting sqref="M121">
    <cfRule type="expression" dxfId="7152" priority="4147">
      <formula>L121="NO CUMPLE"</formula>
    </cfRule>
    <cfRule type="expression" dxfId="7151" priority="4148">
      <formula>L121="CUMPLE"</formula>
    </cfRule>
  </conditionalFormatting>
  <conditionalFormatting sqref="L121:L123">
    <cfRule type="cellIs" dxfId="7150" priority="4145" operator="equal">
      <formula>"NO CUMPLE"</formula>
    </cfRule>
    <cfRule type="cellIs" dxfId="7149" priority="4146" operator="equal">
      <formula>"CUMPLE"</formula>
    </cfRule>
  </conditionalFormatting>
  <conditionalFormatting sqref="M122:M123">
    <cfRule type="expression" dxfId="7148" priority="4143">
      <formula>L122="NO CUMPLE"</formula>
    </cfRule>
    <cfRule type="expression" dxfId="7147" priority="4144">
      <formula>L122="CUMPLE"</formula>
    </cfRule>
  </conditionalFormatting>
  <conditionalFormatting sqref="M148">
    <cfRule type="expression" dxfId="7146" priority="4133">
      <formula>L148="NO CUMPLE"</formula>
    </cfRule>
    <cfRule type="expression" dxfId="7145" priority="4134">
      <formula>L148="CUMPLE"</formula>
    </cfRule>
  </conditionalFormatting>
  <conditionalFormatting sqref="L148:L150">
    <cfRule type="cellIs" dxfId="7144" priority="4131" operator="equal">
      <formula>"NO CUMPLE"</formula>
    </cfRule>
    <cfRule type="cellIs" dxfId="7143" priority="4132" operator="equal">
      <formula>"CUMPLE"</formula>
    </cfRule>
  </conditionalFormatting>
  <conditionalFormatting sqref="M149:M150">
    <cfRule type="expression" dxfId="7142" priority="4129">
      <formula>L149="NO CUMPLE"</formula>
    </cfRule>
    <cfRule type="expression" dxfId="7141" priority="4130">
      <formula>L149="CUMPLE"</formula>
    </cfRule>
  </conditionalFormatting>
  <conditionalFormatting sqref="M512:M514">
    <cfRule type="expression" dxfId="7140" priority="3381">
      <formula>L512="NO CUMPLE"</formula>
    </cfRule>
    <cfRule type="expression" dxfId="7139" priority="3382">
      <formula>L512="CUMPLE"</formula>
    </cfRule>
  </conditionalFormatting>
  <conditionalFormatting sqref="M183">
    <cfRule type="expression" dxfId="7138" priority="4115">
      <formula>L183="NO CUMPLE"</formula>
    </cfRule>
    <cfRule type="expression" dxfId="7137" priority="4116">
      <formula>L183="CUMPLE"</formula>
    </cfRule>
  </conditionalFormatting>
  <conditionalFormatting sqref="L183:L185">
    <cfRule type="cellIs" dxfId="7136" priority="4113" operator="equal">
      <formula>"NO CUMPLE"</formula>
    </cfRule>
    <cfRule type="cellIs" dxfId="7135" priority="4114" operator="equal">
      <formula>"CUMPLE"</formula>
    </cfRule>
  </conditionalFormatting>
  <conditionalFormatting sqref="M184:M185">
    <cfRule type="expression" dxfId="7134" priority="4111">
      <formula>L184="NO CUMPLE"</formula>
    </cfRule>
    <cfRule type="expression" dxfId="7133" priority="4112">
      <formula>L184="CUMPLE"</formula>
    </cfRule>
  </conditionalFormatting>
  <conditionalFormatting sqref="M187">
    <cfRule type="expression" dxfId="7132" priority="4101">
      <formula>L187="NO CUMPLE"</formula>
    </cfRule>
    <cfRule type="expression" dxfId="7131" priority="4102">
      <formula>L187="CUMPLE"</formula>
    </cfRule>
  </conditionalFormatting>
  <conditionalFormatting sqref="L187:L189">
    <cfRule type="cellIs" dxfId="7130" priority="4099" operator="equal">
      <formula>"NO CUMPLE"</formula>
    </cfRule>
    <cfRule type="cellIs" dxfId="7129" priority="4100" operator="equal">
      <formula>"CUMPLE"</formula>
    </cfRule>
  </conditionalFormatting>
  <conditionalFormatting sqref="M188:M189">
    <cfRule type="expression" dxfId="7128" priority="4097">
      <formula>L188="NO CUMPLE"</formula>
    </cfRule>
    <cfRule type="expression" dxfId="7127" priority="4098">
      <formula>L188="CUMPLE"</formula>
    </cfRule>
  </conditionalFormatting>
  <conditionalFormatting sqref="M515">
    <cfRule type="expression" dxfId="7126" priority="3371">
      <formula>L515="NO CUMPLE"</formula>
    </cfRule>
    <cfRule type="expression" dxfId="7125" priority="3372">
      <formula>L515="CUMPLE"</formula>
    </cfRule>
  </conditionalFormatting>
  <conditionalFormatting sqref="J191:J193">
    <cfRule type="cellIs" dxfId="7124" priority="4087" operator="equal">
      <formula>"NO CUMPLE"</formula>
    </cfRule>
    <cfRule type="cellIs" dxfId="7123" priority="4088" operator="equal">
      <formula>"CUMPLE"</formula>
    </cfRule>
  </conditionalFormatting>
  <conditionalFormatting sqref="L202:L203">
    <cfRule type="cellIs" dxfId="7122" priority="4079" operator="equal">
      <formula>"NO CUMPLE"</formula>
    </cfRule>
    <cfRule type="cellIs" dxfId="7121" priority="4080" operator="equal">
      <formula>"CUMPLE"</formula>
    </cfRule>
  </conditionalFormatting>
  <conditionalFormatting sqref="M206">
    <cfRule type="expression" dxfId="7120" priority="4069">
      <formula>L206="NO CUMPLE"</formula>
    </cfRule>
    <cfRule type="expression" dxfId="7119" priority="4070">
      <formula>L206="CUMPLE"</formula>
    </cfRule>
  </conditionalFormatting>
  <conditionalFormatting sqref="L208">
    <cfRule type="cellIs" dxfId="7118" priority="4067" operator="equal">
      <formula>"NO CUMPLE"</formula>
    </cfRule>
    <cfRule type="cellIs" dxfId="7117" priority="4068" operator="equal">
      <formula>"CUMPLE"</formula>
    </cfRule>
  </conditionalFormatting>
  <conditionalFormatting sqref="M207:M208">
    <cfRule type="expression" dxfId="7116" priority="4065">
      <formula>L207="NO CUMPLE"</formula>
    </cfRule>
    <cfRule type="expression" dxfId="7115" priority="4066">
      <formula>L207="CUMPLE"</formula>
    </cfRule>
  </conditionalFormatting>
  <conditionalFormatting sqref="L206:L207">
    <cfRule type="cellIs" dxfId="7114" priority="4063" operator="equal">
      <formula>"NO CUMPLE"</formula>
    </cfRule>
    <cfRule type="cellIs" dxfId="7113" priority="4064" operator="equal">
      <formula>"CUMPLE"</formula>
    </cfRule>
  </conditionalFormatting>
  <conditionalFormatting sqref="M504:M506">
    <cfRule type="expression" dxfId="7112" priority="3409">
      <formula>L504="NO CUMPLE"</formula>
    </cfRule>
    <cfRule type="expression" dxfId="7111" priority="3410">
      <formula>L504="CUMPLE"</formula>
    </cfRule>
  </conditionalFormatting>
  <conditionalFormatting sqref="M260">
    <cfRule type="expression" dxfId="7110" priority="4049">
      <formula>L260="NO CUMPLE"</formula>
    </cfRule>
    <cfRule type="expression" dxfId="7109" priority="4050">
      <formula>L260="CUMPLE"</formula>
    </cfRule>
  </conditionalFormatting>
  <conditionalFormatting sqref="L260:L262">
    <cfRule type="cellIs" dxfId="7108" priority="4047" operator="equal">
      <formula>"NO CUMPLE"</formula>
    </cfRule>
    <cfRule type="cellIs" dxfId="7107" priority="4048" operator="equal">
      <formula>"CUMPLE"</formula>
    </cfRule>
  </conditionalFormatting>
  <conditionalFormatting sqref="M261:M262">
    <cfRule type="expression" dxfId="7106" priority="4045">
      <formula>L261="NO CUMPLE"</formula>
    </cfRule>
    <cfRule type="expression" dxfId="7105" priority="4046">
      <formula>L261="CUMPLE"</formula>
    </cfRule>
  </conditionalFormatting>
  <conditionalFormatting sqref="L264:L266">
    <cfRule type="cellIs" dxfId="7104" priority="4033" operator="equal">
      <formula>"NO CUMPLE"</formula>
    </cfRule>
    <cfRule type="cellIs" dxfId="7103" priority="4034" operator="equal">
      <formula>"CUMPLE"</formula>
    </cfRule>
  </conditionalFormatting>
  <conditionalFormatting sqref="M268">
    <cfRule type="expression" dxfId="7102" priority="4021">
      <formula>L268="NO CUMPLE"</formula>
    </cfRule>
    <cfRule type="expression" dxfId="7101" priority="4022">
      <formula>L268="CUMPLE"</formula>
    </cfRule>
  </conditionalFormatting>
  <conditionalFormatting sqref="L268:L270">
    <cfRule type="cellIs" dxfId="7100" priority="4019" operator="equal">
      <formula>"NO CUMPLE"</formula>
    </cfRule>
    <cfRule type="cellIs" dxfId="7099" priority="4020" operator="equal">
      <formula>"CUMPLE"</formula>
    </cfRule>
  </conditionalFormatting>
  <conditionalFormatting sqref="M269:M270">
    <cfRule type="expression" dxfId="7098" priority="4017">
      <formula>L269="NO CUMPLE"</formula>
    </cfRule>
    <cfRule type="expression" dxfId="7097" priority="4018">
      <formula>L269="CUMPLE"</formula>
    </cfRule>
  </conditionalFormatting>
  <conditionalFormatting sqref="J272:J274">
    <cfRule type="cellIs" dxfId="7096" priority="4013" operator="equal">
      <formula>"NO CUMPLE"</formula>
    </cfRule>
    <cfRule type="cellIs" dxfId="7095" priority="4014" operator="equal">
      <formula>"CUMPLE"</formula>
    </cfRule>
  </conditionalFormatting>
  <conditionalFormatting sqref="M272">
    <cfRule type="expression" dxfId="7094" priority="4007">
      <formula>L272="NO CUMPLE"</formula>
    </cfRule>
    <cfRule type="expression" dxfId="7093" priority="4008">
      <formula>L272="CUMPLE"</formula>
    </cfRule>
  </conditionalFormatting>
  <conditionalFormatting sqref="L272:L274">
    <cfRule type="cellIs" dxfId="7092" priority="4005" operator="equal">
      <formula>"NO CUMPLE"</formula>
    </cfRule>
    <cfRule type="cellIs" dxfId="7091" priority="4006" operator="equal">
      <formula>"CUMPLE"</formula>
    </cfRule>
  </conditionalFormatting>
  <conditionalFormatting sqref="M273:M274">
    <cfRule type="expression" dxfId="7090" priority="4003">
      <formula>L273="NO CUMPLE"</formula>
    </cfRule>
    <cfRule type="expression" dxfId="7089" priority="4004">
      <formula>L273="CUMPLE"</formula>
    </cfRule>
  </conditionalFormatting>
  <conditionalFormatting sqref="M283">
    <cfRule type="expression" dxfId="7088" priority="3993">
      <formula>L283="NO CUMPLE"</formula>
    </cfRule>
    <cfRule type="expression" dxfId="7087" priority="3994">
      <formula>L283="CUMPLE"</formula>
    </cfRule>
  </conditionalFormatting>
  <conditionalFormatting sqref="L283:L285">
    <cfRule type="cellIs" dxfId="7086" priority="3991" operator="equal">
      <formula>"NO CUMPLE"</formula>
    </cfRule>
    <cfRule type="cellIs" dxfId="7085" priority="3992" operator="equal">
      <formula>"CUMPLE"</formula>
    </cfRule>
  </conditionalFormatting>
  <conditionalFormatting sqref="M284:M285">
    <cfRule type="expression" dxfId="7084" priority="3989">
      <formula>L284="NO CUMPLE"</formula>
    </cfRule>
    <cfRule type="expression" dxfId="7083" priority="3990">
      <formula>L284="CUMPLE"</formula>
    </cfRule>
  </conditionalFormatting>
  <conditionalFormatting sqref="J314:J316">
    <cfRule type="cellIs" dxfId="7082" priority="3983" operator="equal">
      <formula>"NO CUMPLE"</formula>
    </cfRule>
    <cfRule type="cellIs" dxfId="7081" priority="3984" operator="equal">
      <formula>"CUMPLE"</formula>
    </cfRule>
  </conditionalFormatting>
  <conditionalFormatting sqref="S67:S68">
    <cfRule type="cellIs" dxfId="7080" priority="3971" operator="greaterThan">
      <formula>0</formula>
    </cfRule>
    <cfRule type="top10" dxfId="7079" priority="3972" rank="10"/>
  </conditionalFormatting>
  <conditionalFormatting sqref="U341:U344">
    <cfRule type="cellIs" dxfId="7078" priority="3969" operator="equal">
      <formula>0</formula>
    </cfRule>
    <cfRule type="cellIs" dxfId="7077" priority="3970" operator="equal">
      <formula>1</formula>
    </cfRule>
  </conditionalFormatting>
  <conditionalFormatting sqref="U310:U313">
    <cfRule type="cellIs" dxfId="7076" priority="3967" operator="equal">
      <formula>0</formula>
    </cfRule>
    <cfRule type="cellIs" dxfId="7075" priority="3968" operator="equal">
      <formula>1</formula>
    </cfRule>
  </conditionalFormatting>
  <conditionalFormatting sqref="U314:U317">
    <cfRule type="cellIs" dxfId="7074" priority="3965" operator="equal">
      <formula>0</formula>
    </cfRule>
    <cfRule type="cellIs" dxfId="7073" priority="3966" operator="equal">
      <formula>1</formula>
    </cfRule>
  </conditionalFormatting>
  <conditionalFormatting sqref="U283:U286">
    <cfRule type="cellIs" dxfId="7072" priority="3963" operator="equal">
      <formula>0</formula>
    </cfRule>
    <cfRule type="cellIs" dxfId="7071" priority="3964" operator="equal">
      <formula>1</formula>
    </cfRule>
  </conditionalFormatting>
  <conditionalFormatting sqref="U256:U275">
    <cfRule type="cellIs" dxfId="7070" priority="3961" operator="equal">
      <formula>0</formula>
    </cfRule>
    <cfRule type="cellIs" dxfId="7069" priority="3962" operator="equal">
      <formula>1</formula>
    </cfRule>
  </conditionalFormatting>
  <conditionalFormatting sqref="U229:U232">
    <cfRule type="cellIs" dxfId="7068" priority="3959" operator="equal">
      <formula>0</formula>
    </cfRule>
    <cfRule type="cellIs" dxfId="7067" priority="3960" operator="equal">
      <formula>1</formula>
    </cfRule>
  </conditionalFormatting>
  <conditionalFormatting sqref="U202:U209">
    <cfRule type="cellIs" dxfId="7066" priority="3957" operator="equal">
      <formula>0</formula>
    </cfRule>
    <cfRule type="cellIs" dxfId="7065" priority="3958" operator="equal">
      <formula>1</formula>
    </cfRule>
  </conditionalFormatting>
  <conditionalFormatting sqref="U175:U194">
    <cfRule type="cellIs" dxfId="7064" priority="3955" operator="equal">
      <formula>0</formula>
    </cfRule>
    <cfRule type="cellIs" dxfId="7063" priority="3956" operator="equal">
      <formula>1</formula>
    </cfRule>
  </conditionalFormatting>
  <conditionalFormatting sqref="U148:U151">
    <cfRule type="cellIs" dxfId="7062" priority="3953" operator="equal">
      <formula>0</formula>
    </cfRule>
    <cfRule type="cellIs" dxfId="7061" priority="3954" operator="equal">
      <formula>1</formula>
    </cfRule>
  </conditionalFormatting>
  <conditionalFormatting sqref="U121:U124">
    <cfRule type="cellIs" dxfId="7060" priority="3951" operator="equal">
      <formula>0</formula>
    </cfRule>
    <cfRule type="cellIs" dxfId="7059" priority="3952" operator="equal">
      <formula>1</formula>
    </cfRule>
  </conditionalFormatting>
  <conditionalFormatting sqref="U94:U97">
    <cfRule type="cellIs" dxfId="7058" priority="3949" operator="equal">
      <formula>0</formula>
    </cfRule>
    <cfRule type="cellIs" dxfId="7057" priority="3950" operator="equal">
      <formula>1</formula>
    </cfRule>
  </conditionalFormatting>
  <conditionalFormatting sqref="U67:U86">
    <cfRule type="cellIs" dxfId="7056" priority="3947" operator="equal">
      <formula>0</formula>
    </cfRule>
    <cfRule type="cellIs" dxfId="7055" priority="3948" operator="equal">
      <formula>1</formula>
    </cfRule>
  </conditionalFormatting>
  <conditionalFormatting sqref="U40:U43">
    <cfRule type="cellIs" dxfId="7054" priority="3945" operator="equal">
      <formula>0</formula>
    </cfRule>
    <cfRule type="cellIs" dxfId="7053" priority="3946" operator="equal">
      <formula>1</formula>
    </cfRule>
  </conditionalFormatting>
  <conditionalFormatting sqref="U13:U24">
    <cfRule type="cellIs" dxfId="7052" priority="3943" operator="equal">
      <formula>0</formula>
    </cfRule>
    <cfRule type="cellIs" dxfId="7051" priority="3944" operator="equal">
      <formula>1</formula>
    </cfRule>
  </conditionalFormatting>
  <conditionalFormatting sqref="M44">
    <cfRule type="expression" dxfId="7050" priority="3935">
      <formula>L44="NO CUMPLE"</formula>
    </cfRule>
    <cfRule type="expression" dxfId="7049" priority="3936">
      <formula>L44="CUMPLE"</formula>
    </cfRule>
  </conditionalFormatting>
  <conditionalFormatting sqref="L44:L46">
    <cfRule type="cellIs" dxfId="7048" priority="3933" operator="equal">
      <formula>"NO CUMPLE"</formula>
    </cfRule>
    <cfRule type="cellIs" dxfId="7047" priority="3934" operator="equal">
      <formula>"CUMPLE"</formula>
    </cfRule>
  </conditionalFormatting>
  <conditionalFormatting sqref="M45:M46">
    <cfRule type="expression" dxfId="7046" priority="3931">
      <formula>L45="NO CUMPLE"</formula>
    </cfRule>
    <cfRule type="expression" dxfId="7045" priority="3932">
      <formula>L45="CUMPLE"</formula>
    </cfRule>
  </conditionalFormatting>
  <conditionalFormatting sqref="T492">
    <cfRule type="cellIs" dxfId="7044" priority="3901" operator="equal">
      <formula>"NO CUMPLE"</formula>
    </cfRule>
    <cfRule type="cellIs" dxfId="7043" priority="3902" operator="equal">
      <formula>"CUMPLE"</formula>
    </cfRule>
  </conditionalFormatting>
  <conditionalFormatting sqref="B492">
    <cfRule type="cellIs" dxfId="7042" priority="3899" operator="equal">
      <formula>"NO CUMPLE CON LA EXPERIENCIA REQUERIDA"</formula>
    </cfRule>
    <cfRule type="cellIs" dxfId="7041" priority="3900" operator="equal">
      <formula>"CUMPLE CON LA EXPERIENCIA REQUERIDA"</formula>
    </cfRule>
  </conditionalFormatting>
  <conditionalFormatting sqref="H480:H481 H484:H485 H488:H489">
    <cfRule type="notContainsBlanks" dxfId="7040" priority="3898">
      <formula>LEN(TRIM(H480))&gt;0</formula>
    </cfRule>
  </conditionalFormatting>
  <conditionalFormatting sqref="G472:G473">
    <cfRule type="notContainsBlanks" dxfId="7039" priority="3897">
      <formula>LEN(TRIM(G472))&gt;0</formula>
    </cfRule>
  </conditionalFormatting>
  <conditionalFormatting sqref="F472:F473">
    <cfRule type="notContainsBlanks" dxfId="7038" priority="3896">
      <formula>LEN(TRIM(F472))&gt;0</formula>
    </cfRule>
  </conditionalFormatting>
  <conditionalFormatting sqref="E472:E473">
    <cfRule type="notContainsBlanks" dxfId="7037" priority="3895">
      <formula>LEN(TRIM(E472))&gt;0</formula>
    </cfRule>
  </conditionalFormatting>
  <conditionalFormatting sqref="D472:D473">
    <cfRule type="notContainsBlanks" dxfId="7036" priority="3894">
      <formula>LEN(TRIM(D472))&gt;0</formula>
    </cfRule>
  </conditionalFormatting>
  <conditionalFormatting sqref="C472:C473">
    <cfRule type="notContainsBlanks" dxfId="7035" priority="3893">
      <formula>LEN(TRIM(C472))&gt;0</formula>
    </cfRule>
  </conditionalFormatting>
  <conditionalFormatting sqref="T472:T473">
    <cfRule type="cellIs" dxfId="7034" priority="3890" operator="equal">
      <formula>"NO"</formula>
    </cfRule>
    <cfRule type="cellIs" dxfId="7033" priority="3891" operator="equal">
      <formula>"SI"</formula>
    </cfRule>
  </conditionalFormatting>
  <conditionalFormatting sqref="S476:S477">
    <cfRule type="cellIs" dxfId="7032" priority="3888" operator="greaterThan">
      <formula>0</formula>
    </cfRule>
    <cfRule type="top10" dxfId="7031" priority="3889" rank="10"/>
  </conditionalFormatting>
  <conditionalFormatting sqref="S480:S481">
    <cfRule type="cellIs" dxfId="7030" priority="3886" operator="greaterThan">
      <formula>0</formula>
    </cfRule>
    <cfRule type="top10" dxfId="7029" priority="3887" rank="10"/>
  </conditionalFormatting>
  <conditionalFormatting sqref="G480:G481">
    <cfRule type="notContainsBlanks" dxfId="7028" priority="3885">
      <formula>LEN(TRIM(G480))&gt;0</formula>
    </cfRule>
  </conditionalFormatting>
  <conditionalFormatting sqref="F480:F481">
    <cfRule type="notContainsBlanks" dxfId="7027" priority="3884">
      <formula>LEN(TRIM(F480))&gt;0</formula>
    </cfRule>
  </conditionalFormatting>
  <conditionalFormatting sqref="E480:E481">
    <cfRule type="notContainsBlanks" dxfId="7026" priority="3883">
      <formula>LEN(TRIM(E480))&gt;0</formula>
    </cfRule>
  </conditionalFormatting>
  <conditionalFormatting sqref="D480:D481">
    <cfRule type="notContainsBlanks" dxfId="7025" priority="3882">
      <formula>LEN(TRIM(D480))&gt;0</formula>
    </cfRule>
  </conditionalFormatting>
  <conditionalFormatting sqref="C480:C481">
    <cfRule type="notContainsBlanks" dxfId="7024" priority="3881">
      <formula>LEN(TRIM(C480))&gt;0</formula>
    </cfRule>
  </conditionalFormatting>
  <conditionalFormatting sqref="I480:I481">
    <cfRule type="notContainsBlanks" dxfId="7023" priority="3880">
      <formula>LEN(TRIM(I480))&gt;0</formula>
    </cfRule>
  </conditionalFormatting>
  <conditionalFormatting sqref="S484:S485">
    <cfRule type="cellIs" dxfId="7022" priority="3878" operator="greaterThan">
      <formula>0</formula>
    </cfRule>
    <cfRule type="top10" dxfId="7021" priority="3879" rank="10"/>
  </conditionalFormatting>
  <conditionalFormatting sqref="S488:S489">
    <cfRule type="cellIs" dxfId="7020" priority="3876" operator="greaterThan">
      <formula>0</formula>
    </cfRule>
    <cfRule type="top10" dxfId="7019" priority="3877" rank="10"/>
  </conditionalFormatting>
  <conditionalFormatting sqref="G488:G489">
    <cfRule type="notContainsBlanks" dxfId="7018" priority="3875">
      <formula>LEN(TRIM(G488))&gt;0</formula>
    </cfRule>
  </conditionalFormatting>
  <conditionalFormatting sqref="F488:F489">
    <cfRule type="notContainsBlanks" dxfId="7017" priority="3874">
      <formula>LEN(TRIM(F488))&gt;0</formula>
    </cfRule>
  </conditionalFormatting>
  <conditionalFormatting sqref="E488:E489">
    <cfRule type="notContainsBlanks" dxfId="7016" priority="3873">
      <formula>LEN(TRIM(E488))&gt;0</formula>
    </cfRule>
  </conditionalFormatting>
  <conditionalFormatting sqref="D488:D489">
    <cfRule type="notContainsBlanks" dxfId="7015" priority="3872">
      <formula>LEN(TRIM(D488))&gt;0</formula>
    </cfRule>
  </conditionalFormatting>
  <conditionalFormatting sqref="C488:C489">
    <cfRule type="notContainsBlanks" dxfId="7014" priority="3871">
      <formula>LEN(TRIM(C488))&gt;0</formula>
    </cfRule>
  </conditionalFormatting>
  <conditionalFormatting sqref="I488:I489">
    <cfRule type="notContainsBlanks" dxfId="7013" priority="3870">
      <formula>LEN(TRIM(I488))&gt;0</formula>
    </cfRule>
  </conditionalFormatting>
  <conditionalFormatting sqref="G476:G477">
    <cfRule type="notContainsBlanks" dxfId="7012" priority="3869">
      <formula>LEN(TRIM(G476))&gt;0</formula>
    </cfRule>
  </conditionalFormatting>
  <conditionalFormatting sqref="F476:F477">
    <cfRule type="notContainsBlanks" dxfId="7011" priority="3868">
      <formula>LEN(TRIM(F476))&gt;0</formula>
    </cfRule>
  </conditionalFormatting>
  <conditionalFormatting sqref="E476:E477">
    <cfRule type="notContainsBlanks" dxfId="7010" priority="3867">
      <formula>LEN(TRIM(E476))&gt;0</formula>
    </cfRule>
  </conditionalFormatting>
  <conditionalFormatting sqref="D476:D477">
    <cfRule type="notContainsBlanks" dxfId="7009" priority="3866">
      <formula>LEN(TRIM(D476))&gt;0</formula>
    </cfRule>
  </conditionalFormatting>
  <conditionalFormatting sqref="C476:C477">
    <cfRule type="notContainsBlanks" dxfId="7008" priority="3865">
      <formula>LEN(TRIM(C476))&gt;0</formula>
    </cfRule>
  </conditionalFormatting>
  <conditionalFormatting sqref="G484:G485">
    <cfRule type="notContainsBlanks" dxfId="7007" priority="3864">
      <formula>LEN(TRIM(G484))&gt;0</formula>
    </cfRule>
  </conditionalFormatting>
  <conditionalFormatting sqref="F484:F485">
    <cfRule type="notContainsBlanks" dxfId="7006" priority="3863">
      <formula>LEN(TRIM(F484))&gt;0</formula>
    </cfRule>
  </conditionalFormatting>
  <conditionalFormatting sqref="E484:E485">
    <cfRule type="notContainsBlanks" dxfId="7005" priority="3862">
      <formula>LEN(TRIM(E484))&gt;0</formula>
    </cfRule>
  </conditionalFormatting>
  <conditionalFormatting sqref="D484:D485">
    <cfRule type="notContainsBlanks" dxfId="7004" priority="3861">
      <formula>LEN(TRIM(D484))&gt;0</formula>
    </cfRule>
  </conditionalFormatting>
  <conditionalFormatting sqref="C484:C485">
    <cfRule type="notContainsBlanks" dxfId="7003" priority="3860">
      <formula>LEN(TRIM(C484))&gt;0</formula>
    </cfRule>
  </conditionalFormatting>
  <conditionalFormatting sqref="I484:I485">
    <cfRule type="notContainsBlanks" dxfId="7002" priority="3858">
      <formula>LEN(TRIM(I484))&gt;0</formula>
    </cfRule>
  </conditionalFormatting>
  <conditionalFormatting sqref="S492">
    <cfRule type="expression" dxfId="7001" priority="3856">
      <formula>$S$33&gt;0</formula>
    </cfRule>
    <cfRule type="cellIs" dxfId="7000" priority="3857" operator="equal">
      <formula>0</formula>
    </cfRule>
  </conditionalFormatting>
  <conditionalFormatting sqref="S493">
    <cfRule type="expression" dxfId="6999" priority="3854">
      <formula>$S$33&gt;0</formula>
    </cfRule>
    <cfRule type="cellIs" dxfId="6998" priority="3855" operator="equal">
      <formula>0</formula>
    </cfRule>
  </conditionalFormatting>
  <conditionalFormatting sqref="U480:U483">
    <cfRule type="cellIs" dxfId="6997" priority="3848" operator="equal">
      <formula>0</formula>
    </cfRule>
    <cfRule type="cellIs" dxfId="6996" priority="3849" operator="equal">
      <formula>1</formula>
    </cfRule>
  </conditionalFormatting>
  <conditionalFormatting sqref="U484:U487">
    <cfRule type="cellIs" dxfId="6995" priority="3846" operator="equal">
      <formula>0</formula>
    </cfRule>
    <cfRule type="cellIs" dxfId="6994" priority="3847" operator="equal">
      <formula>1</formula>
    </cfRule>
  </conditionalFormatting>
  <conditionalFormatting sqref="U488:U491">
    <cfRule type="cellIs" dxfId="6993" priority="3844" operator="equal">
      <formula>0</formula>
    </cfRule>
    <cfRule type="cellIs" dxfId="6992" priority="3845" operator="equal">
      <formula>1</formula>
    </cfRule>
  </conditionalFormatting>
  <conditionalFormatting sqref="N480:N481">
    <cfRule type="expression" dxfId="6991" priority="3815">
      <formula>N480=" "</formula>
    </cfRule>
    <cfRule type="expression" dxfId="6990" priority="3816">
      <formula>N480="NO PRESENTÓ CERTIFICADO"</formula>
    </cfRule>
    <cfRule type="expression" dxfId="6989" priority="3817">
      <formula>N480="PRESENTÓ CERTIFICADO"</formula>
    </cfRule>
  </conditionalFormatting>
  <conditionalFormatting sqref="O480:O481">
    <cfRule type="cellIs" dxfId="6988" priority="3797" operator="equal">
      <formula>"PENDIENTE POR DESCRIPCIÓN"</formula>
    </cfRule>
    <cfRule type="cellIs" dxfId="6987" priority="3798" operator="equal">
      <formula>"DESCRIPCIÓN INSUFICIENTE"</formula>
    </cfRule>
    <cfRule type="cellIs" dxfId="6986" priority="3799" operator="equal">
      <formula>"NO ESTÁ ACORDE A ITEM 5.2.2 (T.R.)"</formula>
    </cfRule>
    <cfRule type="cellIs" dxfId="6985" priority="3800" operator="equal">
      <formula>"ACORDE A ITEM 5.2.2 (T.R.)"</formula>
    </cfRule>
    <cfRule type="cellIs" dxfId="6984" priority="3807" operator="equal">
      <formula>"PENDIENTE POR DESCRIPCIÓN"</formula>
    </cfRule>
    <cfRule type="cellIs" dxfId="6983" priority="3809" operator="equal">
      <formula>"DESCRIPCIÓN INSUFICIENTE"</formula>
    </cfRule>
    <cfRule type="cellIs" dxfId="6982" priority="3810" operator="equal">
      <formula>"NO ESTÁ ACORDE A ITEM 5.2.1 (T.R.)"</formula>
    </cfRule>
    <cfRule type="cellIs" dxfId="6981" priority="3811" operator="equal">
      <formula>"ACORDE A ITEM 5.2.1 (T.R.)"</formula>
    </cfRule>
  </conditionalFormatting>
  <conditionalFormatting sqref="Q480:Q481">
    <cfRule type="containsBlanks" dxfId="6980" priority="3802">
      <formula>LEN(TRIM(Q480))=0</formula>
    </cfRule>
    <cfRule type="cellIs" dxfId="6979" priority="3808" operator="equal">
      <formula>"REQUERIMIENTOS SUBSANADOS"</formula>
    </cfRule>
    <cfRule type="containsText" dxfId="6978" priority="3812" operator="containsText" text="NO SUBSANABLE">
      <formula>NOT(ISERROR(SEARCH("NO SUBSANABLE",Q480)))</formula>
    </cfRule>
    <cfRule type="containsText" dxfId="6977" priority="3813" operator="containsText" text="PENDIENTES POR SUBSANAR">
      <formula>NOT(ISERROR(SEARCH("PENDIENTES POR SUBSANAR",Q480)))</formula>
    </cfRule>
    <cfRule type="containsText" dxfId="6976" priority="3814" operator="containsText" text="SIN OBSERVACIÓN">
      <formula>NOT(ISERROR(SEARCH("SIN OBSERVACIÓN",Q480)))</formula>
    </cfRule>
  </conditionalFormatting>
  <conditionalFormatting sqref="R480:R481">
    <cfRule type="containsBlanks" dxfId="6975" priority="3801">
      <formula>LEN(TRIM(R480))=0</formula>
    </cfRule>
    <cfRule type="cellIs" dxfId="6974" priority="3803" operator="equal">
      <formula>"NO CUMPLEN CON LO SOLICITADO"</formula>
    </cfRule>
    <cfRule type="cellIs" dxfId="6973" priority="3804" operator="equal">
      <formula>"CUMPLEN CON LO SOLICITADO"</formula>
    </cfRule>
    <cfRule type="cellIs" dxfId="6972" priority="3805" operator="equal">
      <formula>"PENDIENTES"</formula>
    </cfRule>
    <cfRule type="cellIs" dxfId="6971" priority="3806" operator="equal">
      <formula>"NINGUNO"</formula>
    </cfRule>
  </conditionalFormatting>
  <conditionalFormatting sqref="P480:P481">
    <cfRule type="expression" dxfId="6970" priority="3792">
      <formula>Q480="NO SUBSANABLE"</formula>
    </cfRule>
    <cfRule type="expression" dxfId="6969" priority="3793">
      <formula>Q480="REQUERIMIENTOS SUBSANADOS"</formula>
    </cfRule>
    <cfRule type="expression" dxfId="6968" priority="3794">
      <formula>Q480="PENDIENTES POR SUBSANAR"</formula>
    </cfRule>
    <cfRule type="expression" dxfId="6967" priority="3795">
      <formula>Q480="SIN OBSERVACIÓN"</formula>
    </cfRule>
    <cfRule type="containsBlanks" dxfId="6966" priority="3796">
      <formula>LEN(TRIM(P480))=0</formula>
    </cfRule>
  </conditionalFormatting>
  <conditionalFormatting sqref="N484:N485">
    <cfRule type="expression" dxfId="6965" priority="3789">
      <formula>N484=" "</formula>
    </cfRule>
    <cfRule type="expression" dxfId="6964" priority="3790">
      <formula>N484="NO PRESENTÓ CERTIFICADO"</formula>
    </cfRule>
    <cfRule type="expression" dxfId="6963" priority="3791">
      <formula>N484="PRESENTÓ CERTIFICADO"</formula>
    </cfRule>
  </conditionalFormatting>
  <conditionalFormatting sqref="O484:O485">
    <cfRule type="cellIs" dxfId="6962" priority="3771" operator="equal">
      <formula>"PENDIENTE POR DESCRIPCIÓN"</formula>
    </cfRule>
    <cfRule type="cellIs" dxfId="6961" priority="3772" operator="equal">
      <formula>"DESCRIPCIÓN INSUFICIENTE"</formula>
    </cfRule>
    <cfRule type="cellIs" dxfId="6960" priority="3773" operator="equal">
      <formula>"NO ESTÁ ACORDE A ITEM 5.2.2 (T.R.)"</formula>
    </cfRule>
    <cfRule type="cellIs" dxfId="6959" priority="3774" operator="equal">
      <formula>"ACORDE A ITEM 5.2.2 (T.R.)"</formula>
    </cfRule>
    <cfRule type="cellIs" dxfId="6958" priority="3781" operator="equal">
      <formula>"PENDIENTE POR DESCRIPCIÓN"</formula>
    </cfRule>
    <cfRule type="cellIs" dxfId="6957" priority="3783" operator="equal">
      <formula>"DESCRIPCIÓN INSUFICIENTE"</formula>
    </cfRule>
    <cfRule type="cellIs" dxfId="6956" priority="3784" operator="equal">
      <formula>"NO ESTÁ ACORDE A ITEM 5.2.1 (T.R.)"</formula>
    </cfRule>
    <cfRule type="cellIs" dxfId="6955" priority="3785" operator="equal">
      <formula>"ACORDE A ITEM 5.2.1 (T.R.)"</formula>
    </cfRule>
  </conditionalFormatting>
  <conditionalFormatting sqref="Q484:Q485">
    <cfRule type="containsBlanks" dxfId="6954" priority="3776">
      <formula>LEN(TRIM(Q484))=0</formula>
    </cfRule>
    <cfRule type="cellIs" dxfId="6953" priority="3782" operator="equal">
      <formula>"REQUERIMIENTOS SUBSANADOS"</formula>
    </cfRule>
    <cfRule type="containsText" dxfId="6952" priority="3786" operator="containsText" text="NO SUBSANABLE">
      <formula>NOT(ISERROR(SEARCH("NO SUBSANABLE",Q484)))</formula>
    </cfRule>
    <cfRule type="containsText" dxfId="6951" priority="3787" operator="containsText" text="PENDIENTES POR SUBSANAR">
      <formula>NOT(ISERROR(SEARCH("PENDIENTES POR SUBSANAR",Q484)))</formula>
    </cfRule>
    <cfRule type="containsText" dxfId="6950" priority="3788" operator="containsText" text="SIN OBSERVACIÓN">
      <formula>NOT(ISERROR(SEARCH("SIN OBSERVACIÓN",Q484)))</formula>
    </cfRule>
  </conditionalFormatting>
  <conditionalFormatting sqref="R484:R485">
    <cfRule type="containsBlanks" dxfId="6949" priority="3775">
      <formula>LEN(TRIM(R484))=0</formula>
    </cfRule>
    <cfRule type="cellIs" dxfId="6948" priority="3777" operator="equal">
      <formula>"NO CUMPLEN CON LO SOLICITADO"</formula>
    </cfRule>
    <cfRule type="cellIs" dxfId="6947" priority="3778" operator="equal">
      <formula>"CUMPLEN CON LO SOLICITADO"</formula>
    </cfRule>
    <cfRule type="cellIs" dxfId="6946" priority="3779" operator="equal">
      <formula>"PENDIENTES"</formula>
    </cfRule>
    <cfRule type="cellIs" dxfId="6945" priority="3780" operator="equal">
      <formula>"NINGUNO"</formula>
    </cfRule>
  </conditionalFormatting>
  <conditionalFormatting sqref="P484:P485">
    <cfRule type="expression" dxfId="6944" priority="3766">
      <formula>Q484="NO SUBSANABLE"</formula>
    </cfRule>
    <cfRule type="expression" dxfId="6943" priority="3767">
      <formula>Q484="REQUERIMIENTOS SUBSANADOS"</formula>
    </cfRule>
    <cfRule type="expression" dxfId="6942" priority="3768">
      <formula>Q484="PENDIENTES POR SUBSANAR"</formula>
    </cfRule>
    <cfRule type="expression" dxfId="6941" priority="3769">
      <formula>Q484="SIN OBSERVACIÓN"</formula>
    </cfRule>
    <cfRule type="containsBlanks" dxfId="6940" priority="3770">
      <formula>LEN(TRIM(P484))=0</formula>
    </cfRule>
  </conditionalFormatting>
  <conditionalFormatting sqref="N488:N489">
    <cfRule type="expression" dxfId="6939" priority="3763">
      <formula>N488=" "</formula>
    </cfRule>
    <cfRule type="expression" dxfId="6938" priority="3764">
      <formula>N488="NO PRESENTÓ CERTIFICADO"</formula>
    </cfRule>
    <cfRule type="expression" dxfId="6937" priority="3765">
      <formula>N488="PRESENTÓ CERTIFICADO"</formula>
    </cfRule>
  </conditionalFormatting>
  <conditionalFormatting sqref="O488:O489">
    <cfRule type="cellIs" dxfId="6936" priority="3745" operator="equal">
      <formula>"PENDIENTE POR DESCRIPCIÓN"</formula>
    </cfRule>
    <cfRule type="cellIs" dxfId="6935" priority="3746" operator="equal">
      <formula>"DESCRIPCIÓN INSUFICIENTE"</formula>
    </cfRule>
    <cfRule type="cellIs" dxfId="6934" priority="3747" operator="equal">
      <formula>"NO ESTÁ ACORDE A ITEM 5.2.2 (T.R.)"</formula>
    </cfRule>
    <cfRule type="cellIs" dxfId="6933" priority="3748" operator="equal">
      <formula>"ACORDE A ITEM 5.2.2 (T.R.)"</formula>
    </cfRule>
    <cfRule type="cellIs" dxfId="6932" priority="3755" operator="equal">
      <formula>"PENDIENTE POR DESCRIPCIÓN"</formula>
    </cfRule>
    <cfRule type="cellIs" dxfId="6931" priority="3757" operator="equal">
      <formula>"DESCRIPCIÓN INSUFICIENTE"</formula>
    </cfRule>
    <cfRule type="cellIs" dxfId="6930" priority="3758" operator="equal">
      <formula>"NO ESTÁ ACORDE A ITEM 5.2.1 (T.R.)"</formula>
    </cfRule>
    <cfRule type="cellIs" dxfId="6929" priority="3759" operator="equal">
      <formula>"ACORDE A ITEM 5.2.1 (T.R.)"</formula>
    </cfRule>
  </conditionalFormatting>
  <conditionalFormatting sqref="Q488:Q489">
    <cfRule type="containsBlanks" dxfId="6928" priority="3750">
      <formula>LEN(TRIM(Q488))=0</formula>
    </cfRule>
    <cfRule type="cellIs" dxfId="6927" priority="3756" operator="equal">
      <formula>"REQUERIMIENTOS SUBSANADOS"</formula>
    </cfRule>
    <cfRule type="containsText" dxfId="6926" priority="3760" operator="containsText" text="NO SUBSANABLE">
      <formula>NOT(ISERROR(SEARCH("NO SUBSANABLE",Q488)))</formula>
    </cfRule>
    <cfRule type="containsText" dxfId="6925" priority="3761" operator="containsText" text="PENDIENTES POR SUBSANAR">
      <formula>NOT(ISERROR(SEARCH("PENDIENTES POR SUBSANAR",Q488)))</formula>
    </cfRule>
    <cfRule type="containsText" dxfId="6924" priority="3762" operator="containsText" text="SIN OBSERVACIÓN">
      <formula>NOT(ISERROR(SEARCH("SIN OBSERVACIÓN",Q488)))</formula>
    </cfRule>
  </conditionalFormatting>
  <conditionalFormatting sqref="R488:R489">
    <cfRule type="containsBlanks" dxfId="6923" priority="3749">
      <formula>LEN(TRIM(R488))=0</formula>
    </cfRule>
    <cfRule type="cellIs" dxfId="6922" priority="3751" operator="equal">
      <formula>"NO CUMPLEN CON LO SOLICITADO"</formula>
    </cfRule>
    <cfRule type="cellIs" dxfId="6921" priority="3752" operator="equal">
      <formula>"CUMPLEN CON LO SOLICITADO"</formula>
    </cfRule>
    <cfRule type="cellIs" dxfId="6920" priority="3753" operator="equal">
      <formula>"PENDIENTES"</formula>
    </cfRule>
    <cfRule type="cellIs" dxfId="6919" priority="3754" operator="equal">
      <formula>"NINGUNO"</formula>
    </cfRule>
  </conditionalFormatting>
  <conditionalFormatting sqref="P488:P489">
    <cfRule type="expression" dxfId="6918" priority="3740">
      <formula>Q488="NO SUBSANABLE"</formula>
    </cfRule>
    <cfRule type="expression" dxfId="6917" priority="3741">
      <formula>Q488="REQUERIMIENTOS SUBSANADOS"</formula>
    </cfRule>
    <cfRule type="expression" dxfId="6916" priority="3742">
      <formula>Q488="PENDIENTES POR SUBSANAR"</formula>
    </cfRule>
    <cfRule type="expression" dxfId="6915" priority="3743">
      <formula>Q488="SIN OBSERVACIÓN"</formula>
    </cfRule>
    <cfRule type="containsBlanks" dxfId="6914" priority="3744">
      <formula>LEN(TRIM(P488))=0</formula>
    </cfRule>
  </conditionalFormatting>
  <conditionalFormatting sqref="J472:J479">
    <cfRule type="cellIs" dxfId="6913" priority="3738" operator="equal">
      <formula>"NO CUMPLE"</formula>
    </cfRule>
    <cfRule type="cellIs" dxfId="6912" priority="3739" operator="equal">
      <formula>"CUMPLE"</formula>
    </cfRule>
  </conditionalFormatting>
  <conditionalFormatting sqref="J480:J483">
    <cfRule type="cellIs" dxfId="6911" priority="3736" operator="equal">
      <formula>"NO CUMPLE"</formula>
    </cfRule>
    <cfRule type="cellIs" dxfId="6910" priority="3737" operator="equal">
      <formula>"CUMPLE"</formula>
    </cfRule>
  </conditionalFormatting>
  <conditionalFormatting sqref="J484:J487">
    <cfRule type="cellIs" dxfId="6909" priority="3734" operator="equal">
      <formula>"NO CUMPLE"</formula>
    </cfRule>
    <cfRule type="cellIs" dxfId="6908" priority="3735" operator="equal">
      <formula>"CUMPLE"</formula>
    </cfRule>
  </conditionalFormatting>
  <conditionalFormatting sqref="J488:J491">
    <cfRule type="cellIs" dxfId="6907" priority="3732" operator="equal">
      <formula>"NO CUMPLE"</formula>
    </cfRule>
    <cfRule type="cellIs" dxfId="6906" priority="3733" operator="equal">
      <formula>"CUMPLE"</formula>
    </cfRule>
  </conditionalFormatting>
  <conditionalFormatting sqref="S472:S473">
    <cfRule type="cellIs" dxfId="6905" priority="3730" operator="greaterThan">
      <formula>0</formula>
    </cfRule>
    <cfRule type="top10" dxfId="6904" priority="3731" rank="10"/>
  </conditionalFormatting>
  <conditionalFormatting sqref="M472">
    <cfRule type="expression" dxfId="6903" priority="3696">
      <formula>L472="NO CUMPLE"</formula>
    </cfRule>
    <cfRule type="expression" dxfId="6902" priority="3697">
      <formula>L472="CUMPLE"</formula>
    </cfRule>
  </conditionalFormatting>
  <conditionalFormatting sqref="L472:L475">
    <cfRule type="cellIs" dxfId="6901" priority="3694" operator="equal">
      <formula>"NO CUMPLE"</formula>
    </cfRule>
    <cfRule type="cellIs" dxfId="6900" priority="3695" operator="equal">
      <formula>"CUMPLE"</formula>
    </cfRule>
  </conditionalFormatting>
  <conditionalFormatting sqref="M473:M475">
    <cfRule type="expression" dxfId="6899" priority="3692">
      <formula>L473="NO CUMPLE"</formula>
    </cfRule>
    <cfRule type="expression" dxfId="6898" priority="3693">
      <formula>L473="CUMPLE"</formula>
    </cfRule>
  </conditionalFormatting>
  <conditionalFormatting sqref="M476">
    <cfRule type="expression" dxfId="6897" priority="3682">
      <formula>L476="NO CUMPLE"</formula>
    </cfRule>
    <cfRule type="expression" dxfId="6896" priority="3683">
      <formula>L476="CUMPLE"</formula>
    </cfRule>
  </conditionalFormatting>
  <conditionalFormatting sqref="L476:L479">
    <cfRule type="cellIs" dxfId="6895" priority="3680" operator="equal">
      <formula>"NO CUMPLE"</formula>
    </cfRule>
    <cfRule type="cellIs" dxfId="6894" priority="3681" operator="equal">
      <formula>"CUMPLE"</formula>
    </cfRule>
  </conditionalFormatting>
  <conditionalFormatting sqref="M477:M479">
    <cfRule type="expression" dxfId="6893" priority="3678">
      <formula>L477="NO CUMPLE"</formula>
    </cfRule>
    <cfRule type="expression" dxfId="6892" priority="3679">
      <formula>L477="CUMPLE"</formula>
    </cfRule>
  </conditionalFormatting>
  <conditionalFormatting sqref="M480">
    <cfRule type="expression" dxfId="6891" priority="3668">
      <formula>L480="NO CUMPLE"</formula>
    </cfRule>
    <cfRule type="expression" dxfId="6890" priority="3669">
      <formula>L480="CUMPLE"</formula>
    </cfRule>
  </conditionalFormatting>
  <conditionalFormatting sqref="L480:L483">
    <cfRule type="cellIs" dxfId="6889" priority="3666" operator="equal">
      <formula>"NO CUMPLE"</formula>
    </cfRule>
    <cfRule type="cellIs" dxfId="6888" priority="3667" operator="equal">
      <formula>"CUMPLE"</formula>
    </cfRule>
  </conditionalFormatting>
  <conditionalFormatting sqref="M481:M483">
    <cfRule type="expression" dxfId="6887" priority="3664">
      <formula>L481="NO CUMPLE"</formula>
    </cfRule>
    <cfRule type="expression" dxfId="6886" priority="3665">
      <formula>L481="CUMPLE"</formula>
    </cfRule>
  </conditionalFormatting>
  <conditionalFormatting sqref="M484">
    <cfRule type="expression" dxfId="6885" priority="3654">
      <formula>L484="NO CUMPLE"</formula>
    </cfRule>
    <cfRule type="expression" dxfId="6884" priority="3655">
      <formula>L484="CUMPLE"</formula>
    </cfRule>
  </conditionalFormatting>
  <conditionalFormatting sqref="L484:L487">
    <cfRule type="cellIs" dxfId="6883" priority="3652" operator="equal">
      <formula>"NO CUMPLE"</formula>
    </cfRule>
    <cfRule type="cellIs" dxfId="6882" priority="3653" operator="equal">
      <formula>"CUMPLE"</formula>
    </cfRule>
  </conditionalFormatting>
  <conditionalFormatting sqref="M485:M487">
    <cfRule type="expression" dxfId="6881" priority="3650">
      <formula>L485="NO CUMPLE"</formula>
    </cfRule>
    <cfRule type="expression" dxfId="6880" priority="3651">
      <formula>L485="CUMPLE"</formula>
    </cfRule>
  </conditionalFormatting>
  <conditionalFormatting sqref="M488">
    <cfRule type="expression" dxfId="6879" priority="3640">
      <formula>L488="NO CUMPLE"</formula>
    </cfRule>
    <cfRule type="expression" dxfId="6878" priority="3641">
      <formula>L488="CUMPLE"</formula>
    </cfRule>
  </conditionalFormatting>
  <conditionalFormatting sqref="L488:L491">
    <cfRule type="cellIs" dxfId="6877" priority="3638" operator="equal">
      <formula>"NO CUMPLE"</formula>
    </cfRule>
    <cfRule type="cellIs" dxfId="6876" priority="3639" operator="equal">
      <formula>"CUMPLE"</formula>
    </cfRule>
  </conditionalFormatting>
  <conditionalFormatting sqref="M489:M491">
    <cfRule type="expression" dxfId="6875" priority="3636">
      <formula>L489="NO CUMPLE"</formula>
    </cfRule>
    <cfRule type="expression" dxfId="6874" priority="3637">
      <formula>L489="CUMPLE"</formula>
    </cfRule>
  </conditionalFormatting>
  <conditionalFormatting sqref="T519">
    <cfRule type="cellIs" dxfId="6873" priority="3632" operator="equal">
      <formula>"NO CUMPLE"</formula>
    </cfRule>
    <cfRule type="cellIs" dxfId="6872" priority="3633" operator="equal">
      <formula>"CUMPLE"</formula>
    </cfRule>
  </conditionalFormatting>
  <conditionalFormatting sqref="B519">
    <cfRule type="cellIs" dxfId="6871" priority="3630" operator="equal">
      <formula>"NO CUMPLE CON LA EXPERIENCIA REQUERIDA"</formula>
    </cfRule>
    <cfRule type="cellIs" dxfId="6870" priority="3631" operator="equal">
      <formula>"CUMPLE CON LA EXPERIENCIA REQUERIDA"</formula>
    </cfRule>
  </conditionalFormatting>
  <conditionalFormatting sqref="H499:H500 H503:H504 H507:H508 H511:H512 H515:H516">
    <cfRule type="notContainsBlanks" dxfId="6869" priority="3629">
      <formula>LEN(TRIM(H499))&gt;0</formula>
    </cfRule>
  </conditionalFormatting>
  <conditionalFormatting sqref="G499:G500">
    <cfRule type="notContainsBlanks" dxfId="6868" priority="3628">
      <formula>LEN(TRIM(G499))&gt;0</formula>
    </cfRule>
  </conditionalFormatting>
  <conditionalFormatting sqref="F499:F500">
    <cfRule type="notContainsBlanks" dxfId="6867" priority="3627">
      <formula>LEN(TRIM(F499))&gt;0</formula>
    </cfRule>
  </conditionalFormatting>
  <conditionalFormatting sqref="E499:E500">
    <cfRule type="notContainsBlanks" dxfId="6866" priority="3626">
      <formula>LEN(TRIM(E499))&gt;0</formula>
    </cfRule>
  </conditionalFormatting>
  <conditionalFormatting sqref="D499:D500">
    <cfRule type="notContainsBlanks" dxfId="6865" priority="3625">
      <formula>LEN(TRIM(D499))&gt;0</formula>
    </cfRule>
  </conditionalFormatting>
  <conditionalFormatting sqref="C499:C500">
    <cfRule type="notContainsBlanks" dxfId="6864" priority="3624">
      <formula>LEN(TRIM(C499))&gt;0</formula>
    </cfRule>
  </conditionalFormatting>
  <conditionalFormatting sqref="I499:I500">
    <cfRule type="notContainsBlanks" dxfId="6863" priority="3623">
      <formula>LEN(TRIM(I499))&gt;0</formula>
    </cfRule>
  </conditionalFormatting>
  <conditionalFormatting sqref="T499:T500">
    <cfRule type="cellIs" dxfId="6862" priority="3621" operator="equal">
      <formula>"NO"</formula>
    </cfRule>
    <cfRule type="cellIs" dxfId="6861" priority="3622" operator="equal">
      <formula>"SI"</formula>
    </cfRule>
  </conditionalFormatting>
  <conditionalFormatting sqref="S503:S504">
    <cfRule type="cellIs" dxfId="6860" priority="3619" operator="greaterThan">
      <formula>0</formula>
    </cfRule>
    <cfRule type="top10" dxfId="6859" priority="3620" rank="10"/>
  </conditionalFormatting>
  <conditionalFormatting sqref="S507:S508">
    <cfRule type="cellIs" dxfId="6858" priority="3617" operator="greaterThan">
      <formula>0</formula>
    </cfRule>
    <cfRule type="top10" dxfId="6857" priority="3618" rank="10"/>
  </conditionalFormatting>
  <conditionalFormatting sqref="G507:G508">
    <cfRule type="notContainsBlanks" dxfId="6856" priority="3616">
      <formula>LEN(TRIM(G507))&gt;0</formula>
    </cfRule>
  </conditionalFormatting>
  <conditionalFormatting sqref="F507:F508">
    <cfRule type="notContainsBlanks" dxfId="6855" priority="3615">
      <formula>LEN(TRIM(F507))&gt;0</formula>
    </cfRule>
  </conditionalFormatting>
  <conditionalFormatting sqref="E507:E508">
    <cfRule type="notContainsBlanks" dxfId="6854" priority="3614">
      <formula>LEN(TRIM(E507))&gt;0</formula>
    </cfRule>
  </conditionalFormatting>
  <conditionalFormatting sqref="D507:D508">
    <cfRule type="notContainsBlanks" dxfId="6853" priority="3613">
      <formula>LEN(TRIM(D507))&gt;0</formula>
    </cfRule>
  </conditionalFormatting>
  <conditionalFormatting sqref="C507:C508">
    <cfRule type="notContainsBlanks" dxfId="6852" priority="3612">
      <formula>LEN(TRIM(C507))&gt;0</formula>
    </cfRule>
  </conditionalFormatting>
  <conditionalFormatting sqref="I507:I508">
    <cfRule type="notContainsBlanks" dxfId="6851" priority="3611">
      <formula>LEN(TRIM(I507))&gt;0</formula>
    </cfRule>
  </conditionalFormatting>
  <conditionalFormatting sqref="S511:S512">
    <cfRule type="cellIs" dxfId="6850" priority="3609" operator="greaterThan">
      <formula>0</formula>
    </cfRule>
    <cfRule type="top10" dxfId="6849" priority="3610" rank="10"/>
  </conditionalFormatting>
  <conditionalFormatting sqref="S515:S516">
    <cfRule type="cellIs" dxfId="6848" priority="3607" operator="greaterThan">
      <formula>0</formula>
    </cfRule>
    <cfRule type="top10" dxfId="6847" priority="3608" rank="10"/>
  </conditionalFormatting>
  <conditionalFormatting sqref="G515:G516">
    <cfRule type="notContainsBlanks" dxfId="6846" priority="3606">
      <formula>LEN(TRIM(G515))&gt;0</formula>
    </cfRule>
  </conditionalFormatting>
  <conditionalFormatting sqref="F515:F516">
    <cfRule type="notContainsBlanks" dxfId="6845" priority="3605">
      <formula>LEN(TRIM(F515))&gt;0</formula>
    </cfRule>
  </conditionalFormatting>
  <conditionalFormatting sqref="E515:E516">
    <cfRule type="notContainsBlanks" dxfId="6844" priority="3604">
      <formula>LEN(TRIM(E515))&gt;0</formula>
    </cfRule>
  </conditionalFormatting>
  <conditionalFormatting sqref="D515:D516">
    <cfRule type="notContainsBlanks" dxfId="6843" priority="3603">
      <formula>LEN(TRIM(D515))&gt;0</formula>
    </cfRule>
  </conditionalFormatting>
  <conditionalFormatting sqref="C515:C516">
    <cfRule type="notContainsBlanks" dxfId="6842" priority="3602">
      <formula>LEN(TRIM(C515))&gt;0</formula>
    </cfRule>
  </conditionalFormatting>
  <conditionalFormatting sqref="I515:I516">
    <cfRule type="notContainsBlanks" dxfId="6841" priority="3601">
      <formula>LEN(TRIM(I515))&gt;0</formula>
    </cfRule>
  </conditionalFormatting>
  <conditionalFormatting sqref="G503:G504">
    <cfRule type="notContainsBlanks" dxfId="6840" priority="3600">
      <formula>LEN(TRIM(G503))&gt;0</formula>
    </cfRule>
  </conditionalFormatting>
  <conditionalFormatting sqref="F503:F504">
    <cfRule type="notContainsBlanks" dxfId="6839" priority="3599">
      <formula>LEN(TRIM(F503))&gt;0</formula>
    </cfRule>
  </conditionalFormatting>
  <conditionalFormatting sqref="E503:E504">
    <cfRule type="notContainsBlanks" dxfId="6838" priority="3598">
      <formula>LEN(TRIM(E503))&gt;0</formula>
    </cfRule>
  </conditionalFormatting>
  <conditionalFormatting sqref="D503:D504">
    <cfRule type="notContainsBlanks" dxfId="6837" priority="3597">
      <formula>LEN(TRIM(D503))&gt;0</formula>
    </cfRule>
  </conditionalFormatting>
  <conditionalFormatting sqref="C503:C504">
    <cfRule type="notContainsBlanks" dxfId="6836" priority="3596">
      <formula>LEN(TRIM(C503))&gt;0</formula>
    </cfRule>
  </conditionalFormatting>
  <conditionalFormatting sqref="G511:G512">
    <cfRule type="notContainsBlanks" dxfId="6835" priority="3595">
      <formula>LEN(TRIM(G511))&gt;0</formula>
    </cfRule>
  </conditionalFormatting>
  <conditionalFormatting sqref="F511:F512">
    <cfRule type="notContainsBlanks" dxfId="6834" priority="3594">
      <formula>LEN(TRIM(F511))&gt;0</formula>
    </cfRule>
  </conditionalFormatting>
  <conditionalFormatting sqref="E511:E512">
    <cfRule type="notContainsBlanks" dxfId="6833" priority="3593">
      <formula>LEN(TRIM(E511))&gt;0</formula>
    </cfRule>
  </conditionalFormatting>
  <conditionalFormatting sqref="D511:D512">
    <cfRule type="notContainsBlanks" dxfId="6832" priority="3592">
      <formula>LEN(TRIM(D511))&gt;0</formula>
    </cfRule>
  </conditionalFormatting>
  <conditionalFormatting sqref="C511:C512">
    <cfRule type="notContainsBlanks" dxfId="6831" priority="3591">
      <formula>LEN(TRIM(C511))&gt;0</formula>
    </cfRule>
  </conditionalFormatting>
  <conditionalFormatting sqref="I503:I504">
    <cfRule type="notContainsBlanks" dxfId="6830" priority="3590">
      <formula>LEN(TRIM(I503))&gt;0</formula>
    </cfRule>
  </conditionalFormatting>
  <conditionalFormatting sqref="I511:I512">
    <cfRule type="notContainsBlanks" dxfId="6829" priority="3589">
      <formula>LEN(TRIM(I511))&gt;0</formula>
    </cfRule>
  </conditionalFormatting>
  <conditionalFormatting sqref="S519">
    <cfRule type="expression" dxfId="6828" priority="3587">
      <formula>$S$33&gt;0</formula>
    </cfRule>
    <cfRule type="cellIs" dxfId="6827" priority="3588" operator="equal">
      <formula>0</formula>
    </cfRule>
  </conditionalFormatting>
  <conditionalFormatting sqref="S520">
    <cfRule type="expression" dxfId="6826" priority="3585">
      <formula>$S$33&gt;0</formula>
    </cfRule>
    <cfRule type="cellIs" dxfId="6825" priority="3586" operator="equal">
      <formula>0</formula>
    </cfRule>
  </conditionalFormatting>
  <conditionalFormatting sqref="U507:U510">
    <cfRule type="cellIs" dxfId="6824" priority="3579" operator="equal">
      <formula>0</formula>
    </cfRule>
    <cfRule type="cellIs" dxfId="6823" priority="3580" operator="equal">
      <formula>1</formula>
    </cfRule>
  </conditionalFormatting>
  <conditionalFormatting sqref="U511:U514">
    <cfRule type="cellIs" dxfId="6822" priority="3577" operator="equal">
      <formula>0</formula>
    </cfRule>
    <cfRule type="cellIs" dxfId="6821" priority="3578" operator="equal">
      <formula>1</formula>
    </cfRule>
  </conditionalFormatting>
  <conditionalFormatting sqref="U515:U518">
    <cfRule type="cellIs" dxfId="6820" priority="3575" operator="equal">
      <formula>0</formula>
    </cfRule>
    <cfRule type="cellIs" dxfId="6819" priority="3576" operator="equal">
      <formula>1</formula>
    </cfRule>
  </conditionalFormatting>
  <conditionalFormatting sqref="N507:N508">
    <cfRule type="expression" dxfId="6818" priority="3546">
      <formula>N507=" "</formula>
    </cfRule>
    <cfRule type="expression" dxfId="6817" priority="3547">
      <formula>N507="NO PRESENTÓ CERTIFICADO"</formula>
    </cfRule>
    <cfRule type="expression" dxfId="6816" priority="3548">
      <formula>N507="PRESENTÓ CERTIFICADO"</formula>
    </cfRule>
  </conditionalFormatting>
  <conditionalFormatting sqref="O507:O508">
    <cfRule type="cellIs" dxfId="6815" priority="3528" operator="equal">
      <formula>"PENDIENTE POR DESCRIPCIÓN"</formula>
    </cfRule>
    <cfRule type="cellIs" dxfId="6814" priority="3529" operator="equal">
      <formula>"DESCRIPCIÓN INSUFICIENTE"</formula>
    </cfRule>
    <cfRule type="cellIs" dxfId="6813" priority="3530" operator="equal">
      <formula>"NO ESTÁ ACORDE A ITEM 5.2.2 (T.R.)"</formula>
    </cfRule>
    <cfRule type="cellIs" dxfId="6812" priority="3531" operator="equal">
      <formula>"ACORDE A ITEM 5.2.2 (T.R.)"</formula>
    </cfRule>
    <cfRule type="cellIs" dxfId="6811" priority="3538" operator="equal">
      <formula>"PENDIENTE POR DESCRIPCIÓN"</formula>
    </cfRule>
    <cfRule type="cellIs" dxfId="6810" priority="3540" operator="equal">
      <formula>"DESCRIPCIÓN INSUFICIENTE"</formula>
    </cfRule>
    <cfRule type="cellIs" dxfId="6809" priority="3541" operator="equal">
      <formula>"NO ESTÁ ACORDE A ITEM 5.2.1 (T.R.)"</formula>
    </cfRule>
    <cfRule type="cellIs" dxfId="6808" priority="3542" operator="equal">
      <formula>"ACORDE A ITEM 5.2.1 (T.R.)"</formula>
    </cfRule>
  </conditionalFormatting>
  <conditionalFormatting sqref="Q507:Q508">
    <cfRule type="containsBlanks" dxfId="6807" priority="3533">
      <formula>LEN(TRIM(Q507))=0</formula>
    </cfRule>
    <cfRule type="cellIs" dxfId="6806" priority="3539" operator="equal">
      <formula>"REQUERIMIENTOS SUBSANADOS"</formula>
    </cfRule>
    <cfRule type="containsText" dxfId="6805" priority="3543" operator="containsText" text="NO SUBSANABLE">
      <formula>NOT(ISERROR(SEARCH("NO SUBSANABLE",Q507)))</formula>
    </cfRule>
    <cfRule type="containsText" dxfId="6804" priority="3544" operator="containsText" text="PENDIENTES POR SUBSANAR">
      <formula>NOT(ISERROR(SEARCH("PENDIENTES POR SUBSANAR",Q507)))</formula>
    </cfRule>
    <cfRule type="containsText" dxfId="6803" priority="3545" operator="containsText" text="SIN OBSERVACIÓN">
      <formula>NOT(ISERROR(SEARCH("SIN OBSERVACIÓN",Q507)))</formula>
    </cfRule>
  </conditionalFormatting>
  <conditionalFormatting sqref="R507:R508">
    <cfRule type="containsBlanks" dxfId="6802" priority="3532">
      <formula>LEN(TRIM(R507))=0</formula>
    </cfRule>
    <cfRule type="cellIs" dxfId="6801" priority="3534" operator="equal">
      <formula>"NO CUMPLEN CON LO SOLICITADO"</formula>
    </cfRule>
    <cfRule type="cellIs" dxfId="6800" priority="3535" operator="equal">
      <formula>"CUMPLEN CON LO SOLICITADO"</formula>
    </cfRule>
    <cfRule type="cellIs" dxfId="6799" priority="3536" operator="equal">
      <formula>"PENDIENTES"</formula>
    </cfRule>
    <cfRule type="cellIs" dxfId="6798" priority="3537" operator="equal">
      <formula>"NINGUNO"</formula>
    </cfRule>
  </conditionalFormatting>
  <conditionalFormatting sqref="P507:P508">
    <cfRule type="expression" dxfId="6797" priority="3523">
      <formula>Q507="NO SUBSANABLE"</formula>
    </cfRule>
    <cfRule type="expression" dxfId="6796" priority="3524">
      <formula>Q507="REQUERIMIENTOS SUBSANADOS"</formula>
    </cfRule>
    <cfRule type="expression" dxfId="6795" priority="3525">
      <formula>Q507="PENDIENTES POR SUBSANAR"</formula>
    </cfRule>
    <cfRule type="expression" dxfId="6794" priority="3526">
      <formula>Q507="SIN OBSERVACIÓN"</formula>
    </cfRule>
    <cfRule type="containsBlanks" dxfId="6793" priority="3527">
      <formula>LEN(TRIM(P507))=0</formula>
    </cfRule>
  </conditionalFormatting>
  <conditionalFormatting sqref="N511:N512">
    <cfRule type="expression" dxfId="6792" priority="3520">
      <formula>N511=" "</formula>
    </cfRule>
    <cfRule type="expression" dxfId="6791" priority="3521">
      <formula>N511="NO PRESENTÓ CERTIFICADO"</formula>
    </cfRule>
    <cfRule type="expression" dxfId="6790" priority="3522">
      <formula>N511="PRESENTÓ CERTIFICADO"</formula>
    </cfRule>
  </conditionalFormatting>
  <conditionalFormatting sqref="O511:O512">
    <cfRule type="cellIs" dxfId="6789" priority="3502" operator="equal">
      <formula>"PENDIENTE POR DESCRIPCIÓN"</formula>
    </cfRule>
    <cfRule type="cellIs" dxfId="6788" priority="3503" operator="equal">
      <formula>"DESCRIPCIÓN INSUFICIENTE"</formula>
    </cfRule>
    <cfRule type="cellIs" dxfId="6787" priority="3504" operator="equal">
      <formula>"NO ESTÁ ACORDE A ITEM 5.2.2 (T.R.)"</formula>
    </cfRule>
    <cfRule type="cellIs" dxfId="6786" priority="3505" operator="equal">
      <formula>"ACORDE A ITEM 5.2.2 (T.R.)"</formula>
    </cfRule>
    <cfRule type="cellIs" dxfId="6785" priority="3512" operator="equal">
      <formula>"PENDIENTE POR DESCRIPCIÓN"</formula>
    </cfRule>
    <cfRule type="cellIs" dxfId="6784" priority="3514" operator="equal">
      <formula>"DESCRIPCIÓN INSUFICIENTE"</formula>
    </cfRule>
    <cfRule type="cellIs" dxfId="6783" priority="3515" operator="equal">
      <formula>"NO ESTÁ ACORDE A ITEM 5.2.1 (T.R.)"</formula>
    </cfRule>
    <cfRule type="cellIs" dxfId="6782" priority="3516" operator="equal">
      <formula>"ACORDE A ITEM 5.2.1 (T.R.)"</formula>
    </cfRule>
  </conditionalFormatting>
  <conditionalFormatting sqref="Q511:Q512">
    <cfRule type="containsBlanks" dxfId="6781" priority="3507">
      <formula>LEN(TRIM(Q511))=0</formula>
    </cfRule>
    <cfRule type="cellIs" dxfId="6780" priority="3513" operator="equal">
      <formula>"REQUERIMIENTOS SUBSANADOS"</formula>
    </cfRule>
    <cfRule type="containsText" dxfId="6779" priority="3517" operator="containsText" text="NO SUBSANABLE">
      <formula>NOT(ISERROR(SEARCH("NO SUBSANABLE",Q511)))</formula>
    </cfRule>
    <cfRule type="containsText" dxfId="6778" priority="3518" operator="containsText" text="PENDIENTES POR SUBSANAR">
      <formula>NOT(ISERROR(SEARCH("PENDIENTES POR SUBSANAR",Q511)))</formula>
    </cfRule>
    <cfRule type="containsText" dxfId="6777" priority="3519" operator="containsText" text="SIN OBSERVACIÓN">
      <formula>NOT(ISERROR(SEARCH("SIN OBSERVACIÓN",Q511)))</formula>
    </cfRule>
  </conditionalFormatting>
  <conditionalFormatting sqref="R511:R512">
    <cfRule type="containsBlanks" dxfId="6776" priority="3506">
      <formula>LEN(TRIM(R511))=0</formula>
    </cfRule>
    <cfRule type="cellIs" dxfId="6775" priority="3508" operator="equal">
      <formula>"NO CUMPLEN CON LO SOLICITADO"</formula>
    </cfRule>
    <cfRule type="cellIs" dxfId="6774" priority="3509" operator="equal">
      <formula>"CUMPLEN CON LO SOLICITADO"</formula>
    </cfRule>
    <cfRule type="cellIs" dxfId="6773" priority="3510" operator="equal">
      <formula>"PENDIENTES"</formula>
    </cfRule>
    <cfRule type="cellIs" dxfId="6772" priority="3511" operator="equal">
      <formula>"NINGUNO"</formula>
    </cfRule>
  </conditionalFormatting>
  <conditionalFormatting sqref="P511:P512">
    <cfRule type="expression" dxfId="6771" priority="3497">
      <formula>Q511="NO SUBSANABLE"</formula>
    </cfRule>
    <cfRule type="expression" dxfId="6770" priority="3498">
      <formula>Q511="REQUERIMIENTOS SUBSANADOS"</formula>
    </cfRule>
    <cfRule type="expression" dxfId="6769" priority="3499">
      <formula>Q511="PENDIENTES POR SUBSANAR"</formula>
    </cfRule>
    <cfRule type="expression" dxfId="6768" priority="3500">
      <formula>Q511="SIN OBSERVACIÓN"</formula>
    </cfRule>
    <cfRule type="containsBlanks" dxfId="6767" priority="3501">
      <formula>LEN(TRIM(P511))=0</formula>
    </cfRule>
  </conditionalFormatting>
  <conditionalFormatting sqref="N515:N516">
    <cfRule type="expression" dxfId="6766" priority="3494">
      <formula>N515=" "</formula>
    </cfRule>
    <cfRule type="expression" dxfId="6765" priority="3495">
      <formula>N515="NO PRESENTÓ CERTIFICADO"</formula>
    </cfRule>
    <cfRule type="expression" dxfId="6764" priority="3496">
      <formula>N515="PRESENTÓ CERTIFICADO"</formula>
    </cfRule>
  </conditionalFormatting>
  <conditionalFormatting sqref="O515:O516">
    <cfRule type="cellIs" dxfId="6763" priority="3476" operator="equal">
      <formula>"PENDIENTE POR DESCRIPCIÓN"</formula>
    </cfRule>
    <cfRule type="cellIs" dxfId="6762" priority="3477" operator="equal">
      <formula>"DESCRIPCIÓN INSUFICIENTE"</formula>
    </cfRule>
    <cfRule type="cellIs" dxfId="6761" priority="3478" operator="equal">
      <formula>"NO ESTÁ ACORDE A ITEM 5.2.2 (T.R.)"</formula>
    </cfRule>
    <cfRule type="cellIs" dxfId="6760" priority="3479" operator="equal">
      <formula>"ACORDE A ITEM 5.2.2 (T.R.)"</formula>
    </cfRule>
    <cfRule type="cellIs" dxfId="6759" priority="3486" operator="equal">
      <formula>"PENDIENTE POR DESCRIPCIÓN"</formula>
    </cfRule>
    <cfRule type="cellIs" dxfId="6758" priority="3488" operator="equal">
      <formula>"DESCRIPCIÓN INSUFICIENTE"</formula>
    </cfRule>
    <cfRule type="cellIs" dxfId="6757" priority="3489" operator="equal">
      <formula>"NO ESTÁ ACORDE A ITEM 5.2.1 (T.R.)"</formula>
    </cfRule>
    <cfRule type="cellIs" dxfId="6756" priority="3490" operator="equal">
      <formula>"ACORDE A ITEM 5.2.1 (T.R.)"</formula>
    </cfRule>
  </conditionalFormatting>
  <conditionalFormatting sqref="Q515:Q516">
    <cfRule type="containsBlanks" dxfId="6755" priority="3481">
      <formula>LEN(TRIM(Q515))=0</formula>
    </cfRule>
    <cfRule type="cellIs" dxfId="6754" priority="3487" operator="equal">
      <formula>"REQUERIMIENTOS SUBSANADOS"</formula>
    </cfRule>
    <cfRule type="containsText" dxfId="6753" priority="3491" operator="containsText" text="NO SUBSANABLE">
      <formula>NOT(ISERROR(SEARCH("NO SUBSANABLE",Q515)))</formula>
    </cfRule>
    <cfRule type="containsText" dxfId="6752" priority="3492" operator="containsText" text="PENDIENTES POR SUBSANAR">
      <formula>NOT(ISERROR(SEARCH("PENDIENTES POR SUBSANAR",Q515)))</formula>
    </cfRule>
    <cfRule type="containsText" dxfId="6751" priority="3493" operator="containsText" text="SIN OBSERVACIÓN">
      <formula>NOT(ISERROR(SEARCH("SIN OBSERVACIÓN",Q515)))</formula>
    </cfRule>
  </conditionalFormatting>
  <conditionalFormatting sqref="R515:R516">
    <cfRule type="containsBlanks" dxfId="6750" priority="3480">
      <formula>LEN(TRIM(R515))=0</formula>
    </cfRule>
    <cfRule type="cellIs" dxfId="6749" priority="3482" operator="equal">
      <formula>"NO CUMPLEN CON LO SOLICITADO"</formula>
    </cfRule>
    <cfRule type="cellIs" dxfId="6748" priority="3483" operator="equal">
      <formula>"CUMPLEN CON LO SOLICITADO"</formula>
    </cfRule>
    <cfRule type="cellIs" dxfId="6747" priority="3484" operator="equal">
      <formula>"PENDIENTES"</formula>
    </cfRule>
    <cfRule type="cellIs" dxfId="6746" priority="3485" operator="equal">
      <formula>"NINGUNO"</formula>
    </cfRule>
  </conditionalFormatting>
  <conditionalFormatting sqref="P515:P516">
    <cfRule type="expression" dxfId="6745" priority="3471">
      <formula>Q515="NO SUBSANABLE"</formula>
    </cfRule>
    <cfRule type="expression" dxfId="6744" priority="3472">
      <formula>Q515="REQUERIMIENTOS SUBSANADOS"</formula>
    </cfRule>
    <cfRule type="expression" dxfId="6743" priority="3473">
      <formula>Q515="PENDIENTES POR SUBSANAR"</formula>
    </cfRule>
    <cfRule type="expression" dxfId="6742" priority="3474">
      <formula>Q515="SIN OBSERVACIÓN"</formula>
    </cfRule>
    <cfRule type="containsBlanks" dxfId="6741" priority="3475">
      <formula>LEN(TRIM(P515))=0</formula>
    </cfRule>
  </conditionalFormatting>
  <conditionalFormatting sqref="J499:J506">
    <cfRule type="cellIs" dxfId="6740" priority="3469" operator="equal">
      <formula>"NO CUMPLE"</formula>
    </cfRule>
    <cfRule type="cellIs" dxfId="6739" priority="3470" operator="equal">
      <formula>"CUMPLE"</formula>
    </cfRule>
  </conditionalFormatting>
  <conditionalFormatting sqref="J507:J510">
    <cfRule type="cellIs" dxfId="6738" priority="3467" operator="equal">
      <formula>"NO CUMPLE"</formula>
    </cfRule>
    <cfRule type="cellIs" dxfId="6737" priority="3468" operator="equal">
      <formula>"CUMPLE"</formula>
    </cfRule>
  </conditionalFormatting>
  <conditionalFormatting sqref="J511:J514">
    <cfRule type="cellIs" dxfId="6736" priority="3465" operator="equal">
      <formula>"NO CUMPLE"</formula>
    </cfRule>
    <cfRule type="cellIs" dxfId="6735" priority="3466" operator="equal">
      <formula>"CUMPLE"</formula>
    </cfRule>
  </conditionalFormatting>
  <conditionalFormatting sqref="J515:J518">
    <cfRule type="cellIs" dxfId="6734" priority="3463" operator="equal">
      <formula>"NO CUMPLE"</formula>
    </cfRule>
    <cfRule type="cellIs" dxfId="6733" priority="3464" operator="equal">
      <formula>"CUMPLE"</formula>
    </cfRule>
  </conditionalFormatting>
  <conditionalFormatting sqref="S499:S500">
    <cfRule type="cellIs" dxfId="6732" priority="3461" operator="greaterThan">
      <formula>0</formula>
    </cfRule>
    <cfRule type="top10" dxfId="6731" priority="3462" rank="10"/>
  </conditionalFormatting>
  <conditionalFormatting sqref="M499">
    <cfRule type="expression" dxfId="6730" priority="3427">
      <formula>L499="NO CUMPLE"</formula>
    </cfRule>
    <cfRule type="expression" dxfId="6729" priority="3428">
      <formula>L499="CUMPLE"</formula>
    </cfRule>
  </conditionalFormatting>
  <conditionalFormatting sqref="L499:L502">
    <cfRule type="cellIs" dxfId="6728" priority="3425" operator="equal">
      <formula>"NO CUMPLE"</formula>
    </cfRule>
    <cfRule type="cellIs" dxfId="6727" priority="3426" operator="equal">
      <formula>"CUMPLE"</formula>
    </cfRule>
  </conditionalFormatting>
  <conditionalFormatting sqref="M500:M502">
    <cfRule type="expression" dxfId="6726" priority="3423">
      <formula>L500="NO CUMPLE"</formula>
    </cfRule>
    <cfRule type="expression" dxfId="6725" priority="3424">
      <formula>L500="CUMPLE"</formula>
    </cfRule>
  </conditionalFormatting>
  <conditionalFormatting sqref="M503">
    <cfRule type="expression" dxfId="6724" priority="3413">
      <formula>L503="NO CUMPLE"</formula>
    </cfRule>
    <cfRule type="expression" dxfId="6723" priority="3414">
      <formula>L503="CUMPLE"</formula>
    </cfRule>
  </conditionalFormatting>
  <conditionalFormatting sqref="L503:L506">
    <cfRule type="cellIs" dxfId="6722" priority="3411" operator="equal">
      <formula>"NO CUMPLE"</formula>
    </cfRule>
    <cfRule type="cellIs" dxfId="6721" priority="3412" operator="equal">
      <formula>"CUMPLE"</formula>
    </cfRule>
  </conditionalFormatting>
  <conditionalFormatting sqref="M507">
    <cfRule type="expression" dxfId="6720" priority="3399">
      <formula>L507="NO CUMPLE"</formula>
    </cfRule>
    <cfRule type="expression" dxfId="6719" priority="3400">
      <formula>L507="CUMPLE"</formula>
    </cfRule>
  </conditionalFormatting>
  <conditionalFormatting sqref="L507:L510">
    <cfRule type="cellIs" dxfId="6718" priority="3397" operator="equal">
      <formula>"NO CUMPLE"</formula>
    </cfRule>
    <cfRule type="cellIs" dxfId="6717" priority="3398" operator="equal">
      <formula>"CUMPLE"</formula>
    </cfRule>
  </conditionalFormatting>
  <conditionalFormatting sqref="M508:M510">
    <cfRule type="expression" dxfId="6716" priority="3395">
      <formula>L508="NO CUMPLE"</formula>
    </cfRule>
    <cfRule type="expression" dxfId="6715" priority="3396">
      <formula>L508="CUMPLE"</formula>
    </cfRule>
  </conditionalFormatting>
  <conditionalFormatting sqref="M511">
    <cfRule type="expression" dxfId="6714" priority="3385">
      <formula>L511="NO CUMPLE"</formula>
    </cfRule>
    <cfRule type="expression" dxfId="6713" priority="3386">
      <formula>L511="CUMPLE"</formula>
    </cfRule>
  </conditionalFormatting>
  <conditionalFormatting sqref="L511:L514">
    <cfRule type="cellIs" dxfId="6712" priority="3383" operator="equal">
      <formula>"NO CUMPLE"</formula>
    </cfRule>
    <cfRule type="cellIs" dxfId="6711" priority="3384" operator="equal">
      <formula>"CUMPLE"</formula>
    </cfRule>
  </conditionalFormatting>
  <conditionalFormatting sqref="L515:L518">
    <cfRule type="cellIs" dxfId="6710" priority="3369" operator="equal">
      <formula>"NO CUMPLE"</formula>
    </cfRule>
    <cfRule type="cellIs" dxfId="6709" priority="3370" operator="equal">
      <formula>"CUMPLE"</formula>
    </cfRule>
  </conditionalFormatting>
  <conditionalFormatting sqref="M516:M518">
    <cfRule type="expression" dxfId="6708" priority="3367">
      <formula>L516="NO CUMPLE"</formula>
    </cfRule>
    <cfRule type="expression" dxfId="6707" priority="3368">
      <formula>L516="CUMPLE"</formula>
    </cfRule>
  </conditionalFormatting>
  <conditionalFormatting sqref="T546">
    <cfRule type="cellIs" dxfId="6706" priority="3363" operator="equal">
      <formula>"NO CUMPLE"</formula>
    </cfRule>
    <cfRule type="cellIs" dxfId="6705" priority="3364" operator="equal">
      <formula>"CUMPLE"</formula>
    </cfRule>
  </conditionalFormatting>
  <conditionalFormatting sqref="B546">
    <cfRule type="cellIs" dxfId="6704" priority="3361" operator="equal">
      <formula>"NO CUMPLE CON LA EXPERIENCIA REQUERIDA"</formula>
    </cfRule>
    <cfRule type="cellIs" dxfId="6703" priority="3362" operator="equal">
      <formula>"CUMPLE CON LA EXPERIENCIA REQUERIDA"</formula>
    </cfRule>
  </conditionalFormatting>
  <conditionalFormatting sqref="H526:H527 H530:H531 H534:H535 H538:H539 H542:H543">
    <cfRule type="notContainsBlanks" dxfId="6702" priority="3360">
      <formula>LEN(TRIM(H526))&gt;0</formula>
    </cfRule>
  </conditionalFormatting>
  <conditionalFormatting sqref="G526:G527">
    <cfRule type="notContainsBlanks" dxfId="6701" priority="3359">
      <formula>LEN(TRIM(G526))&gt;0</formula>
    </cfRule>
  </conditionalFormatting>
  <conditionalFormatting sqref="F526:F527">
    <cfRule type="notContainsBlanks" dxfId="6700" priority="3358">
      <formula>LEN(TRIM(F526))&gt;0</formula>
    </cfRule>
  </conditionalFormatting>
  <conditionalFormatting sqref="E526:E527">
    <cfRule type="notContainsBlanks" dxfId="6699" priority="3357">
      <formula>LEN(TRIM(E526))&gt;0</formula>
    </cfRule>
  </conditionalFormatting>
  <conditionalFormatting sqref="D526:D527">
    <cfRule type="notContainsBlanks" dxfId="6698" priority="3356">
      <formula>LEN(TRIM(D526))&gt;0</formula>
    </cfRule>
  </conditionalFormatting>
  <conditionalFormatting sqref="C526:C527">
    <cfRule type="notContainsBlanks" dxfId="6697" priority="3355">
      <formula>LEN(TRIM(C526))&gt;0</formula>
    </cfRule>
  </conditionalFormatting>
  <conditionalFormatting sqref="I526:I527">
    <cfRule type="notContainsBlanks" dxfId="6696" priority="3354">
      <formula>LEN(TRIM(I526))&gt;0</formula>
    </cfRule>
  </conditionalFormatting>
  <conditionalFormatting sqref="T526:T527">
    <cfRule type="cellIs" dxfId="6695" priority="3352" operator="equal">
      <formula>"NO"</formula>
    </cfRule>
    <cfRule type="cellIs" dxfId="6694" priority="3353" operator="equal">
      <formula>"SI"</formula>
    </cfRule>
  </conditionalFormatting>
  <conditionalFormatting sqref="S530:S531">
    <cfRule type="cellIs" dxfId="6693" priority="3350" operator="greaterThan">
      <formula>0</formula>
    </cfRule>
    <cfRule type="top10" dxfId="6692" priority="3351" rank="10"/>
  </conditionalFormatting>
  <conditionalFormatting sqref="S534:S535">
    <cfRule type="cellIs" dxfId="6691" priority="3348" operator="greaterThan">
      <formula>0</formula>
    </cfRule>
    <cfRule type="top10" dxfId="6690" priority="3349" rank="10"/>
  </conditionalFormatting>
  <conditionalFormatting sqref="G534:G535">
    <cfRule type="notContainsBlanks" dxfId="6689" priority="3347">
      <formula>LEN(TRIM(G534))&gt;0</formula>
    </cfRule>
  </conditionalFormatting>
  <conditionalFormatting sqref="F534:F535">
    <cfRule type="notContainsBlanks" dxfId="6688" priority="3346">
      <formula>LEN(TRIM(F534))&gt;0</formula>
    </cfRule>
  </conditionalFormatting>
  <conditionalFormatting sqref="E534:E535">
    <cfRule type="notContainsBlanks" dxfId="6687" priority="3345">
      <formula>LEN(TRIM(E534))&gt;0</formula>
    </cfRule>
  </conditionalFormatting>
  <conditionalFormatting sqref="D534:D535">
    <cfRule type="notContainsBlanks" dxfId="6686" priority="3344">
      <formula>LEN(TRIM(D534))&gt;0</formula>
    </cfRule>
  </conditionalFormatting>
  <conditionalFormatting sqref="C534:C535">
    <cfRule type="notContainsBlanks" dxfId="6685" priority="3343">
      <formula>LEN(TRIM(C534))&gt;0</formula>
    </cfRule>
  </conditionalFormatting>
  <conditionalFormatting sqref="I534:I535">
    <cfRule type="notContainsBlanks" dxfId="6684" priority="3342">
      <formula>LEN(TRIM(I534))&gt;0</formula>
    </cfRule>
  </conditionalFormatting>
  <conditionalFormatting sqref="S538:S539">
    <cfRule type="cellIs" dxfId="6683" priority="3340" operator="greaterThan">
      <formula>0</formula>
    </cfRule>
    <cfRule type="top10" dxfId="6682" priority="3341" rank="10"/>
  </conditionalFormatting>
  <conditionalFormatting sqref="S542:S543">
    <cfRule type="cellIs" dxfId="6681" priority="3338" operator="greaterThan">
      <formula>0</formula>
    </cfRule>
    <cfRule type="top10" dxfId="6680" priority="3339" rank="10"/>
  </conditionalFormatting>
  <conditionalFormatting sqref="G542:G543">
    <cfRule type="notContainsBlanks" dxfId="6679" priority="3337">
      <formula>LEN(TRIM(G542))&gt;0</formula>
    </cfRule>
  </conditionalFormatting>
  <conditionalFormatting sqref="F542:F543">
    <cfRule type="notContainsBlanks" dxfId="6678" priority="3336">
      <formula>LEN(TRIM(F542))&gt;0</formula>
    </cfRule>
  </conditionalFormatting>
  <conditionalFormatting sqref="E542:E543">
    <cfRule type="notContainsBlanks" dxfId="6677" priority="3335">
      <formula>LEN(TRIM(E542))&gt;0</formula>
    </cfRule>
  </conditionalFormatting>
  <conditionalFormatting sqref="D542:D543">
    <cfRule type="notContainsBlanks" dxfId="6676" priority="3334">
      <formula>LEN(TRIM(D542))&gt;0</formula>
    </cfRule>
  </conditionalFormatting>
  <conditionalFormatting sqref="C542:C543">
    <cfRule type="notContainsBlanks" dxfId="6675" priority="3333">
      <formula>LEN(TRIM(C542))&gt;0</formula>
    </cfRule>
  </conditionalFormatting>
  <conditionalFormatting sqref="I542:I543">
    <cfRule type="notContainsBlanks" dxfId="6674" priority="3332">
      <formula>LEN(TRIM(I542))&gt;0</formula>
    </cfRule>
  </conditionalFormatting>
  <conditionalFormatting sqref="G530:G531">
    <cfRule type="notContainsBlanks" dxfId="6673" priority="3331">
      <formula>LEN(TRIM(G530))&gt;0</formula>
    </cfRule>
  </conditionalFormatting>
  <conditionalFormatting sqref="F530:F531">
    <cfRule type="notContainsBlanks" dxfId="6672" priority="3330">
      <formula>LEN(TRIM(F530))&gt;0</formula>
    </cfRule>
  </conditionalFormatting>
  <conditionalFormatting sqref="E530:E531">
    <cfRule type="notContainsBlanks" dxfId="6671" priority="3329">
      <formula>LEN(TRIM(E530))&gt;0</formula>
    </cfRule>
  </conditionalFormatting>
  <conditionalFormatting sqref="D530:D531">
    <cfRule type="notContainsBlanks" dxfId="6670" priority="3328">
      <formula>LEN(TRIM(D530))&gt;0</formula>
    </cfRule>
  </conditionalFormatting>
  <conditionalFormatting sqref="C530:C531">
    <cfRule type="notContainsBlanks" dxfId="6669" priority="3327">
      <formula>LEN(TRIM(C530))&gt;0</formula>
    </cfRule>
  </conditionalFormatting>
  <conditionalFormatting sqref="G538:G539">
    <cfRule type="notContainsBlanks" dxfId="6668" priority="3326">
      <formula>LEN(TRIM(G538))&gt;0</formula>
    </cfRule>
  </conditionalFormatting>
  <conditionalFormatting sqref="F538:F539">
    <cfRule type="notContainsBlanks" dxfId="6667" priority="3325">
      <formula>LEN(TRIM(F538))&gt;0</formula>
    </cfRule>
  </conditionalFormatting>
  <conditionalFormatting sqref="E538:E539">
    <cfRule type="notContainsBlanks" dxfId="6666" priority="3324">
      <formula>LEN(TRIM(E538))&gt;0</formula>
    </cfRule>
  </conditionalFormatting>
  <conditionalFormatting sqref="D538:D539">
    <cfRule type="notContainsBlanks" dxfId="6665" priority="3323">
      <formula>LEN(TRIM(D538))&gt;0</formula>
    </cfRule>
  </conditionalFormatting>
  <conditionalFormatting sqref="C538:C539">
    <cfRule type="notContainsBlanks" dxfId="6664" priority="3322">
      <formula>LEN(TRIM(C538))&gt;0</formula>
    </cfRule>
  </conditionalFormatting>
  <conditionalFormatting sqref="I530:I531">
    <cfRule type="notContainsBlanks" dxfId="6663" priority="3321">
      <formula>LEN(TRIM(I530))&gt;0</formula>
    </cfRule>
  </conditionalFormatting>
  <conditionalFormatting sqref="I538:I539">
    <cfRule type="notContainsBlanks" dxfId="6662" priority="3320">
      <formula>LEN(TRIM(I538))&gt;0</formula>
    </cfRule>
  </conditionalFormatting>
  <conditionalFormatting sqref="S546">
    <cfRule type="expression" dxfId="6661" priority="3318">
      <formula>$S$33&gt;0</formula>
    </cfRule>
    <cfRule type="cellIs" dxfId="6660" priority="3319" operator="equal">
      <formula>0</formula>
    </cfRule>
  </conditionalFormatting>
  <conditionalFormatting sqref="S547">
    <cfRule type="expression" dxfId="6659" priority="3316">
      <formula>$S$33&gt;0</formula>
    </cfRule>
    <cfRule type="cellIs" dxfId="6658" priority="3317" operator="equal">
      <formula>0</formula>
    </cfRule>
  </conditionalFormatting>
  <conditionalFormatting sqref="U530:U533">
    <cfRule type="cellIs" dxfId="6657" priority="3312" operator="equal">
      <formula>0</formula>
    </cfRule>
    <cfRule type="cellIs" dxfId="6656" priority="3313" operator="equal">
      <formula>1</formula>
    </cfRule>
  </conditionalFormatting>
  <conditionalFormatting sqref="U534:U537">
    <cfRule type="cellIs" dxfId="6655" priority="3310" operator="equal">
      <formula>0</formula>
    </cfRule>
    <cfRule type="cellIs" dxfId="6654" priority="3311" operator="equal">
      <formula>1</formula>
    </cfRule>
  </conditionalFormatting>
  <conditionalFormatting sqref="U538:U541">
    <cfRule type="cellIs" dxfId="6653" priority="3308" operator="equal">
      <formula>0</formula>
    </cfRule>
    <cfRule type="cellIs" dxfId="6652" priority="3309" operator="equal">
      <formula>1</formula>
    </cfRule>
  </conditionalFormatting>
  <conditionalFormatting sqref="U542:U545">
    <cfRule type="cellIs" dxfId="6651" priority="3306" operator="equal">
      <formula>0</formula>
    </cfRule>
    <cfRule type="cellIs" dxfId="6650" priority="3307" operator="equal">
      <formula>1</formula>
    </cfRule>
  </conditionalFormatting>
  <conditionalFormatting sqref="N530:N531">
    <cfRule type="expression" dxfId="6649" priority="3303">
      <formula>N530=" "</formula>
    </cfRule>
    <cfRule type="expression" dxfId="6648" priority="3304">
      <formula>N530="NO PRESENTÓ CERTIFICADO"</formula>
    </cfRule>
    <cfRule type="expression" dxfId="6647" priority="3305">
      <formula>N530="PRESENTÓ CERTIFICADO"</formula>
    </cfRule>
  </conditionalFormatting>
  <conditionalFormatting sqref="O530:O531">
    <cfRule type="cellIs" dxfId="6646" priority="3285" operator="equal">
      <formula>"PENDIENTE POR DESCRIPCIÓN"</formula>
    </cfRule>
    <cfRule type="cellIs" dxfId="6645" priority="3286" operator="equal">
      <formula>"DESCRIPCIÓN INSUFICIENTE"</formula>
    </cfRule>
    <cfRule type="cellIs" dxfId="6644" priority="3287" operator="equal">
      <formula>"NO ESTÁ ACORDE A ITEM 5.2.2 (T.R.)"</formula>
    </cfRule>
    <cfRule type="cellIs" dxfId="6643" priority="3288" operator="equal">
      <formula>"ACORDE A ITEM 5.2.2 (T.R.)"</formula>
    </cfRule>
    <cfRule type="cellIs" dxfId="6642" priority="3295" operator="equal">
      <formula>"PENDIENTE POR DESCRIPCIÓN"</formula>
    </cfRule>
    <cfRule type="cellIs" dxfId="6641" priority="3297" operator="equal">
      <formula>"DESCRIPCIÓN INSUFICIENTE"</formula>
    </cfRule>
    <cfRule type="cellIs" dxfId="6640" priority="3298" operator="equal">
      <formula>"NO ESTÁ ACORDE A ITEM 5.2.1 (T.R.)"</formula>
    </cfRule>
    <cfRule type="cellIs" dxfId="6639" priority="3299" operator="equal">
      <formula>"ACORDE A ITEM 5.2.1 (T.R.)"</formula>
    </cfRule>
  </conditionalFormatting>
  <conditionalFormatting sqref="Q530:Q531">
    <cfRule type="containsBlanks" dxfId="6638" priority="3290">
      <formula>LEN(TRIM(Q530))=0</formula>
    </cfRule>
    <cfRule type="cellIs" dxfId="6637" priority="3296" operator="equal">
      <formula>"REQUERIMIENTOS SUBSANADOS"</formula>
    </cfRule>
    <cfRule type="containsText" dxfId="6636" priority="3300" operator="containsText" text="NO SUBSANABLE">
      <formula>NOT(ISERROR(SEARCH("NO SUBSANABLE",Q530)))</formula>
    </cfRule>
    <cfRule type="containsText" dxfId="6635" priority="3301" operator="containsText" text="PENDIENTES POR SUBSANAR">
      <formula>NOT(ISERROR(SEARCH("PENDIENTES POR SUBSANAR",Q530)))</formula>
    </cfRule>
    <cfRule type="containsText" dxfId="6634" priority="3302" operator="containsText" text="SIN OBSERVACIÓN">
      <formula>NOT(ISERROR(SEARCH("SIN OBSERVACIÓN",Q530)))</formula>
    </cfRule>
  </conditionalFormatting>
  <conditionalFormatting sqref="R530:R531">
    <cfRule type="containsBlanks" dxfId="6633" priority="3289">
      <formula>LEN(TRIM(R530))=0</formula>
    </cfRule>
    <cfRule type="cellIs" dxfId="6632" priority="3291" operator="equal">
      <formula>"NO CUMPLEN CON LO SOLICITADO"</formula>
    </cfRule>
    <cfRule type="cellIs" dxfId="6631" priority="3292" operator="equal">
      <formula>"CUMPLEN CON LO SOLICITADO"</formula>
    </cfRule>
    <cfRule type="cellIs" dxfId="6630" priority="3293" operator="equal">
      <formula>"PENDIENTES"</formula>
    </cfRule>
    <cfRule type="cellIs" dxfId="6629" priority="3294" operator="equal">
      <formula>"NINGUNO"</formula>
    </cfRule>
  </conditionalFormatting>
  <conditionalFormatting sqref="P530:P531">
    <cfRule type="expression" dxfId="6628" priority="3280">
      <formula>Q530="NO SUBSANABLE"</formula>
    </cfRule>
    <cfRule type="expression" dxfId="6627" priority="3281">
      <formula>Q530="REQUERIMIENTOS SUBSANADOS"</formula>
    </cfRule>
    <cfRule type="expression" dxfId="6626" priority="3282">
      <formula>Q530="PENDIENTES POR SUBSANAR"</formula>
    </cfRule>
    <cfRule type="expression" dxfId="6625" priority="3283">
      <formula>Q530="SIN OBSERVACIÓN"</formula>
    </cfRule>
    <cfRule type="containsBlanks" dxfId="6624" priority="3284">
      <formula>LEN(TRIM(P530))=0</formula>
    </cfRule>
  </conditionalFormatting>
  <conditionalFormatting sqref="N534:N535">
    <cfRule type="expression" dxfId="6623" priority="3277">
      <formula>N534=" "</formula>
    </cfRule>
    <cfRule type="expression" dxfId="6622" priority="3278">
      <formula>N534="NO PRESENTÓ CERTIFICADO"</formula>
    </cfRule>
    <cfRule type="expression" dxfId="6621" priority="3279">
      <formula>N534="PRESENTÓ CERTIFICADO"</formula>
    </cfRule>
  </conditionalFormatting>
  <conditionalFormatting sqref="O534:O535">
    <cfRule type="cellIs" dxfId="6620" priority="3259" operator="equal">
      <formula>"PENDIENTE POR DESCRIPCIÓN"</formula>
    </cfRule>
    <cfRule type="cellIs" dxfId="6619" priority="3260" operator="equal">
      <formula>"DESCRIPCIÓN INSUFICIENTE"</formula>
    </cfRule>
    <cfRule type="cellIs" dxfId="6618" priority="3261" operator="equal">
      <formula>"NO ESTÁ ACORDE A ITEM 5.2.2 (T.R.)"</formula>
    </cfRule>
    <cfRule type="cellIs" dxfId="6617" priority="3262" operator="equal">
      <formula>"ACORDE A ITEM 5.2.2 (T.R.)"</formula>
    </cfRule>
    <cfRule type="cellIs" dxfId="6616" priority="3269" operator="equal">
      <formula>"PENDIENTE POR DESCRIPCIÓN"</formula>
    </cfRule>
    <cfRule type="cellIs" dxfId="6615" priority="3271" operator="equal">
      <formula>"DESCRIPCIÓN INSUFICIENTE"</formula>
    </cfRule>
    <cfRule type="cellIs" dxfId="6614" priority="3272" operator="equal">
      <formula>"NO ESTÁ ACORDE A ITEM 5.2.1 (T.R.)"</formula>
    </cfRule>
    <cfRule type="cellIs" dxfId="6613" priority="3273" operator="equal">
      <formula>"ACORDE A ITEM 5.2.1 (T.R.)"</formula>
    </cfRule>
  </conditionalFormatting>
  <conditionalFormatting sqref="Q534:Q535">
    <cfRule type="containsBlanks" dxfId="6612" priority="3264">
      <formula>LEN(TRIM(Q534))=0</formula>
    </cfRule>
    <cfRule type="cellIs" dxfId="6611" priority="3270" operator="equal">
      <formula>"REQUERIMIENTOS SUBSANADOS"</formula>
    </cfRule>
    <cfRule type="containsText" dxfId="6610" priority="3274" operator="containsText" text="NO SUBSANABLE">
      <formula>NOT(ISERROR(SEARCH("NO SUBSANABLE",Q534)))</formula>
    </cfRule>
    <cfRule type="containsText" dxfId="6609" priority="3275" operator="containsText" text="PENDIENTES POR SUBSANAR">
      <formula>NOT(ISERROR(SEARCH("PENDIENTES POR SUBSANAR",Q534)))</formula>
    </cfRule>
    <cfRule type="containsText" dxfId="6608" priority="3276" operator="containsText" text="SIN OBSERVACIÓN">
      <formula>NOT(ISERROR(SEARCH("SIN OBSERVACIÓN",Q534)))</formula>
    </cfRule>
  </conditionalFormatting>
  <conditionalFormatting sqref="R534:R535">
    <cfRule type="containsBlanks" dxfId="6607" priority="3263">
      <formula>LEN(TRIM(R534))=0</formula>
    </cfRule>
    <cfRule type="cellIs" dxfId="6606" priority="3265" operator="equal">
      <formula>"NO CUMPLEN CON LO SOLICITADO"</formula>
    </cfRule>
    <cfRule type="cellIs" dxfId="6605" priority="3266" operator="equal">
      <formula>"CUMPLEN CON LO SOLICITADO"</formula>
    </cfRule>
    <cfRule type="cellIs" dxfId="6604" priority="3267" operator="equal">
      <formula>"PENDIENTES"</formula>
    </cfRule>
    <cfRule type="cellIs" dxfId="6603" priority="3268" operator="equal">
      <formula>"NINGUNO"</formula>
    </cfRule>
  </conditionalFormatting>
  <conditionalFormatting sqref="P534:P535">
    <cfRule type="expression" dxfId="6602" priority="3254">
      <formula>Q534="NO SUBSANABLE"</formula>
    </cfRule>
    <cfRule type="expression" dxfId="6601" priority="3255">
      <formula>Q534="REQUERIMIENTOS SUBSANADOS"</formula>
    </cfRule>
    <cfRule type="expression" dxfId="6600" priority="3256">
      <formula>Q534="PENDIENTES POR SUBSANAR"</formula>
    </cfRule>
    <cfRule type="expression" dxfId="6599" priority="3257">
      <formula>Q534="SIN OBSERVACIÓN"</formula>
    </cfRule>
    <cfRule type="containsBlanks" dxfId="6598" priority="3258">
      <formula>LEN(TRIM(P534))=0</formula>
    </cfRule>
  </conditionalFormatting>
  <conditionalFormatting sqref="N538:N539">
    <cfRule type="expression" dxfId="6597" priority="3251">
      <formula>N538=" "</formula>
    </cfRule>
    <cfRule type="expression" dxfId="6596" priority="3252">
      <formula>N538="NO PRESENTÓ CERTIFICADO"</formula>
    </cfRule>
    <cfRule type="expression" dxfId="6595" priority="3253">
      <formula>N538="PRESENTÓ CERTIFICADO"</formula>
    </cfRule>
  </conditionalFormatting>
  <conditionalFormatting sqref="O538:O539">
    <cfRule type="cellIs" dxfId="6594" priority="3233" operator="equal">
      <formula>"PENDIENTE POR DESCRIPCIÓN"</formula>
    </cfRule>
    <cfRule type="cellIs" dxfId="6593" priority="3234" operator="equal">
      <formula>"DESCRIPCIÓN INSUFICIENTE"</formula>
    </cfRule>
    <cfRule type="cellIs" dxfId="6592" priority="3235" operator="equal">
      <formula>"NO ESTÁ ACORDE A ITEM 5.2.2 (T.R.)"</formula>
    </cfRule>
    <cfRule type="cellIs" dxfId="6591" priority="3236" operator="equal">
      <formula>"ACORDE A ITEM 5.2.2 (T.R.)"</formula>
    </cfRule>
    <cfRule type="cellIs" dxfId="6590" priority="3243" operator="equal">
      <formula>"PENDIENTE POR DESCRIPCIÓN"</formula>
    </cfRule>
    <cfRule type="cellIs" dxfId="6589" priority="3245" operator="equal">
      <formula>"DESCRIPCIÓN INSUFICIENTE"</formula>
    </cfRule>
    <cfRule type="cellIs" dxfId="6588" priority="3246" operator="equal">
      <formula>"NO ESTÁ ACORDE A ITEM 5.2.1 (T.R.)"</formula>
    </cfRule>
    <cfRule type="cellIs" dxfId="6587" priority="3247" operator="equal">
      <formula>"ACORDE A ITEM 5.2.1 (T.R.)"</formula>
    </cfRule>
  </conditionalFormatting>
  <conditionalFormatting sqref="Q538:Q539">
    <cfRule type="containsBlanks" dxfId="6586" priority="3238">
      <formula>LEN(TRIM(Q538))=0</formula>
    </cfRule>
    <cfRule type="cellIs" dxfId="6585" priority="3244" operator="equal">
      <formula>"REQUERIMIENTOS SUBSANADOS"</formula>
    </cfRule>
    <cfRule type="containsText" dxfId="6584" priority="3248" operator="containsText" text="NO SUBSANABLE">
      <formula>NOT(ISERROR(SEARCH("NO SUBSANABLE",Q538)))</formula>
    </cfRule>
    <cfRule type="containsText" dxfId="6583" priority="3249" operator="containsText" text="PENDIENTES POR SUBSANAR">
      <formula>NOT(ISERROR(SEARCH("PENDIENTES POR SUBSANAR",Q538)))</formula>
    </cfRule>
    <cfRule type="containsText" dxfId="6582" priority="3250" operator="containsText" text="SIN OBSERVACIÓN">
      <formula>NOT(ISERROR(SEARCH("SIN OBSERVACIÓN",Q538)))</formula>
    </cfRule>
  </conditionalFormatting>
  <conditionalFormatting sqref="R538:R539">
    <cfRule type="containsBlanks" dxfId="6581" priority="3237">
      <formula>LEN(TRIM(R538))=0</formula>
    </cfRule>
    <cfRule type="cellIs" dxfId="6580" priority="3239" operator="equal">
      <formula>"NO CUMPLEN CON LO SOLICITADO"</formula>
    </cfRule>
    <cfRule type="cellIs" dxfId="6579" priority="3240" operator="equal">
      <formula>"CUMPLEN CON LO SOLICITADO"</formula>
    </cfRule>
    <cfRule type="cellIs" dxfId="6578" priority="3241" operator="equal">
      <formula>"PENDIENTES"</formula>
    </cfRule>
    <cfRule type="cellIs" dxfId="6577" priority="3242" operator="equal">
      <formula>"NINGUNO"</formula>
    </cfRule>
  </conditionalFormatting>
  <conditionalFormatting sqref="P538:P539">
    <cfRule type="expression" dxfId="6576" priority="3228">
      <formula>Q538="NO SUBSANABLE"</formula>
    </cfRule>
    <cfRule type="expression" dxfId="6575" priority="3229">
      <formula>Q538="REQUERIMIENTOS SUBSANADOS"</formula>
    </cfRule>
    <cfRule type="expression" dxfId="6574" priority="3230">
      <formula>Q538="PENDIENTES POR SUBSANAR"</formula>
    </cfRule>
    <cfRule type="expression" dxfId="6573" priority="3231">
      <formula>Q538="SIN OBSERVACIÓN"</formula>
    </cfRule>
    <cfRule type="containsBlanks" dxfId="6572" priority="3232">
      <formula>LEN(TRIM(P538))=0</formula>
    </cfRule>
  </conditionalFormatting>
  <conditionalFormatting sqref="N542:N543">
    <cfRule type="expression" dxfId="6571" priority="3225">
      <formula>N542=" "</formula>
    </cfRule>
    <cfRule type="expression" dxfId="6570" priority="3226">
      <formula>N542="NO PRESENTÓ CERTIFICADO"</formula>
    </cfRule>
    <cfRule type="expression" dxfId="6569" priority="3227">
      <formula>N542="PRESENTÓ CERTIFICADO"</formula>
    </cfRule>
  </conditionalFormatting>
  <conditionalFormatting sqref="O542:O543">
    <cfRule type="cellIs" dxfId="6568" priority="3207" operator="equal">
      <formula>"PENDIENTE POR DESCRIPCIÓN"</formula>
    </cfRule>
    <cfRule type="cellIs" dxfId="6567" priority="3208" operator="equal">
      <formula>"DESCRIPCIÓN INSUFICIENTE"</formula>
    </cfRule>
    <cfRule type="cellIs" dxfId="6566" priority="3209" operator="equal">
      <formula>"NO ESTÁ ACORDE A ITEM 5.2.2 (T.R.)"</formula>
    </cfRule>
    <cfRule type="cellIs" dxfId="6565" priority="3210" operator="equal">
      <formula>"ACORDE A ITEM 5.2.2 (T.R.)"</formula>
    </cfRule>
    <cfRule type="cellIs" dxfId="6564" priority="3217" operator="equal">
      <formula>"PENDIENTE POR DESCRIPCIÓN"</formula>
    </cfRule>
    <cfRule type="cellIs" dxfId="6563" priority="3219" operator="equal">
      <formula>"DESCRIPCIÓN INSUFICIENTE"</formula>
    </cfRule>
    <cfRule type="cellIs" dxfId="6562" priority="3220" operator="equal">
      <formula>"NO ESTÁ ACORDE A ITEM 5.2.1 (T.R.)"</formula>
    </cfRule>
    <cfRule type="cellIs" dxfId="6561" priority="3221" operator="equal">
      <formula>"ACORDE A ITEM 5.2.1 (T.R.)"</formula>
    </cfRule>
  </conditionalFormatting>
  <conditionalFormatting sqref="Q542:Q543">
    <cfRule type="containsBlanks" dxfId="6560" priority="3212">
      <formula>LEN(TRIM(Q542))=0</formula>
    </cfRule>
    <cfRule type="cellIs" dxfId="6559" priority="3218" operator="equal">
      <formula>"REQUERIMIENTOS SUBSANADOS"</formula>
    </cfRule>
    <cfRule type="containsText" dxfId="6558" priority="3222" operator="containsText" text="NO SUBSANABLE">
      <formula>NOT(ISERROR(SEARCH("NO SUBSANABLE",Q542)))</formula>
    </cfRule>
    <cfRule type="containsText" dxfId="6557" priority="3223" operator="containsText" text="PENDIENTES POR SUBSANAR">
      <formula>NOT(ISERROR(SEARCH("PENDIENTES POR SUBSANAR",Q542)))</formula>
    </cfRule>
    <cfRule type="containsText" dxfId="6556" priority="3224" operator="containsText" text="SIN OBSERVACIÓN">
      <formula>NOT(ISERROR(SEARCH("SIN OBSERVACIÓN",Q542)))</formula>
    </cfRule>
  </conditionalFormatting>
  <conditionalFormatting sqref="R542:R543">
    <cfRule type="containsBlanks" dxfId="6555" priority="3211">
      <formula>LEN(TRIM(R542))=0</formula>
    </cfRule>
    <cfRule type="cellIs" dxfId="6554" priority="3213" operator="equal">
      <formula>"NO CUMPLEN CON LO SOLICITADO"</formula>
    </cfRule>
    <cfRule type="cellIs" dxfId="6553" priority="3214" operator="equal">
      <formula>"CUMPLEN CON LO SOLICITADO"</formula>
    </cfRule>
    <cfRule type="cellIs" dxfId="6552" priority="3215" operator="equal">
      <formula>"PENDIENTES"</formula>
    </cfRule>
    <cfRule type="cellIs" dxfId="6551" priority="3216" operator="equal">
      <formula>"NINGUNO"</formula>
    </cfRule>
  </conditionalFormatting>
  <conditionalFormatting sqref="P542:P543">
    <cfRule type="expression" dxfId="6550" priority="3202">
      <formula>Q542="NO SUBSANABLE"</formula>
    </cfRule>
    <cfRule type="expression" dxfId="6549" priority="3203">
      <formula>Q542="REQUERIMIENTOS SUBSANADOS"</formula>
    </cfRule>
    <cfRule type="expression" dxfId="6548" priority="3204">
      <formula>Q542="PENDIENTES POR SUBSANAR"</formula>
    </cfRule>
    <cfRule type="expression" dxfId="6547" priority="3205">
      <formula>Q542="SIN OBSERVACIÓN"</formula>
    </cfRule>
    <cfRule type="containsBlanks" dxfId="6546" priority="3206">
      <formula>LEN(TRIM(P542))=0</formula>
    </cfRule>
  </conditionalFormatting>
  <conditionalFormatting sqref="J526:J533">
    <cfRule type="cellIs" dxfId="6545" priority="3200" operator="equal">
      <formula>"NO CUMPLE"</formula>
    </cfRule>
    <cfRule type="cellIs" dxfId="6544" priority="3201" operator="equal">
      <formula>"CUMPLE"</formula>
    </cfRule>
  </conditionalFormatting>
  <conditionalFormatting sqref="J534:J537">
    <cfRule type="cellIs" dxfId="6543" priority="3198" operator="equal">
      <formula>"NO CUMPLE"</formula>
    </cfRule>
    <cfRule type="cellIs" dxfId="6542" priority="3199" operator="equal">
      <formula>"CUMPLE"</formula>
    </cfRule>
  </conditionalFormatting>
  <conditionalFormatting sqref="J538:J541">
    <cfRule type="cellIs" dxfId="6541" priority="3196" operator="equal">
      <formula>"NO CUMPLE"</formula>
    </cfRule>
    <cfRule type="cellIs" dxfId="6540" priority="3197" operator="equal">
      <formula>"CUMPLE"</formula>
    </cfRule>
  </conditionalFormatting>
  <conditionalFormatting sqref="J542:J545">
    <cfRule type="cellIs" dxfId="6539" priority="3194" operator="equal">
      <formula>"NO CUMPLE"</formula>
    </cfRule>
    <cfRule type="cellIs" dxfId="6538" priority="3195" operator="equal">
      <formula>"CUMPLE"</formula>
    </cfRule>
  </conditionalFormatting>
  <conditionalFormatting sqref="S526:S527">
    <cfRule type="cellIs" dxfId="6537" priority="3192" operator="greaterThan">
      <formula>0</formula>
    </cfRule>
    <cfRule type="top10" dxfId="6536" priority="3193" rank="10"/>
  </conditionalFormatting>
  <conditionalFormatting sqref="N526">
    <cfRule type="expression" dxfId="6535" priority="3189">
      <formula>N526=" "</formula>
    </cfRule>
    <cfRule type="expression" dxfId="6534" priority="3190">
      <formula>N526="NO PRESENTÓ CERTIFICADO"</formula>
    </cfRule>
    <cfRule type="expression" dxfId="6533" priority="3191">
      <formula>N526="PRESENTÓ CERTIFICADO"</formula>
    </cfRule>
  </conditionalFormatting>
  <conditionalFormatting sqref="P526">
    <cfRule type="expression" dxfId="6532" priority="3176">
      <formula>Q526="NO SUBSANABLE"</formula>
    </cfRule>
    <cfRule type="expression" dxfId="6531" priority="3178">
      <formula>Q526="REQUERIMIENTOS SUBSANADOS"</formula>
    </cfRule>
    <cfRule type="expression" dxfId="6530" priority="3179">
      <formula>Q526="PENDIENTES POR SUBSANAR"</formula>
    </cfRule>
    <cfRule type="expression" dxfId="6529" priority="3184">
      <formula>Q526="SIN OBSERVACIÓN"</formula>
    </cfRule>
    <cfRule type="containsBlanks" dxfId="6528" priority="3185">
      <formula>LEN(TRIM(P526))=0</formula>
    </cfRule>
  </conditionalFormatting>
  <conditionalFormatting sqref="O526">
    <cfRule type="cellIs" dxfId="6527" priority="3166" operator="equal">
      <formula>"PENDIENTE POR DESCRIPCIÓN"</formula>
    </cfRule>
    <cfRule type="cellIs" dxfId="6526" priority="3167" operator="equal">
      <formula>"DESCRIPCIÓN INSUFICIENTE"</formula>
    </cfRule>
    <cfRule type="cellIs" dxfId="6525" priority="3168" operator="equal">
      <formula>"NO ESTÁ ACORDE A ITEM 5.2.2 (T.R.)"</formula>
    </cfRule>
    <cfRule type="cellIs" dxfId="6524" priority="3169" operator="equal">
      <formula>"ACORDE A ITEM 5.2.2 (T.R.)"</formula>
    </cfRule>
    <cfRule type="cellIs" dxfId="6523" priority="3177" operator="equal">
      <formula>"PENDIENTE POR DESCRIPCIÓN"</formula>
    </cfRule>
    <cfRule type="cellIs" dxfId="6522" priority="3181" operator="equal">
      <formula>"DESCRIPCIÓN INSUFICIENTE"</formula>
    </cfRule>
    <cfRule type="cellIs" dxfId="6521" priority="3182" operator="equal">
      <formula>"NO ESTÁ ACORDE A ITEM 5.2.1 (T.R.)"</formula>
    </cfRule>
    <cfRule type="cellIs" dxfId="6520" priority="3183" operator="equal">
      <formula>"ACORDE A ITEM 5.2.1 (T.R.)"</formula>
    </cfRule>
  </conditionalFormatting>
  <conditionalFormatting sqref="Q526">
    <cfRule type="containsBlanks" dxfId="6519" priority="3171">
      <formula>LEN(TRIM(Q526))=0</formula>
    </cfRule>
    <cfRule type="cellIs" dxfId="6518" priority="3180" operator="equal">
      <formula>"REQUERIMIENTOS SUBSANADOS"</formula>
    </cfRule>
    <cfRule type="containsText" dxfId="6517" priority="3186" operator="containsText" text="NO SUBSANABLE">
      <formula>NOT(ISERROR(SEARCH("NO SUBSANABLE",Q526)))</formula>
    </cfRule>
    <cfRule type="containsText" dxfId="6516" priority="3187" operator="containsText" text="PENDIENTES POR SUBSANAR">
      <formula>NOT(ISERROR(SEARCH("PENDIENTES POR SUBSANAR",Q526)))</formula>
    </cfRule>
    <cfRule type="containsText" dxfId="6515" priority="3188" operator="containsText" text="SIN OBSERVACIÓN">
      <formula>NOT(ISERROR(SEARCH("SIN OBSERVACIÓN",Q526)))</formula>
    </cfRule>
  </conditionalFormatting>
  <conditionalFormatting sqref="R526">
    <cfRule type="containsBlanks" dxfId="6514" priority="3170">
      <formula>LEN(TRIM(R526))=0</formula>
    </cfRule>
    <cfRule type="cellIs" dxfId="6513" priority="3172" operator="equal">
      <formula>"NO CUMPLEN CON LO SOLICITADO"</formula>
    </cfRule>
    <cfRule type="cellIs" dxfId="6512" priority="3173" operator="equal">
      <formula>"CUMPLEN CON LO SOLICITADO"</formula>
    </cfRule>
    <cfRule type="cellIs" dxfId="6511" priority="3174" operator="equal">
      <formula>"PENDIENTES"</formula>
    </cfRule>
    <cfRule type="cellIs" dxfId="6510" priority="3175" operator="equal">
      <formula>"NINGUNO"</formula>
    </cfRule>
  </conditionalFormatting>
  <conditionalFormatting sqref="M526">
    <cfRule type="expression" dxfId="6509" priority="3158">
      <formula>L526="NO CUMPLE"</formula>
    </cfRule>
    <cfRule type="expression" dxfId="6508" priority="3159">
      <formula>L526="CUMPLE"</formula>
    </cfRule>
  </conditionalFormatting>
  <conditionalFormatting sqref="L526:L529">
    <cfRule type="cellIs" dxfId="6507" priority="3156" operator="equal">
      <formula>"NO CUMPLE"</formula>
    </cfRule>
    <cfRule type="cellIs" dxfId="6506" priority="3157" operator="equal">
      <formula>"CUMPLE"</formula>
    </cfRule>
  </conditionalFormatting>
  <conditionalFormatting sqref="M527:M529">
    <cfRule type="expression" dxfId="6505" priority="3154">
      <formula>L527="NO CUMPLE"</formula>
    </cfRule>
    <cfRule type="expression" dxfId="6504" priority="3155">
      <formula>L527="CUMPLE"</formula>
    </cfRule>
  </conditionalFormatting>
  <conditionalFormatting sqref="M530">
    <cfRule type="expression" dxfId="6503" priority="3144">
      <formula>L530="NO CUMPLE"</formula>
    </cfRule>
    <cfRule type="expression" dxfId="6502" priority="3145">
      <formula>L530="CUMPLE"</formula>
    </cfRule>
  </conditionalFormatting>
  <conditionalFormatting sqref="L530:L533">
    <cfRule type="cellIs" dxfId="6501" priority="3142" operator="equal">
      <formula>"NO CUMPLE"</formula>
    </cfRule>
    <cfRule type="cellIs" dxfId="6500" priority="3143" operator="equal">
      <formula>"CUMPLE"</formula>
    </cfRule>
  </conditionalFormatting>
  <conditionalFormatting sqref="M531:M533">
    <cfRule type="expression" dxfId="6499" priority="3140">
      <formula>L531="NO CUMPLE"</formula>
    </cfRule>
    <cfRule type="expression" dxfId="6498" priority="3141">
      <formula>L531="CUMPLE"</formula>
    </cfRule>
  </conditionalFormatting>
  <conditionalFormatting sqref="M534">
    <cfRule type="expression" dxfId="6497" priority="3130">
      <formula>L534="NO CUMPLE"</formula>
    </cfRule>
    <cfRule type="expression" dxfId="6496" priority="3131">
      <formula>L534="CUMPLE"</formula>
    </cfRule>
  </conditionalFormatting>
  <conditionalFormatting sqref="L534:L537">
    <cfRule type="cellIs" dxfId="6495" priority="3128" operator="equal">
      <formula>"NO CUMPLE"</formula>
    </cfRule>
    <cfRule type="cellIs" dxfId="6494" priority="3129" operator="equal">
      <formula>"CUMPLE"</formula>
    </cfRule>
  </conditionalFormatting>
  <conditionalFormatting sqref="M535:M537">
    <cfRule type="expression" dxfId="6493" priority="3126">
      <formula>L535="NO CUMPLE"</formula>
    </cfRule>
    <cfRule type="expression" dxfId="6492" priority="3127">
      <formula>L535="CUMPLE"</formula>
    </cfRule>
  </conditionalFormatting>
  <conditionalFormatting sqref="M538">
    <cfRule type="expression" dxfId="6491" priority="3116">
      <formula>L538="NO CUMPLE"</formula>
    </cfRule>
    <cfRule type="expression" dxfId="6490" priority="3117">
      <formula>L538="CUMPLE"</formula>
    </cfRule>
  </conditionalFormatting>
  <conditionalFormatting sqref="L538:L541">
    <cfRule type="cellIs" dxfId="6489" priority="3114" operator="equal">
      <formula>"NO CUMPLE"</formula>
    </cfRule>
    <cfRule type="cellIs" dxfId="6488" priority="3115" operator="equal">
      <formula>"CUMPLE"</formula>
    </cfRule>
  </conditionalFormatting>
  <conditionalFormatting sqref="M539:M541">
    <cfRule type="expression" dxfId="6487" priority="3112">
      <formula>L539="NO CUMPLE"</formula>
    </cfRule>
    <cfRule type="expression" dxfId="6486" priority="3113">
      <formula>L539="CUMPLE"</formula>
    </cfRule>
  </conditionalFormatting>
  <conditionalFormatting sqref="M542">
    <cfRule type="expression" dxfId="6485" priority="3102">
      <formula>L542="NO CUMPLE"</formula>
    </cfRule>
    <cfRule type="expression" dxfId="6484" priority="3103">
      <formula>L542="CUMPLE"</formula>
    </cfRule>
  </conditionalFormatting>
  <conditionalFormatting sqref="L542:L545">
    <cfRule type="cellIs" dxfId="6483" priority="3100" operator="equal">
      <formula>"NO CUMPLE"</formula>
    </cfRule>
    <cfRule type="cellIs" dxfId="6482" priority="3101" operator="equal">
      <formula>"CUMPLE"</formula>
    </cfRule>
  </conditionalFormatting>
  <conditionalFormatting sqref="M543:M545">
    <cfRule type="expression" dxfId="6481" priority="3098">
      <formula>L543="NO CUMPLE"</formula>
    </cfRule>
    <cfRule type="expression" dxfId="6480" priority="3099">
      <formula>L543="CUMPLE"</formula>
    </cfRule>
  </conditionalFormatting>
  <conditionalFormatting sqref="T573">
    <cfRule type="cellIs" dxfId="6479" priority="3094" operator="equal">
      <formula>"NO CUMPLE"</formula>
    </cfRule>
    <cfRule type="cellIs" dxfId="6478" priority="3095" operator="equal">
      <formula>"CUMPLE"</formula>
    </cfRule>
  </conditionalFormatting>
  <conditionalFormatting sqref="B573">
    <cfRule type="cellIs" dxfId="6477" priority="3092" operator="equal">
      <formula>"NO CUMPLE CON LA EXPERIENCIA REQUERIDA"</formula>
    </cfRule>
    <cfRule type="cellIs" dxfId="6476" priority="3093" operator="equal">
      <formula>"CUMPLE CON LA EXPERIENCIA REQUERIDA"</formula>
    </cfRule>
  </conditionalFormatting>
  <conditionalFormatting sqref="H553:H554 H557:H558 H561:H562 H565:H566 H569:H570">
    <cfRule type="notContainsBlanks" dxfId="6475" priority="3091">
      <formula>LEN(TRIM(H553))&gt;0</formula>
    </cfRule>
  </conditionalFormatting>
  <conditionalFormatting sqref="G553:G554">
    <cfRule type="notContainsBlanks" dxfId="6474" priority="3090">
      <formula>LEN(TRIM(G553))&gt;0</formula>
    </cfRule>
  </conditionalFormatting>
  <conditionalFormatting sqref="F553:F554">
    <cfRule type="notContainsBlanks" dxfId="6473" priority="3089">
      <formula>LEN(TRIM(F553))&gt;0</formula>
    </cfRule>
  </conditionalFormatting>
  <conditionalFormatting sqref="E553:E554">
    <cfRule type="notContainsBlanks" dxfId="6472" priority="3088">
      <formula>LEN(TRIM(E553))&gt;0</formula>
    </cfRule>
  </conditionalFormatting>
  <conditionalFormatting sqref="D553:D554">
    <cfRule type="notContainsBlanks" dxfId="6471" priority="3087">
      <formula>LEN(TRIM(D553))&gt;0</formula>
    </cfRule>
  </conditionalFormatting>
  <conditionalFormatting sqref="C553:C554">
    <cfRule type="notContainsBlanks" dxfId="6470" priority="3086">
      <formula>LEN(TRIM(C553))&gt;0</formula>
    </cfRule>
  </conditionalFormatting>
  <conditionalFormatting sqref="I553:I554">
    <cfRule type="notContainsBlanks" dxfId="6469" priority="3085">
      <formula>LEN(TRIM(I553))&gt;0</formula>
    </cfRule>
  </conditionalFormatting>
  <conditionalFormatting sqref="T553:T554">
    <cfRule type="cellIs" dxfId="6468" priority="3083" operator="equal">
      <formula>"NO"</formula>
    </cfRule>
    <cfRule type="cellIs" dxfId="6467" priority="3084" operator="equal">
      <formula>"SI"</formula>
    </cfRule>
  </conditionalFormatting>
  <conditionalFormatting sqref="S557:S558">
    <cfRule type="cellIs" dxfId="6466" priority="3081" operator="greaterThan">
      <formula>0</formula>
    </cfRule>
    <cfRule type="top10" dxfId="6465" priority="3082" rank="10"/>
  </conditionalFormatting>
  <conditionalFormatting sqref="S561:S562">
    <cfRule type="cellIs" dxfId="6464" priority="3079" operator="greaterThan">
      <formula>0</formula>
    </cfRule>
    <cfRule type="top10" dxfId="6463" priority="3080" rank="10"/>
  </conditionalFormatting>
  <conditionalFormatting sqref="G561:G562">
    <cfRule type="notContainsBlanks" dxfId="6462" priority="3078">
      <formula>LEN(TRIM(G561))&gt;0</formula>
    </cfRule>
  </conditionalFormatting>
  <conditionalFormatting sqref="F561:F562">
    <cfRule type="notContainsBlanks" dxfId="6461" priority="3077">
      <formula>LEN(TRIM(F561))&gt;0</formula>
    </cfRule>
  </conditionalFormatting>
  <conditionalFormatting sqref="E561:E562">
    <cfRule type="notContainsBlanks" dxfId="6460" priority="3076">
      <formula>LEN(TRIM(E561))&gt;0</formula>
    </cfRule>
  </conditionalFormatting>
  <conditionalFormatting sqref="D561:D562">
    <cfRule type="notContainsBlanks" dxfId="6459" priority="3075">
      <formula>LEN(TRIM(D561))&gt;0</formula>
    </cfRule>
  </conditionalFormatting>
  <conditionalFormatting sqref="C561:C562">
    <cfRule type="notContainsBlanks" dxfId="6458" priority="3074">
      <formula>LEN(TRIM(C561))&gt;0</formula>
    </cfRule>
  </conditionalFormatting>
  <conditionalFormatting sqref="I561:I562">
    <cfRule type="notContainsBlanks" dxfId="6457" priority="3073">
      <formula>LEN(TRIM(I561))&gt;0</formula>
    </cfRule>
  </conditionalFormatting>
  <conditionalFormatting sqref="S565:S566">
    <cfRule type="cellIs" dxfId="6456" priority="3071" operator="greaterThan">
      <formula>0</formula>
    </cfRule>
    <cfRule type="top10" dxfId="6455" priority="3072" rank="10"/>
  </conditionalFormatting>
  <conditionalFormatting sqref="S569:S570">
    <cfRule type="cellIs" dxfId="6454" priority="3069" operator="greaterThan">
      <formula>0</formula>
    </cfRule>
    <cfRule type="top10" dxfId="6453" priority="3070" rank="10"/>
  </conditionalFormatting>
  <conditionalFormatting sqref="G569:G570">
    <cfRule type="notContainsBlanks" dxfId="6452" priority="3068">
      <formula>LEN(TRIM(G569))&gt;0</formula>
    </cfRule>
  </conditionalFormatting>
  <conditionalFormatting sqref="F569:F570">
    <cfRule type="notContainsBlanks" dxfId="6451" priority="3067">
      <formula>LEN(TRIM(F569))&gt;0</formula>
    </cfRule>
  </conditionalFormatting>
  <conditionalFormatting sqref="E569:E570">
    <cfRule type="notContainsBlanks" dxfId="6450" priority="3066">
      <formula>LEN(TRIM(E569))&gt;0</formula>
    </cfRule>
  </conditionalFormatting>
  <conditionalFormatting sqref="D569:D570">
    <cfRule type="notContainsBlanks" dxfId="6449" priority="3065">
      <formula>LEN(TRIM(D569))&gt;0</formula>
    </cfRule>
  </conditionalFormatting>
  <conditionalFormatting sqref="C569:C570">
    <cfRule type="notContainsBlanks" dxfId="6448" priority="3064">
      <formula>LEN(TRIM(C569))&gt;0</formula>
    </cfRule>
  </conditionalFormatting>
  <conditionalFormatting sqref="I569:I570">
    <cfRule type="notContainsBlanks" dxfId="6447" priority="3063">
      <formula>LEN(TRIM(I569))&gt;0</formula>
    </cfRule>
  </conditionalFormatting>
  <conditionalFormatting sqref="G557:G558">
    <cfRule type="notContainsBlanks" dxfId="6446" priority="3062">
      <formula>LEN(TRIM(G557))&gt;0</formula>
    </cfRule>
  </conditionalFormatting>
  <conditionalFormatting sqref="F557:F558">
    <cfRule type="notContainsBlanks" dxfId="6445" priority="3061">
      <formula>LEN(TRIM(F557))&gt;0</formula>
    </cfRule>
  </conditionalFormatting>
  <conditionalFormatting sqref="E557:E558">
    <cfRule type="notContainsBlanks" dxfId="6444" priority="3060">
      <formula>LEN(TRIM(E557))&gt;0</formula>
    </cfRule>
  </conditionalFormatting>
  <conditionalFormatting sqref="D557:D558">
    <cfRule type="notContainsBlanks" dxfId="6443" priority="3059">
      <formula>LEN(TRIM(D557))&gt;0</formula>
    </cfRule>
  </conditionalFormatting>
  <conditionalFormatting sqref="C557:C558">
    <cfRule type="notContainsBlanks" dxfId="6442" priority="3058">
      <formula>LEN(TRIM(C557))&gt;0</formula>
    </cfRule>
  </conditionalFormatting>
  <conditionalFormatting sqref="G565:G566">
    <cfRule type="notContainsBlanks" dxfId="6441" priority="3057">
      <formula>LEN(TRIM(G565))&gt;0</formula>
    </cfRule>
  </conditionalFormatting>
  <conditionalFormatting sqref="F565:F566">
    <cfRule type="notContainsBlanks" dxfId="6440" priority="3056">
      <formula>LEN(TRIM(F565))&gt;0</formula>
    </cfRule>
  </conditionalFormatting>
  <conditionalFormatting sqref="E565:E566">
    <cfRule type="notContainsBlanks" dxfId="6439" priority="3055">
      <formula>LEN(TRIM(E565))&gt;0</formula>
    </cfRule>
  </conditionalFormatting>
  <conditionalFormatting sqref="D565:D566">
    <cfRule type="notContainsBlanks" dxfId="6438" priority="3054">
      <formula>LEN(TRIM(D565))&gt;0</formula>
    </cfRule>
  </conditionalFormatting>
  <conditionalFormatting sqref="C565:C566">
    <cfRule type="notContainsBlanks" dxfId="6437" priority="3053">
      <formula>LEN(TRIM(C565))&gt;0</formula>
    </cfRule>
  </conditionalFormatting>
  <conditionalFormatting sqref="I557:I558">
    <cfRule type="notContainsBlanks" dxfId="6436" priority="3052">
      <formula>LEN(TRIM(I557))&gt;0</formula>
    </cfRule>
  </conditionalFormatting>
  <conditionalFormatting sqref="I565:I566">
    <cfRule type="notContainsBlanks" dxfId="6435" priority="3051">
      <formula>LEN(TRIM(I565))&gt;0</formula>
    </cfRule>
  </conditionalFormatting>
  <conditionalFormatting sqref="S573">
    <cfRule type="expression" dxfId="6434" priority="3049">
      <formula>$S$33&gt;0</formula>
    </cfRule>
    <cfRule type="cellIs" dxfId="6433" priority="3050" operator="equal">
      <formula>0</formula>
    </cfRule>
  </conditionalFormatting>
  <conditionalFormatting sqref="S574">
    <cfRule type="expression" dxfId="6432" priority="3047">
      <formula>$S$33&gt;0</formula>
    </cfRule>
    <cfRule type="cellIs" dxfId="6431" priority="3048" operator="equal">
      <formula>0</formula>
    </cfRule>
  </conditionalFormatting>
  <conditionalFormatting sqref="J556 J560">
    <cfRule type="cellIs" dxfId="6430" priority="2931" operator="equal">
      <formula>"NO CUMPLE"</formula>
    </cfRule>
    <cfRule type="cellIs" dxfId="6429" priority="2932" operator="equal">
      <formula>"CUMPLE"</formula>
    </cfRule>
  </conditionalFormatting>
  <conditionalFormatting sqref="J564">
    <cfRule type="cellIs" dxfId="6428" priority="2929" operator="equal">
      <formula>"NO CUMPLE"</formula>
    </cfRule>
    <cfRule type="cellIs" dxfId="6427" priority="2930" operator="equal">
      <formula>"CUMPLE"</formula>
    </cfRule>
  </conditionalFormatting>
  <conditionalFormatting sqref="J568">
    <cfRule type="cellIs" dxfId="6426" priority="2927" operator="equal">
      <formula>"NO CUMPLE"</formula>
    </cfRule>
    <cfRule type="cellIs" dxfId="6425" priority="2928" operator="equal">
      <formula>"CUMPLE"</formula>
    </cfRule>
  </conditionalFormatting>
  <conditionalFormatting sqref="J572">
    <cfRule type="cellIs" dxfId="6424" priority="2925" operator="equal">
      <formula>"NO CUMPLE"</formula>
    </cfRule>
    <cfRule type="cellIs" dxfId="6423" priority="2926" operator="equal">
      <formula>"CUMPLE"</formula>
    </cfRule>
  </conditionalFormatting>
  <conditionalFormatting sqref="S553:S554">
    <cfRule type="cellIs" dxfId="6422" priority="2923" operator="greaterThan">
      <formula>0</formula>
    </cfRule>
    <cfRule type="top10" dxfId="6421" priority="2924" rank="10"/>
  </conditionalFormatting>
  <conditionalFormatting sqref="M566:M568">
    <cfRule type="expression" dxfId="6420" priority="2843">
      <formula>L566="NO CUMPLE"</formula>
    </cfRule>
    <cfRule type="expression" dxfId="6419" priority="2844">
      <formula>L566="CUMPLE"</formula>
    </cfRule>
  </conditionalFormatting>
  <conditionalFormatting sqref="M553">
    <cfRule type="expression" dxfId="6418" priority="2889">
      <formula>L553="NO CUMPLE"</formula>
    </cfRule>
    <cfRule type="expression" dxfId="6417" priority="2890">
      <formula>L553="CUMPLE"</formula>
    </cfRule>
  </conditionalFormatting>
  <conditionalFormatting sqref="L553:L556">
    <cfRule type="cellIs" dxfId="6416" priority="2887" operator="equal">
      <formula>"NO CUMPLE"</formula>
    </cfRule>
    <cfRule type="cellIs" dxfId="6415" priority="2888" operator="equal">
      <formula>"CUMPLE"</formula>
    </cfRule>
  </conditionalFormatting>
  <conditionalFormatting sqref="M554:M556">
    <cfRule type="expression" dxfId="6414" priority="2885">
      <formula>L554="NO CUMPLE"</formula>
    </cfRule>
    <cfRule type="expression" dxfId="6413" priority="2886">
      <formula>L554="CUMPLE"</formula>
    </cfRule>
  </conditionalFormatting>
  <conditionalFormatting sqref="M557">
    <cfRule type="expression" dxfId="6412" priority="2875">
      <formula>L557="NO CUMPLE"</formula>
    </cfRule>
    <cfRule type="expression" dxfId="6411" priority="2876">
      <formula>L557="CUMPLE"</formula>
    </cfRule>
  </conditionalFormatting>
  <conditionalFormatting sqref="L557:L560">
    <cfRule type="cellIs" dxfId="6410" priority="2873" operator="equal">
      <formula>"NO CUMPLE"</formula>
    </cfRule>
    <cfRule type="cellIs" dxfId="6409" priority="2874" operator="equal">
      <formula>"CUMPLE"</formula>
    </cfRule>
  </conditionalFormatting>
  <conditionalFormatting sqref="M558:M560">
    <cfRule type="expression" dxfId="6408" priority="2871">
      <formula>L558="NO CUMPLE"</formula>
    </cfRule>
    <cfRule type="expression" dxfId="6407" priority="2872">
      <formula>L558="CUMPLE"</formula>
    </cfRule>
  </conditionalFormatting>
  <conditionalFormatting sqref="M569">
    <cfRule type="expression" dxfId="6406" priority="2833">
      <formula>L569="NO CUMPLE"</formula>
    </cfRule>
    <cfRule type="expression" dxfId="6405" priority="2834">
      <formula>L569="CUMPLE"</formula>
    </cfRule>
  </conditionalFormatting>
  <conditionalFormatting sqref="M561">
    <cfRule type="expression" dxfId="6404" priority="2861">
      <formula>L561="NO CUMPLE"</formula>
    </cfRule>
    <cfRule type="expression" dxfId="6403" priority="2862">
      <formula>L561="CUMPLE"</formula>
    </cfRule>
  </conditionalFormatting>
  <conditionalFormatting sqref="L561:L564">
    <cfRule type="cellIs" dxfId="6402" priority="2859" operator="equal">
      <formula>"NO CUMPLE"</formula>
    </cfRule>
    <cfRule type="cellIs" dxfId="6401" priority="2860" operator="equal">
      <formula>"CUMPLE"</formula>
    </cfRule>
  </conditionalFormatting>
  <conditionalFormatting sqref="M562:M564">
    <cfRule type="expression" dxfId="6400" priority="2857">
      <formula>L562="NO CUMPLE"</formula>
    </cfRule>
    <cfRule type="expression" dxfId="6399" priority="2858">
      <formula>L562="CUMPLE"</formula>
    </cfRule>
  </conditionalFormatting>
  <conditionalFormatting sqref="K24">
    <cfRule type="expression" dxfId="6398" priority="2825">
      <formula>J25="NO CUMPLE"</formula>
    </cfRule>
    <cfRule type="expression" dxfId="6397" priority="2826">
      <formula>J25="CUMPLE"</formula>
    </cfRule>
  </conditionalFormatting>
  <conditionalFormatting sqref="M570:M572">
    <cfRule type="expression" dxfId="6396" priority="2829">
      <formula>L570="NO CUMPLE"</formula>
    </cfRule>
    <cfRule type="expression" dxfId="6395" priority="2830">
      <formula>L570="CUMPLE"</formula>
    </cfRule>
  </conditionalFormatting>
  <conditionalFormatting sqref="M565">
    <cfRule type="expression" dxfId="6394" priority="2847">
      <formula>L565="NO CUMPLE"</formula>
    </cfRule>
    <cfRule type="expression" dxfId="6393" priority="2848">
      <formula>L565="CUMPLE"</formula>
    </cfRule>
  </conditionalFormatting>
  <conditionalFormatting sqref="L565:L568">
    <cfRule type="cellIs" dxfId="6392" priority="2845" operator="equal">
      <formula>"NO CUMPLE"</formula>
    </cfRule>
    <cfRule type="cellIs" dxfId="6391" priority="2846" operator="equal">
      <formula>"CUMPLE"</formula>
    </cfRule>
  </conditionalFormatting>
  <conditionalFormatting sqref="L569:L572">
    <cfRule type="cellIs" dxfId="6390" priority="2831" operator="equal">
      <formula>"NO CUMPLE"</formula>
    </cfRule>
    <cfRule type="cellIs" dxfId="6389" priority="2832" operator="equal">
      <formula>"CUMPLE"</formula>
    </cfRule>
  </conditionalFormatting>
  <conditionalFormatting sqref="K21">
    <cfRule type="expression" dxfId="6388" priority="2823">
      <formula>J21="NO CUMPLE"</formula>
    </cfRule>
    <cfRule type="expression" dxfId="6387" priority="2824">
      <formula>J21="CUMPLE"</formula>
    </cfRule>
  </conditionalFormatting>
  <conditionalFormatting sqref="K22">
    <cfRule type="expression" dxfId="6386" priority="2821">
      <formula>J22="NO CUMPLE"</formula>
    </cfRule>
    <cfRule type="expression" dxfId="6385" priority="2822">
      <formula>J22="CUMPLE"</formula>
    </cfRule>
  </conditionalFormatting>
  <conditionalFormatting sqref="K24">
    <cfRule type="expression" dxfId="6384" priority="2819">
      <formula>J25="NO CUMPLE"</formula>
    </cfRule>
    <cfRule type="expression" dxfId="6383" priority="2820">
      <formula>J25="CUMPLE"</formula>
    </cfRule>
  </conditionalFormatting>
  <conditionalFormatting sqref="K23">
    <cfRule type="expression" dxfId="6382" priority="2817">
      <formula>J23="NO CUMPLE"</formula>
    </cfRule>
    <cfRule type="expression" dxfId="6381" priority="2818">
      <formula>J23="CUMPLE"</formula>
    </cfRule>
  </conditionalFormatting>
  <conditionalFormatting sqref="K25">
    <cfRule type="expression" dxfId="6380" priority="2813">
      <formula>J25="NO CUMPLE"</formula>
    </cfRule>
    <cfRule type="expression" dxfId="6379" priority="2814">
      <formula>J25="CUMPLE"</formula>
    </cfRule>
  </conditionalFormatting>
  <conditionalFormatting sqref="K26">
    <cfRule type="expression" dxfId="6378" priority="2811">
      <formula>J26="NO CUMPLE"</formula>
    </cfRule>
    <cfRule type="expression" dxfId="6377" priority="2812">
      <formula>J26="CUMPLE"</formula>
    </cfRule>
  </conditionalFormatting>
  <conditionalFormatting sqref="K28">
    <cfRule type="expression" dxfId="6376" priority="2815">
      <formula>J29="NO CUMPLE"</formula>
    </cfRule>
    <cfRule type="expression" dxfId="6375" priority="2816">
      <formula>J29="CUMPLE"</formula>
    </cfRule>
  </conditionalFormatting>
  <conditionalFormatting sqref="K28">
    <cfRule type="expression" dxfId="6374" priority="2809">
      <formula>J29="NO CUMPLE"</formula>
    </cfRule>
    <cfRule type="expression" dxfId="6373" priority="2810">
      <formula>J29="CUMPLE"</formula>
    </cfRule>
  </conditionalFormatting>
  <conditionalFormatting sqref="K27">
    <cfRule type="expression" dxfId="6372" priority="2807">
      <formula>J27="NO CUMPLE"</formula>
    </cfRule>
    <cfRule type="expression" dxfId="6371" priority="2808">
      <formula>J27="CUMPLE"</formula>
    </cfRule>
  </conditionalFormatting>
  <conditionalFormatting sqref="K29">
    <cfRule type="expression" dxfId="6370" priority="2803">
      <formula>J29="NO CUMPLE"</formula>
    </cfRule>
    <cfRule type="expression" dxfId="6369" priority="2804">
      <formula>J29="CUMPLE"</formula>
    </cfRule>
  </conditionalFormatting>
  <conditionalFormatting sqref="K30">
    <cfRule type="expression" dxfId="6368" priority="2801">
      <formula>J30="NO CUMPLE"</formula>
    </cfRule>
    <cfRule type="expression" dxfId="6367" priority="2802">
      <formula>J30="CUMPLE"</formula>
    </cfRule>
  </conditionalFormatting>
  <conditionalFormatting sqref="K32">
    <cfRule type="expression" dxfId="6366" priority="2805">
      <formula>J33="NO CUMPLE"</formula>
    </cfRule>
    <cfRule type="expression" dxfId="6365" priority="2806">
      <formula>J33="CUMPLE"</formula>
    </cfRule>
  </conditionalFormatting>
  <conditionalFormatting sqref="K32">
    <cfRule type="expression" dxfId="6364" priority="2799">
      <formula>J33="NO CUMPLE"</formula>
    </cfRule>
    <cfRule type="expression" dxfId="6363" priority="2800">
      <formula>J33="CUMPLE"</formula>
    </cfRule>
  </conditionalFormatting>
  <conditionalFormatting sqref="K31">
    <cfRule type="expression" dxfId="6362" priority="2797">
      <formula>J31="NO CUMPLE"</formula>
    </cfRule>
    <cfRule type="expression" dxfId="6361" priority="2798">
      <formula>J31="CUMPLE"</formula>
    </cfRule>
  </conditionalFormatting>
  <conditionalFormatting sqref="K40">
    <cfRule type="expression" dxfId="6360" priority="2793">
      <formula>J40="NO CUMPLE"</formula>
    </cfRule>
    <cfRule type="expression" dxfId="6359" priority="2794">
      <formula>J40="CUMPLE"</formula>
    </cfRule>
  </conditionalFormatting>
  <conditionalFormatting sqref="K41">
    <cfRule type="expression" dxfId="6358" priority="2791">
      <formula>J41="NO CUMPLE"</formula>
    </cfRule>
    <cfRule type="expression" dxfId="6357" priority="2792">
      <formula>J41="CUMPLE"</formula>
    </cfRule>
  </conditionalFormatting>
  <conditionalFormatting sqref="K43">
    <cfRule type="expression" dxfId="6356" priority="2795">
      <formula>J44="NO CUMPLE"</formula>
    </cfRule>
    <cfRule type="expression" dxfId="6355" priority="2796">
      <formula>J44="CUMPLE"</formula>
    </cfRule>
  </conditionalFormatting>
  <conditionalFormatting sqref="K43">
    <cfRule type="expression" dxfId="6354" priority="2789">
      <formula>J44="NO CUMPLE"</formula>
    </cfRule>
    <cfRule type="expression" dxfId="6353" priority="2790">
      <formula>J44="CUMPLE"</formula>
    </cfRule>
  </conditionalFormatting>
  <conditionalFormatting sqref="K42">
    <cfRule type="expression" dxfId="6352" priority="2787">
      <formula>J42="NO CUMPLE"</formula>
    </cfRule>
    <cfRule type="expression" dxfId="6351" priority="2788">
      <formula>J42="CUMPLE"</formula>
    </cfRule>
  </conditionalFormatting>
  <conditionalFormatting sqref="K44">
    <cfRule type="expression" dxfId="6350" priority="2783">
      <formula>J44="NO CUMPLE"</formula>
    </cfRule>
    <cfRule type="expression" dxfId="6349" priority="2784">
      <formula>J44="CUMPLE"</formula>
    </cfRule>
  </conditionalFormatting>
  <conditionalFormatting sqref="K45">
    <cfRule type="expression" dxfId="6348" priority="2781">
      <formula>J45="NO CUMPLE"</formula>
    </cfRule>
    <cfRule type="expression" dxfId="6347" priority="2782">
      <formula>J45="CUMPLE"</formula>
    </cfRule>
  </conditionalFormatting>
  <conditionalFormatting sqref="K47">
    <cfRule type="expression" dxfId="6346" priority="2785">
      <formula>J48="NO CUMPLE"</formula>
    </cfRule>
    <cfRule type="expression" dxfId="6345" priority="2786">
      <formula>J48="CUMPLE"</formula>
    </cfRule>
  </conditionalFormatting>
  <conditionalFormatting sqref="K47">
    <cfRule type="expression" dxfId="6344" priority="2779">
      <formula>J48="NO CUMPLE"</formula>
    </cfRule>
    <cfRule type="expression" dxfId="6343" priority="2780">
      <formula>J48="CUMPLE"</formula>
    </cfRule>
  </conditionalFormatting>
  <conditionalFormatting sqref="K46">
    <cfRule type="expression" dxfId="6342" priority="2777">
      <formula>J46="NO CUMPLE"</formula>
    </cfRule>
    <cfRule type="expression" dxfId="6341" priority="2778">
      <formula>J46="CUMPLE"</formula>
    </cfRule>
  </conditionalFormatting>
  <conditionalFormatting sqref="K48">
    <cfRule type="expression" dxfId="6340" priority="2773">
      <formula>J48="NO CUMPLE"</formula>
    </cfRule>
    <cfRule type="expression" dxfId="6339" priority="2774">
      <formula>J48="CUMPLE"</formula>
    </cfRule>
  </conditionalFormatting>
  <conditionalFormatting sqref="K49">
    <cfRule type="expression" dxfId="6338" priority="2771">
      <formula>J49="NO CUMPLE"</formula>
    </cfRule>
    <cfRule type="expression" dxfId="6337" priority="2772">
      <formula>J49="CUMPLE"</formula>
    </cfRule>
  </conditionalFormatting>
  <conditionalFormatting sqref="K51">
    <cfRule type="expression" dxfId="6336" priority="2775">
      <formula>J52="NO CUMPLE"</formula>
    </cfRule>
    <cfRule type="expression" dxfId="6335" priority="2776">
      <formula>J52="CUMPLE"</formula>
    </cfRule>
  </conditionalFormatting>
  <conditionalFormatting sqref="K51">
    <cfRule type="expression" dxfId="6334" priority="2769">
      <formula>J52="NO CUMPLE"</formula>
    </cfRule>
    <cfRule type="expression" dxfId="6333" priority="2770">
      <formula>J52="CUMPLE"</formula>
    </cfRule>
  </conditionalFormatting>
  <conditionalFormatting sqref="K50">
    <cfRule type="expression" dxfId="6332" priority="2767">
      <formula>J50="NO CUMPLE"</formula>
    </cfRule>
    <cfRule type="expression" dxfId="6331" priority="2768">
      <formula>J50="CUMPLE"</formula>
    </cfRule>
  </conditionalFormatting>
  <conditionalFormatting sqref="K52">
    <cfRule type="expression" dxfId="6330" priority="2763">
      <formula>J52="NO CUMPLE"</formula>
    </cfRule>
    <cfRule type="expression" dxfId="6329" priority="2764">
      <formula>J52="CUMPLE"</formula>
    </cfRule>
  </conditionalFormatting>
  <conditionalFormatting sqref="K53">
    <cfRule type="expression" dxfId="6328" priority="2761">
      <formula>J53="NO CUMPLE"</formula>
    </cfRule>
    <cfRule type="expression" dxfId="6327" priority="2762">
      <formula>J53="CUMPLE"</formula>
    </cfRule>
  </conditionalFormatting>
  <conditionalFormatting sqref="K55">
    <cfRule type="expression" dxfId="6326" priority="2765">
      <formula>J56="NO CUMPLE"</formula>
    </cfRule>
    <cfRule type="expression" dxfId="6325" priority="2766">
      <formula>J56="CUMPLE"</formula>
    </cfRule>
  </conditionalFormatting>
  <conditionalFormatting sqref="K55">
    <cfRule type="expression" dxfId="6324" priority="2759">
      <formula>J56="NO CUMPLE"</formula>
    </cfRule>
    <cfRule type="expression" dxfId="6323" priority="2760">
      <formula>J56="CUMPLE"</formula>
    </cfRule>
  </conditionalFormatting>
  <conditionalFormatting sqref="K54">
    <cfRule type="expression" dxfId="6322" priority="2757">
      <formula>J54="NO CUMPLE"</formula>
    </cfRule>
    <cfRule type="expression" dxfId="6321" priority="2758">
      <formula>J54="CUMPLE"</formula>
    </cfRule>
  </conditionalFormatting>
  <conditionalFormatting sqref="K56">
    <cfRule type="expression" dxfId="6320" priority="2753">
      <formula>J56="NO CUMPLE"</formula>
    </cfRule>
    <cfRule type="expression" dxfId="6319" priority="2754">
      <formula>J56="CUMPLE"</formula>
    </cfRule>
  </conditionalFormatting>
  <conditionalFormatting sqref="K57">
    <cfRule type="expression" dxfId="6318" priority="2751">
      <formula>J57="NO CUMPLE"</formula>
    </cfRule>
    <cfRule type="expression" dxfId="6317" priority="2752">
      <formula>J57="CUMPLE"</formula>
    </cfRule>
  </conditionalFormatting>
  <conditionalFormatting sqref="K59">
    <cfRule type="expression" dxfId="6316" priority="2755">
      <formula>J60="NO CUMPLE"</formula>
    </cfRule>
    <cfRule type="expression" dxfId="6315" priority="2756">
      <formula>J60="CUMPLE"</formula>
    </cfRule>
  </conditionalFormatting>
  <conditionalFormatting sqref="K59">
    <cfRule type="expression" dxfId="6314" priority="2749">
      <formula>J60="NO CUMPLE"</formula>
    </cfRule>
    <cfRule type="expression" dxfId="6313" priority="2750">
      <formula>J60="CUMPLE"</formula>
    </cfRule>
  </conditionalFormatting>
  <conditionalFormatting sqref="K58">
    <cfRule type="expression" dxfId="6312" priority="2747">
      <formula>J58="NO CUMPLE"</formula>
    </cfRule>
    <cfRule type="expression" dxfId="6311" priority="2748">
      <formula>J58="CUMPLE"</formula>
    </cfRule>
  </conditionalFormatting>
  <conditionalFormatting sqref="K67">
    <cfRule type="expression" dxfId="6310" priority="2743">
      <formula>J67="NO CUMPLE"</formula>
    </cfRule>
    <cfRule type="expression" dxfId="6309" priority="2744">
      <formula>J67="CUMPLE"</formula>
    </cfRule>
  </conditionalFormatting>
  <conditionalFormatting sqref="K68">
    <cfRule type="expression" dxfId="6308" priority="2741">
      <formula>J68="NO CUMPLE"</formula>
    </cfRule>
    <cfRule type="expression" dxfId="6307" priority="2742">
      <formula>J68="CUMPLE"</formula>
    </cfRule>
  </conditionalFormatting>
  <conditionalFormatting sqref="K70">
    <cfRule type="expression" dxfId="6306" priority="2745">
      <formula>J71="NO CUMPLE"</formula>
    </cfRule>
    <cfRule type="expression" dxfId="6305" priority="2746">
      <formula>J71="CUMPLE"</formula>
    </cfRule>
  </conditionalFormatting>
  <conditionalFormatting sqref="K70">
    <cfRule type="expression" dxfId="6304" priority="2739">
      <formula>J71="NO CUMPLE"</formula>
    </cfRule>
    <cfRule type="expression" dxfId="6303" priority="2740">
      <formula>J71="CUMPLE"</formula>
    </cfRule>
  </conditionalFormatting>
  <conditionalFormatting sqref="K69">
    <cfRule type="expression" dxfId="6302" priority="2737">
      <formula>J69="NO CUMPLE"</formula>
    </cfRule>
    <cfRule type="expression" dxfId="6301" priority="2738">
      <formula>J69="CUMPLE"</formula>
    </cfRule>
  </conditionalFormatting>
  <conditionalFormatting sqref="K71">
    <cfRule type="expression" dxfId="6300" priority="2733">
      <formula>J71="NO CUMPLE"</formula>
    </cfRule>
    <cfRule type="expression" dxfId="6299" priority="2734">
      <formula>J71="CUMPLE"</formula>
    </cfRule>
  </conditionalFormatting>
  <conditionalFormatting sqref="K72">
    <cfRule type="expression" dxfId="6298" priority="2731">
      <formula>J72="NO CUMPLE"</formula>
    </cfRule>
    <cfRule type="expression" dxfId="6297" priority="2732">
      <formula>J72="CUMPLE"</formula>
    </cfRule>
  </conditionalFormatting>
  <conditionalFormatting sqref="K74">
    <cfRule type="expression" dxfId="6296" priority="2735">
      <formula>J75="NO CUMPLE"</formula>
    </cfRule>
    <cfRule type="expression" dxfId="6295" priority="2736">
      <formula>J75="CUMPLE"</formula>
    </cfRule>
  </conditionalFormatting>
  <conditionalFormatting sqref="K74">
    <cfRule type="expression" dxfId="6294" priority="2729">
      <formula>J75="NO CUMPLE"</formula>
    </cfRule>
    <cfRule type="expression" dxfId="6293" priority="2730">
      <formula>J75="CUMPLE"</formula>
    </cfRule>
  </conditionalFormatting>
  <conditionalFormatting sqref="K73">
    <cfRule type="expression" dxfId="6292" priority="2727">
      <formula>J73="NO CUMPLE"</formula>
    </cfRule>
    <cfRule type="expression" dxfId="6291" priority="2728">
      <formula>J73="CUMPLE"</formula>
    </cfRule>
  </conditionalFormatting>
  <conditionalFormatting sqref="K75">
    <cfRule type="expression" dxfId="6290" priority="2723">
      <formula>J75="NO CUMPLE"</formula>
    </cfRule>
    <cfRule type="expression" dxfId="6289" priority="2724">
      <formula>J75="CUMPLE"</formula>
    </cfRule>
  </conditionalFormatting>
  <conditionalFormatting sqref="K76">
    <cfRule type="expression" dxfId="6288" priority="2721">
      <formula>J76="NO CUMPLE"</formula>
    </cfRule>
    <cfRule type="expression" dxfId="6287" priority="2722">
      <formula>J76="CUMPLE"</formula>
    </cfRule>
  </conditionalFormatting>
  <conditionalFormatting sqref="K78">
    <cfRule type="expression" dxfId="6286" priority="2725">
      <formula>J79="NO CUMPLE"</formula>
    </cfRule>
    <cfRule type="expression" dxfId="6285" priority="2726">
      <formula>J79="CUMPLE"</formula>
    </cfRule>
  </conditionalFormatting>
  <conditionalFormatting sqref="K78">
    <cfRule type="expression" dxfId="6284" priority="2719">
      <formula>J79="NO CUMPLE"</formula>
    </cfRule>
    <cfRule type="expression" dxfId="6283" priority="2720">
      <formula>J79="CUMPLE"</formula>
    </cfRule>
  </conditionalFormatting>
  <conditionalFormatting sqref="K77">
    <cfRule type="expression" dxfId="6282" priority="2717">
      <formula>J77="NO CUMPLE"</formula>
    </cfRule>
    <cfRule type="expression" dxfId="6281" priority="2718">
      <formula>J77="CUMPLE"</formula>
    </cfRule>
  </conditionalFormatting>
  <conditionalFormatting sqref="K79">
    <cfRule type="expression" dxfId="6280" priority="2713">
      <formula>J79="NO CUMPLE"</formula>
    </cfRule>
    <cfRule type="expression" dxfId="6279" priority="2714">
      <formula>J79="CUMPLE"</formula>
    </cfRule>
  </conditionalFormatting>
  <conditionalFormatting sqref="K80">
    <cfRule type="expression" dxfId="6278" priority="2711">
      <formula>J80="NO CUMPLE"</formula>
    </cfRule>
    <cfRule type="expression" dxfId="6277" priority="2712">
      <formula>J80="CUMPLE"</formula>
    </cfRule>
  </conditionalFormatting>
  <conditionalFormatting sqref="K82">
    <cfRule type="expression" dxfId="6276" priority="2715">
      <formula>J83="NO CUMPLE"</formula>
    </cfRule>
    <cfRule type="expression" dxfId="6275" priority="2716">
      <formula>J83="CUMPLE"</formula>
    </cfRule>
  </conditionalFormatting>
  <conditionalFormatting sqref="K82">
    <cfRule type="expression" dxfId="6274" priority="2709">
      <formula>J83="NO CUMPLE"</formula>
    </cfRule>
    <cfRule type="expression" dxfId="6273" priority="2710">
      <formula>J83="CUMPLE"</formula>
    </cfRule>
  </conditionalFormatting>
  <conditionalFormatting sqref="K81">
    <cfRule type="expression" dxfId="6272" priority="2707">
      <formula>J81="NO CUMPLE"</formula>
    </cfRule>
    <cfRule type="expression" dxfId="6271" priority="2708">
      <formula>J81="CUMPLE"</formula>
    </cfRule>
  </conditionalFormatting>
  <conditionalFormatting sqref="K83">
    <cfRule type="expression" dxfId="6270" priority="2703">
      <formula>J83="NO CUMPLE"</formula>
    </cfRule>
    <cfRule type="expression" dxfId="6269" priority="2704">
      <formula>J83="CUMPLE"</formula>
    </cfRule>
  </conditionalFormatting>
  <conditionalFormatting sqref="K84">
    <cfRule type="expression" dxfId="6268" priority="2701">
      <formula>J84="NO CUMPLE"</formula>
    </cfRule>
    <cfRule type="expression" dxfId="6267" priority="2702">
      <formula>J84="CUMPLE"</formula>
    </cfRule>
  </conditionalFormatting>
  <conditionalFormatting sqref="K86">
    <cfRule type="expression" dxfId="6266" priority="2705">
      <formula>J87="NO CUMPLE"</formula>
    </cfRule>
    <cfRule type="expression" dxfId="6265" priority="2706">
      <formula>J87="CUMPLE"</formula>
    </cfRule>
  </conditionalFormatting>
  <conditionalFormatting sqref="K86">
    <cfRule type="expression" dxfId="6264" priority="2699">
      <formula>J87="NO CUMPLE"</formula>
    </cfRule>
    <cfRule type="expression" dxfId="6263" priority="2700">
      <formula>J87="CUMPLE"</formula>
    </cfRule>
  </conditionalFormatting>
  <conditionalFormatting sqref="K85">
    <cfRule type="expression" dxfId="6262" priority="2697">
      <formula>J85="NO CUMPLE"</formula>
    </cfRule>
    <cfRule type="expression" dxfId="6261" priority="2698">
      <formula>J85="CUMPLE"</formula>
    </cfRule>
  </conditionalFormatting>
  <conditionalFormatting sqref="K94">
    <cfRule type="expression" dxfId="6260" priority="2693">
      <formula>J94="NO CUMPLE"</formula>
    </cfRule>
    <cfRule type="expression" dxfId="6259" priority="2694">
      <formula>J94="CUMPLE"</formula>
    </cfRule>
  </conditionalFormatting>
  <conditionalFormatting sqref="K95">
    <cfRule type="expression" dxfId="6258" priority="2691">
      <formula>J95="NO CUMPLE"</formula>
    </cfRule>
    <cfRule type="expression" dxfId="6257" priority="2692">
      <formula>J95="CUMPLE"</formula>
    </cfRule>
  </conditionalFormatting>
  <conditionalFormatting sqref="K97">
    <cfRule type="expression" dxfId="6256" priority="2695">
      <formula>J98="NO CUMPLE"</formula>
    </cfRule>
    <cfRule type="expression" dxfId="6255" priority="2696">
      <formula>J98="CUMPLE"</formula>
    </cfRule>
  </conditionalFormatting>
  <conditionalFormatting sqref="K97">
    <cfRule type="expression" dxfId="6254" priority="2689">
      <formula>J98="NO CUMPLE"</formula>
    </cfRule>
    <cfRule type="expression" dxfId="6253" priority="2690">
      <formula>J98="CUMPLE"</formula>
    </cfRule>
  </conditionalFormatting>
  <conditionalFormatting sqref="K96">
    <cfRule type="expression" dxfId="6252" priority="2687">
      <formula>J96="NO CUMPLE"</formula>
    </cfRule>
    <cfRule type="expression" dxfId="6251" priority="2688">
      <formula>J96="CUMPLE"</formula>
    </cfRule>
  </conditionalFormatting>
  <conditionalFormatting sqref="K98">
    <cfRule type="expression" dxfId="6250" priority="2683">
      <formula>J98="NO CUMPLE"</formula>
    </cfRule>
    <cfRule type="expression" dxfId="6249" priority="2684">
      <formula>J98="CUMPLE"</formula>
    </cfRule>
  </conditionalFormatting>
  <conditionalFormatting sqref="K99">
    <cfRule type="expression" dxfId="6248" priority="2681">
      <formula>J99="NO CUMPLE"</formula>
    </cfRule>
    <cfRule type="expression" dxfId="6247" priority="2682">
      <formula>J99="CUMPLE"</formula>
    </cfRule>
  </conditionalFormatting>
  <conditionalFormatting sqref="K101">
    <cfRule type="expression" dxfId="6246" priority="2685">
      <formula>J102="NO CUMPLE"</formula>
    </cfRule>
    <cfRule type="expression" dxfId="6245" priority="2686">
      <formula>J102="CUMPLE"</formula>
    </cfRule>
  </conditionalFormatting>
  <conditionalFormatting sqref="K101">
    <cfRule type="expression" dxfId="6244" priority="2679">
      <formula>J102="NO CUMPLE"</formula>
    </cfRule>
    <cfRule type="expression" dxfId="6243" priority="2680">
      <formula>J102="CUMPLE"</formula>
    </cfRule>
  </conditionalFormatting>
  <conditionalFormatting sqref="K100">
    <cfRule type="expression" dxfId="6242" priority="2677">
      <formula>J100="NO CUMPLE"</formula>
    </cfRule>
    <cfRule type="expression" dxfId="6241" priority="2678">
      <formula>J100="CUMPLE"</formula>
    </cfRule>
  </conditionalFormatting>
  <conditionalFormatting sqref="K102">
    <cfRule type="expression" dxfId="6240" priority="2673">
      <formula>J102="NO CUMPLE"</formula>
    </cfRule>
    <cfRule type="expression" dxfId="6239" priority="2674">
      <formula>J102="CUMPLE"</formula>
    </cfRule>
  </conditionalFormatting>
  <conditionalFormatting sqref="K103">
    <cfRule type="expression" dxfId="6238" priority="2671">
      <formula>J103="NO CUMPLE"</formula>
    </cfRule>
    <cfRule type="expression" dxfId="6237" priority="2672">
      <formula>J103="CUMPLE"</formula>
    </cfRule>
  </conditionalFormatting>
  <conditionalFormatting sqref="K105">
    <cfRule type="expression" dxfId="6236" priority="2675">
      <formula>J106="NO CUMPLE"</formula>
    </cfRule>
    <cfRule type="expression" dxfId="6235" priority="2676">
      <formula>J106="CUMPLE"</formula>
    </cfRule>
  </conditionalFormatting>
  <conditionalFormatting sqref="K105">
    <cfRule type="expression" dxfId="6234" priority="2669">
      <formula>J106="NO CUMPLE"</formula>
    </cfRule>
    <cfRule type="expression" dxfId="6233" priority="2670">
      <formula>J106="CUMPLE"</formula>
    </cfRule>
  </conditionalFormatting>
  <conditionalFormatting sqref="K104">
    <cfRule type="expression" dxfId="6232" priority="2667">
      <formula>J104="NO CUMPLE"</formula>
    </cfRule>
    <cfRule type="expression" dxfId="6231" priority="2668">
      <formula>J104="CUMPLE"</formula>
    </cfRule>
  </conditionalFormatting>
  <conditionalFormatting sqref="K106">
    <cfRule type="expression" dxfId="6230" priority="2663">
      <formula>J106="NO CUMPLE"</formula>
    </cfRule>
    <cfRule type="expression" dxfId="6229" priority="2664">
      <formula>J106="CUMPLE"</formula>
    </cfRule>
  </conditionalFormatting>
  <conditionalFormatting sqref="K107">
    <cfRule type="expression" dxfId="6228" priority="2661">
      <formula>J107="NO CUMPLE"</formula>
    </cfRule>
    <cfRule type="expression" dxfId="6227" priority="2662">
      <formula>J107="CUMPLE"</formula>
    </cfRule>
  </conditionalFormatting>
  <conditionalFormatting sqref="K109">
    <cfRule type="expression" dxfId="6226" priority="2665">
      <formula>J110="NO CUMPLE"</formula>
    </cfRule>
    <cfRule type="expression" dxfId="6225" priority="2666">
      <formula>J110="CUMPLE"</formula>
    </cfRule>
  </conditionalFormatting>
  <conditionalFormatting sqref="K109">
    <cfRule type="expression" dxfId="6224" priority="2659">
      <formula>J110="NO CUMPLE"</formula>
    </cfRule>
    <cfRule type="expression" dxfId="6223" priority="2660">
      <formula>J110="CUMPLE"</formula>
    </cfRule>
  </conditionalFormatting>
  <conditionalFormatting sqref="K108">
    <cfRule type="expression" dxfId="6222" priority="2657">
      <formula>J108="NO CUMPLE"</formula>
    </cfRule>
    <cfRule type="expression" dxfId="6221" priority="2658">
      <formula>J108="CUMPLE"</formula>
    </cfRule>
  </conditionalFormatting>
  <conditionalFormatting sqref="K110">
    <cfRule type="expression" dxfId="6220" priority="2653">
      <formula>J110="NO CUMPLE"</formula>
    </cfRule>
    <cfRule type="expression" dxfId="6219" priority="2654">
      <formula>J110="CUMPLE"</formula>
    </cfRule>
  </conditionalFormatting>
  <conditionalFormatting sqref="K111">
    <cfRule type="expression" dxfId="6218" priority="2651">
      <formula>J111="NO CUMPLE"</formula>
    </cfRule>
    <cfRule type="expression" dxfId="6217" priority="2652">
      <formula>J111="CUMPLE"</formula>
    </cfRule>
  </conditionalFormatting>
  <conditionalFormatting sqref="K113">
    <cfRule type="expression" dxfId="6216" priority="2655">
      <formula>J114="NO CUMPLE"</formula>
    </cfRule>
    <cfRule type="expression" dxfId="6215" priority="2656">
      <formula>J114="CUMPLE"</formula>
    </cfRule>
  </conditionalFormatting>
  <conditionalFormatting sqref="K113">
    <cfRule type="expression" dxfId="6214" priority="2649">
      <formula>J114="NO CUMPLE"</formula>
    </cfRule>
    <cfRule type="expression" dxfId="6213" priority="2650">
      <formula>J114="CUMPLE"</formula>
    </cfRule>
  </conditionalFormatting>
  <conditionalFormatting sqref="K112">
    <cfRule type="expression" dxfId="6212" priority="2647">
      <formula>J112="NO CUMPLE"</formula>
    </cfRule>
    <cfRule type="expression" dxfId="6211" priority="2648">
      <formula>J112="CUMPLE"</formula>
    </cfRule>
  </conditionalFormatting>
  <conditionalFormatting sqref="K121">
    <cfRule type="expression" dxfId="6210" priority="2643">
      <formula>J121="NO CUMPLE"</formula>
    </cfRule>
    <cfRule type="expression" dxfId="6209" priority="2644">
      <formula>J121="CUMPLE"</formula>
    </cfRule>
  </conditionalFormatting>
  <conditionalFormatting sqref="K122">
    <cfRule type="expression" dxfId="6208" priority="2641">
      <formula>J122="NO CUMPLE"</formula>
    </cfRule>
    <cfRule type="expression" dxfId="6207" priority="2642">
      <formula>J122="CUMPLE"</formula>
    </cfRule>
  </conditionalFormatting>
  <conditionalFormatting sqref="K124">
    <cfRule type="expression" dxfId="6206" priority="2645">
      <formula>J125="NO CUMPLE"</formula>
    </cfRule>
    <cfRule type="expression" dxfId="6205" priority="2646">
      <formula>J125="CUMPLE"</formula>
    </cfRule>
  </conditionalFormatting>
  <conditionalFormatting sqref="K124">
    <cfRule type="expression" dxfId="6204" priority="2639">
      <formula>J125="NO CUMPLE"</formula>
    </cfRule>
    <cfRule type="expression" dxfId="6203" priority="2640">
      <formula>J125="CUMPLE"</formula>
    </cfRule>
  </conditionalFormatting>
  <conditionalFormatting sqref="K123">
    <cfRule type="expression" dxfId="6202" priority="2637">
      <formula>J123="NO CUMPLE"</formula>
    </cfRule>
    <cfRule type="expression" dxfId="6201" priority="2638">
      <formula>J123="CUMPLE"</formula>
    </cfRule>
  </conditionalFormatting>
  <conditionalFormatting sqref="K125">
    <cfRule type="expression" dxfId="6200" priority="2633">
      <formula>J125="NO CUMPLE"</formula>
    </cfRule>
    <cfRule type="expression" dxfId="6199" priority="2634">
      <formula>J125="CUMPLE"</formula>
    </cfRule>
  </conditionalFormatting>
  <conditionalFormatting sqref="K126">
    <cfRule type="expression" dxfId="6198" priority="2631">
      <formula>J126="NO CUMPLE"</formula>
    </cfRule>
    <cfRule type="expression" dxfId="6197" priority="2632">
      <formula>J126="CUMPLE"</formula>
    </cfRule>
  </conditionalFormatting>
  <conditionalFormatting sqref="K128">
    <cfRule type="expression" dxfId="6196" priority="2635">
      <formula>J129="NO CUMPLE"</formula>
    </cfRule>
    <cfRule type="expression" dxfId="6195" priority="2636">
      <formula>J129="CUMPLE"</formula>
    </cfRule>
  </conditionalFormatting>
  <conditionalFormatting sqref="K128">
    <cfRule type="expression" dxfId="6194" priority="2629">
      <formula>J129="NO CUMPLE"</formula>
    </cfRule>
    <cfRule type="expression" dxfId="6193" priority="2630">
      <formula>J129="CUMPLE"</formula>
    </cfRule>
  </conditionalFormatting>
  <conditionalFormatting sqref="K127">
    <cfRule type="expression" dxfId="6192" priority="2627">
      <formula>J127="NO CUMPLE"</formula>
    </cfRule>
    <cfRule type="expression" dxfId="6191" priority="2628">
      <formula>J127="CUMPLE"</formula>
    </cfRule>
  </conditionalFormatting>
  <conditionalFormatting sqref="K129">
    <cfRule type="expression" dxfId="6190" priority="2623">
      <formula>J129="NO CUMPLE"</formula>
    </cfRule>
    <cfRule type="expression" dxfId="6189" priority="2624">
      <formula>J129="CUMPLE"</formula>
    </cfRule>
  </conditionalFormatting>
  <conditionalFormatting sqref="K130">
    <cfRule type="expression" dxfId="6188" priority="2621">
      <formula>J130="NO CUMPLE"</formula>
    </cfRule>
    <cfRule type="expression" dxfId="6187" priority="2622">
      <formula>J130="CUMPLE"</formula>
    </cfRule>
  </conditionalFormatting>
  <conditionalFormatting sqref="K132">
    <cfRule type="expression" dxfId="6186" priority="2625">
      <formula>J133="NO CUMPLE"</formula>
    </cfRule>
    <cfRule type="expression" dxfId="6185" priority="2626">
      <formula>J133="CUMPLE"</formula>
    </cfRule>
  </conditionalFormatting>
  <conditionalFormatting sqref="K132">
    <cfRule type="expression" dxfId="6184" priority="2619">
      <formula>J133="NO CUMPLE"</formula>
    </cfRule>
    <cfRule type="expression" dxfId="6183" priority="2620">
      <formula>J133="CUMPLE"</formula>
    </cfRule>
  </conditionalFormatting>
  <conditionalFormatting sqref="K131">
    <cfRule type="expression" dxfId="6182" priority="2617">
      <formula>J131="NO CUMPLE"</formula>
    </cfRule>
    <cfRule type="expression" dxfId="6181" priority="2618">
      <formula>J131="CUMPLE"</formula>
    </cfRule>
  </conditionalFormatting>
  <conditionalFormatting sqref="K133">
    <cfRule type="expression" dxfId="6180" priority="2613">
      <formula>J133="NO CUMPLE"</formula>
    </cfRule>
    <cfRule type="expression" dxfId="6179" priority="2614">
      <formula>J133="CUMPLE"</formula>
    </cfRule>
  </conditionalFormatting>
  <conditionalFormatting sqref="K134">
    <cfRule type="expression" dxfId="6178" priority="2611">
      <formula>J134="NO CUMPLE"</formula>
    </cfRule>
    <cfRule type="expression" dxfId="6177" priority="2612">
      <formula>J134="CUMPLE"</formula>
    </cfRule>
  </conditionalFormatting>
  <conditionalFormatting sqref="K136">
    <cfRule type="expression" dxfId="6176" priority="2615">
      <formula>J137="NO CUMPLE"</formula>
    </cfRule>
    <cfRule type="expression" dxfId="6175" priority="2616">
      <formula>J137="CUMPLE"</formula>
    </cfRule>
  </conditionalFormatting>
  <conditionalFormatting sqref="K136">
    <cfRule type="expression" dxfId="6174" priority="2609">
      <formula>J137="NO CUMPLE"</formula>
    </cfRule>
    <cfRule type="expression" dxfId="6173" priority="2610">
      <formula>J137="CUMPLE"</formula>
    </cfRule>
  </conditionalFormatting>
  <conditionalFormatting sqref="K135">
    <cfRule type="expression" dxfId="6172" priority="2607">
      <formula>J135="NO CUMPLE"</formula>
    </cfRule>
    <cfRule type="expression" dxfId="6171" priority="2608">
      <formula>J135="CUMPLE"</formula>
    </cfRule>
  </conditionalFormatting>
  <conditionalFormatting sqref="K137">
    <cfRule type="expression" dxfId="6170" priority="2603">
      <formula>J137="NO CUMPLE"</formula>
    </cfRule>
    <cfRule type="expression" dxfId="6169" priority="2604">
      <formula>J137="CUMPLE"</formula>
    </cfRule>
  </conditionalFormatting>
  <conditionalFormatting sqref="K138">
    <cfRule type="expression" dxfId="6168" priority="2601">
      <formula>J138="NO CUMPLE"</formula>
    </cfRule>
    <cfRule type="expression" dxfId="6167" priority="2602">
      <formula>J138="CUMPLE"</formula>
    </cfRule>
  </conditionalFormatting>
  <conditionalFormatting sqref="K140">
    <cfRule type="expression" dxfId="6166" priority="2605">
      <formula>J141="NO CUMPLE"</formula>
    </cfRule>
    <cfRule type="expression" dxfId="6165" priority="2606">
      <formula>J141="CUMPLE"</formula>
    </cfRule>
  </conditionalFormatting>
  <conditionalFormatting sqref="K140">
    <cfRule type="expression" dxfId="6164" priority="2599">
      <formula>J141="NO CUMPLE"</formula>
    </cfRule>
    <cfRule type="expression" dxfId="6163" priority="2600">
      <formula>J141="CUMPLE"</formula>
    </cfRule>
  </conditionalFormatting>
  <conditionalFormatting sqref="K139">
    <cfRule type="expression" dxfId="6162" priority="2597">
      <formula>J139="NO CUMPLE"</formula>
    </cfRule>
    <cfRule type="expression" dxfId="6161" priority="2598">
      <formula>J139="CUMPLE"</formula>
    </cfRule>
  </conditionalFormatting>
  <conditionalFormatting sqref="K148">
    <cfRule type="expression" dxfId="6160" priority="2593">
      <formula>J148="NO CUMPLE"</formula>
    </cfRule>
    <cfRule type="expression" dxfId="6159" priority="2594">
      <formula>J148="CUMPLE"</formula>
    </cfRule>
  </conditionalFormatting>
  <conditionalFormatting sqref="K149">
    <cfRule type="expression" dxfId="6158" priority="2591">
      <formula>J149="NO CUMPLE"</formula>
    </cfRule>
    <cfRule type="expression" dxfId="6157" priority="2592">
      <formula>J149="CUMPLE"</formula>
    </cfRule>
  </conditionalFormatting>
  <conditionalFormatting sqref="K151">
    <cfRule type="expression" dxfId="6156" priority="2595">
      <formula>J152="NO CUMPLE"</formula>
    </cfRule>
    <cfRule type="expression" dxfId="6155" priority="2596">
      <formula>J152="CUMPLE"</formula>
    </cfRule>
  </conditionalFormatting>
  <conditionalFormatting sqref="K151">
    <cfRule type="expression" dxfId="6154" priority="2589">
      <formula>J152="NO CUMPLE"</formula>
    </cfRule>
    <cfRule type="expression" dxfId="6153" priority="2590">
      <formula>J152="CUMPLE"</formula>
    </cfRule>
  </conditionalFormatting>
  <conditionalFormatting sqref="K150">
    <cfRule type="expression" dxfId="6152" priority="2587">
      <formula>J150="NO CUMPLE"</formula>
    </cfRule>
    <cfRule type="expression" dxfId="6151" priority="2588">
      <formula>J150="CUMPLE"</formula>
    </cfRule>
  </conditionalFormatting>
  <conditionalFormatting sqref="K152">
    <cfRule type="expression" dxfId="6150" priority="2583">
      <formula>J152="NO CUMPLE"</formula>
    </cfRule>
    <cfRule type="expression" dxfId="6149" priority="2584">
      <formula>J152="CUMPLE"</formula>
    </cfRule>
  </conditionalFormatting>
  <conditionalFormatting sqref="K153">
    <cfRule type="expression" dxfId="6148" priority="2581">
      <formula>J153="NO CUMPLE"</formula>
    </cfRule>
    <cfRule type="expression" dxfId="6147" priority="2582">
      <formula>J153="CUMPLE"</formula>
    </cfRule>
  </conditionalFormatting>
  <conditionalFormatting sqref="K155">
    <cfRule type="expression" dxfId="6146" priority="2585">
      <formula>J156="NO CUMPLE"</formula>
    </cfRule>
    <cfRule type="expression" dxfId="6145" priority="2586">
      <formula>J156="CUMPLE"</formula>
    </cfRule>
  </conditionalFormatting>
  <conditionalFormatting sqref="K155">
    <cfRule type="expression" dxfId="6144" priority="2579">
      <formula>J156="NO CUMPLE"</formula>
    </cfRule>
    <cfRule type="expression" dxfId="6143" priority="2580">
      <formula>J156="CUMPLE"</formula>
    </cfRule>
  </conditionalFormatting>
  <conditionalFormatting sqref="K154">
    <cfRule type="expression" dxfId="6142" priority="2577">
      <formula>J154="NO CUMPLE"</formula>
    </cfRule>
    <cfRule type="expression" dxfId="6141" priority="2578">
      <formula>J154="CUMPLE"</formula>
    </cfRule>
  </conditionalFormatting>
  <conditionalFormatting sqref="K156">
    <cfRule type="expression" dxfId="6140" priority="2573">
      <formula>J156="NO CUMPLE"</formula>
    </cfRule>
    <cfRule type="expression" dxfId="6139" priority="2574">
      <formula>J156="CUMPLE"</formula>
    </cfRule>
  </conditionalFormatting>
  <conditionalFormatting sqref="K157">
    <cfRule type="expression" dxfId="6138" priority="2571">
      <formula>J157="NO CUMPLE"</formula>
    </cfRule>
    <cfRule type="expression" dxfId="6137" priority="2572">
      <formula>J157="CUMPLE"</formula>
    </cfRule>
  </conditionalFormatting>
  <conditionalFormatting sqref="K159">
    <cfRule type="expression" dxfId="6136" priority="2575">
      <formula>J160="NO CUMPLE"</formula>
    </cfRule>
    <cfRule type="expression" dxfId="6135" priority="2576">
      <formula>J160="CUMPLE"</formula>
    </cfRule>
  </conditionalFormatting>
  <conditionalFormatting sqref="K159">
    <cfRule type="expression" dxfId="6134" priority="2569">
      <formula>J160="NO CUMPLE"</formula>
    </cfRule>
    <cfRule type="expression" dxfId="6133" priority="2570">
      <formula>J160="CUMPLE"</formula>
    </cfRule>
  </conditionalFormatting>
  <conditionalFormatting sqref="K158">
    <cfRule type="expression" dxfId="6132" priority="2567">
      <formula>J158="NO CUMPLE"</formula>
    </cfRule>
    <cfRule type="expression" dxfId="6131" priority="2568">
      <formula>J158="CUMPLE"</formula>
    </cfRule>
  </conditionalFormatting>
  <conditionalFormatting sqref="K160">
    <cfRule type="expression" dxfId="6130" priority="2563">
      <formula>J160="NO CUMPLE"</formula>
    </cfRule>
    <cfRule type="expression" dxfId="6129" priority="2564">
      <formula>J160="CUMPLE"</formula>
    </cfRule>
  </conditionalFormatting>
  <conditionalFormatting sqref="K161">
    <cfRule type="expression" dxfId="6128" priority="2561">
      <formula>J161="NO CUMPLE"</formula>
    </cfRule>
    <cfRule type="expression" dxfId="6127" priority="2562">
      <formula>J161="CUMPLE"</formula>
    </cfRule>
  </conditionalFormatting>
  <conditionalFormatting sqref="K163">
    <cfRule type="expression" dxfId="6126" priority="2565">
      <formula>J164="NO CUMPLE"</formula>
    </cfRule>
    <cfRule type="expression" dxfId="6125" priority="2566">
      <formula>J164="CUMPLE"</formula>
    </cfRule>
  </conditionalFormatting>
  <conditionalFormatting sqref="K163">
    <cfRule type="expression" dxfId="6124" priority="2559">
      <formula>J164="NO CUMPLE"</formula>
    </cfRule>
    <cfRule type="expression" dxfId="6123" priority="2560">
      <formula>J164="CUMPLE"</formula>
    </cfRule>
  </conditionalFormatting>
  <conditionalFormatting sqref="K162">
    <cfRule type="expression" dxfId="6122" priority="2557">
      <formula>J162="NO CUMPLE"</formula>
    </cfRule>
    <cfRule type="expression" dxfId="6121" priority="2558">
      <formula>J162="CUMPLE"</formula>
    </cfRule>
  </conditionalFormatting>
  <conditionalFormatting sqref="K164">
    <cfRule type="expression" dxfId="6120" priority="2553">
      <formula>J164="NO CUMPLE"</formula>
    </cfRule>
    <cfRule type="expression" dxfId="6119" priority="2554">
      <formula>J164="CUMPLE"</formula>
    </cfRule>
  </conditionalFormatting>
  <conditionalFormatting sqref="K165">
    <cfRule type="expression" dxfId="6118" priority="2551">
      <formula>J165="NO CUMPLE"</formula>
    </cfRule>
    <cfRule type="expression" dxfId="6117" priority="2552">
      <formula>J165="CUMPLE"</formula>
    </cfRule>
  </conditionalFormatting>
  <conditionalFormatting sqref="K167">
    <cfRule type="expression" dxfId="6116" priority="2555">
      <formula>J168="NO CUMPLE"</formula>
    </cfRule>
    <cfRule type="expression" dxfId="6115" priority="2556">
      <formula>J168="CUMPLE"</formula>
    </cfRule>
  </conditionalFormatting>
  <conditionalFormatting sqref="K167">
    <cfRule type="expression" dxfId="6114" priority="2549">
      <formula>J168="NO CUMPLE"</formula>
    </cfRule>
    <cfRule type="expression" dxfId="6113" priority="2550">
      <formula>J168="CUMPLE"</formula>
    </cfRule>
  </conditionalFormatting>
  <conditionalFormatting sqref="K166">
    <cfRule type="expression" dxfId="6112" priority="2547">
      <formula>J166="NO CUMPLE"</formula>
    </cfRule>
    <cfRule type="expression" dxfId="6111" priority="2548">
      <formula>J166="CUMPLE"</formula>
    </cfRule>
  </conditionalFormatting>
  <conditionalFormatting sqref="K175">
    <cfRule type="expression" dxfId="6110" priority="2543">
      <formula>J175="NO CUMPLE"</formula>
    </cfRule>
    <cfRule type="expression" dxfId="6109" priority="2544">
      <formula>J175="CUMPLE"</formula>
    </cfRule>
  </conditionalFormatting>
  <conditionalFormatting sqref="K176">
    <cfRule type="expression" dxfId="6108" priority="2541">
      <formula>J176="NO CUMPLE"</formula>
    </cfRule>
    <cfRule type="expression" dxfId="6107" priority="2542">
      <formula>J176="CUMPLE"</formula>
    </cfRule>
  </conditionalFormatting>
  <conditionalFormatting sqref="K178">
    <cfRule type="expression" dxfId="6106" priority="2545">
      <formula>J179="NO CUMPLE"</formula>
    </cfRule>
    <cfRule type="expression" dxfId="6105" priority="2546">
      <formula>J179="CUMPLE"</formula>
    </cfRule>
  </conditionalFormatting>
  <conditionalFormatting sqref="K178">
    <cfRule type="expression" dxfId="6104" priority="2539">
      <formula>J179="NO CUMPLE"</formula>
    </cfRule>
    <cfRule type="expression" dxfId="6103" priority="2540">
      <formula>J179="CUMPLE"</formula>
    </cfRule>
  </conditionalFormatting>
  <conditionalFormatting sqref="K177">
    <cfRule type="expression" dxfId="6102" priority="2537">
      <formula>J177="NO CUMPLE"</formula>
    </cfRule>
    <cfRule type="expression" dxfId="6101" priority="2538">
      <formula>J177="CUMPLE"</formula>
    </cfRule>
  </conditionalFormatting>
  <conditionalFormatting sqref="K179">
    <cfRule type="expression" dxfId="6100" priority="2533">
      <formula>J179="NO CUMPLE"</formula>
    </cfRule>
    <cfRule type="expression" dxfId="6099" priority="2534">
      <formula>J179="CUMPLE"</formula>
    </cfRule>
  </conditionalFormatting>
  <conditionalFormatting sqref="K180">
    <cfRule type="expression" dxfId="6098" priority="2531">
      <formula>J180="NO CUMPLE"</formula>
    </cfRule>
    <cfRule type="expression" dxfId="6097" priority="2532">
      <formula>J180="CUMPLE"</formula>
    </cfRule>
  </conditionalFormatting>
  <conditionalFormatting sqref="K182">
    <cfRule type="expression" dxfId="6096" priority="2535">
      <formula>J183="NO CUMPLE"</formula>
    </cfRule>
    <cfRule type="expression" dxfId="6095" priority="2536">
      <formula>J183="CUMPLE"</formula>
    </cfRule>
  </conditionalFormatting>
  <conditionalFormatting sqref="K182">
    <cfRule type="expression" dxfId="6094" priority="2529">
      <formula>J183="NO CUMPLE"</formula>
    </cfRule>
    <cfRule type="expression" dxfId="6093" priority="2530">
      <formula>J183="CUMPLE"</formula>
    </cfRule>
  </conditionalFormatting>
  <conditionalFormatting sqref="K181">
    <cfRule type="expression" dxfId="6092" priority="2527">
      <formula>J181="NO CUMPLE"</formula>
    </cfRule>
    <cfRule type="expression" dxfId="6091" priority="2528">
      <formula>J181="CUMPLE"</formula>
    </cfRule>
  </conditionalFormatting>
  <conditionalFormatting sqref="K183">
    <cfRule type="expression" dxfId="6090" priority="2523">
      <formula>J183="NO CUMPLE"</formula>
    </cfRule>
    <cfRule type="expression" dxfId="6089" priority="2524">
      <formula>J183="CUMPLE"</formula>
    </cfRule>
  </conditionalFormatting>
  <conditionalFormatting sqref="K184">
    <cfRule type="expression" dxfId="6088" priority="2521">
      <formula>J184="NO CUMPLE"</formula>
    </cfRule>
    <cfRule type="expression" dxfId="6087" priority="2522">
      <formula>J184="CUMPLE"</formula>
    </cfRule>
  </conditionalFormatting>
  <conditionalFormatting sqref="K186">
    <cfRule type="expression" dxfId="6086" priority="2525">
      <formula>J187="NO CUMPLE"</formula>
    </cfRule>
    <cfRule type="expression" dxfId="6085" priority="2526">
      <formula>J187="CUMPLE"</formula>
    </cfRule>
  </conditionalFormatting>
  <conditionalFormatting sqref="K186">
    <cfRule type="expression" dxfId="6084" priority="2519">
      <formula>J187="NO CUMPLE"</formula>
    </cfRule>
    <cfRule type="expression" dxfId="6083" priority="2520">
      <formula>J187="CUMPLE"</formula>
    </cfRule>
  </conditionalFormatting>
  <conditionalFormatting sqref="K185">
    <cfRule type="expression" dxfId="6082" priority="2517">
      <formula>J185="NO CUMPLE"</formula>
    </cfRule>
    <cfRule type="expression" dxfId="6081" priority="2518">
      <formula>J185="CUMPLE"</formula>
    </cfRule>
  </conditionalFormatting>
  <conditionalFormatting sqref="K187">
    <cfRule type="expression" dxfId="6080" priority="2513">
      <formula>J187="NO CUMPLE"</formula>
    </cfRule>
    <cfRule type="expression" dxfId="6079" priority="2514">
      <formula>J187="CUMPLE"</formula>
    </cfRule>
  </conditionalFormatting>
  <conditionalFormatting sqref="K188">
    <cfRule type="expression" dxfId="6078" priority="2511">
      <formula>J188="NO CUMPLE"</formula>
    </cfRule>
    <cfRule type="expression" dxfId="6077" priority="2512">
      <formula>J188="CUMPLE"</formula>
    </cfRule>
  </conditionalFormatting>
  <conditionalFormatting sqref="K190">
    <cfRule type="expression" dxfId="6076" priority="2515">
      <formula>J191="NO CUMPLE"</formula>
    </cfRule>
    <cfRule type="expression" dxfId="6075" priority="2516">
      <formula>J191="CUMPLE"</formula>
    </cfRule>
  </conditionalFormatting>
  <conditionalFormatting sqref="K190">
    <cfRule type="expression" dxfId="6074" priority="2509">
      <formula>J191="NO CUMPLE"</formula>
    </cfRule>
    <cfRule type="expression" dxfId="6073" priority="2510">
      <formula>J191="CUMPLE"</formula>
    </cfRule>
  </conditionalFormatting>
  <conditionalFormatting sqref="K189">
    <cfRule type="expression" dxfId="6072" priority="2507">
      <formula>J189="NO CUMPLE"</formula>
    </cfRule>
    <cfRule type="expression" dxfId="6071" priority="2508">
      <formula>J189="CUMPLE"</formula>
    </cfRule>
  </conditionalFormatting>
  <conditionalFormatting sqref="K191">
    <cfRule type="expression" dxfId="6070" priority="2503">
      <formula>J191="NO CUMPLE"</formula>
    </cfRule>
    <cfRule type="expression" dxfId="6069" priority="2504">
      <formula>J191="CUMPLE"</formula>
    </cfRule>
  </conditionalFormatting>
  <conditionalFormatting sqref="K192">
    <cfRule type="expression" dxfId="6068" priority="2501">
      <formula>J192="NO CUMPLE"</formula>
    </cfRule>
    <cfRule type="expression" dxfId="6067" priority="2502">
      <formula>J192="CUMPLE"</formula>
    </cfRule>
  </conditionalFormatting>
  <conditionalFormatting sqref="K194">
    <cfRule type="expression" dxfId="6066" priority="2505">
      <formula>J195="NO CUMPLE"</formula>
    </cfRule>
    <cfRule type="expression" dxfId="6065" priority="2506">
      <formula>J195="CUMPLE"</formula>
    </cfRule>
  </conditionalFormatting>
  <conditionalFormatting sqref="K194">
    <cfRule type="expression" dxfId="6064" priority="2499">
      <formula>J195="NO CUMPLE"</formula>
    </cfRule>
    <cfRule type="expression" dxfId="6063" priority="2500">
      <formula>J195="CUMPLE"</formula>
    </cfRule>
  </conditionalFormatting>
  <conditionalFormatting sqref="K193">
    <cfRule type="expression" dxfId="6062" priority="2497">
      <formula>J193="NO CUMPLE"</formula>
    </cfRule>
    <cfRule type="expression" dxfId="6061" priority="2498">
      <formula>J193="CUMPLE"</formula>
    </cfRule>
  </conditionalFormatting>
  <conditionalFormatting sqref="K202">
    <cfRule type="expression" dxfId="6060" priority="2493">
      <formula>J202="NO CUMPLE"</formula>
    </cfRule>
    <cfRule type="expression" dxfId="6059" priority="2494">
      <formula>J202="CUMPLE"</formula>
    </cfRule>
  </conditionalFormatting>
  <conditionalFormatting sqref="K203">
    <cfRule type="expression" dxfId="6058" priority="2491">
      <formula>J203="NO CUMPLE"</formula>
    </cfRule>
    <cfRule type="expression" dxfId="6057" priority="2492">
      <formula>J203="CUMPLE"</formula>
    </cfRule>
  </conditionalFormatting>
  <conditionalFormatting sqref="K205">
    <cfRule type="expression" dxfId="6056" priority="2495">
      <formula>J206="NO CUMPLE"</formula>
    </cfRule>
    <cfRule type="expression" dxfId="6055" priority="2496">
      <formula>J206="CUMPLE"</formula>
    </cfRule>
  </conditionalFormatting>
  <conditionalFormatting sqref="K205">
    <cfRule type="expression" dxfId="6054" priority="2489">
      <formula>J206="NO CUMPLE"</formula>
    </cfRule>
    <cfRule type="expression" dxfId="6053" priority="2490">
      <formula>J206="CUMPLE"</formula>
    </cfRule>
  </conditionalFormatting>
  <conditionalFormatting sqref="K206">
    <cfRule type="expression" dxfId="6052" priority="2483">
      <formula>J206="NO CUMPLE"</formula>
    </cfRule>
    <cfRule type="expression" dxfId="6051" priority="2484">
      <formula>J206="CUMPLE"</formula>
    </cfRule>
  </conditionalFormatting>
  <conditionalFormatting sqref="K207">
    <cfRule type="expression" dxfId="6050" priority="2481">
      <formula>J207="NO CUMPLE"</formula>
    </cfRule>
    <cfRule type="expression" dxfId="6049" priority="2482">
      <formula>J207="CUMPLE"</formula>
    </cfRule>
  </conditionalFormatting>
  <conditionalFormatting sqref="K209">
    <cfRule type="expression" dxfId="6048" priority="2485">
      <formula>J210="NO CUMPLE"</formula>
    </cfRule>
    <cfRule type="expression" dxfId="6047" priority="2486">
      <formula>J210="CUMPLE"</formula>
    </cfRule>
  </conditionalFormatting>
  <conditionalFormatting sqref="K209">
    <cfRule type="expression" dxfId="6046" priority="2479">
      <formula>J210="NO CUMPLE"</formula>
    </cfRule>
    <cfRule type="expression" dxfId="6045" priority="2480">
      <formula>J210="CUMPLE"</formula>
    </cfRule>
  </conditionalFormatting>
  <conditionalFormatting sqref="K208">
    <cfRule type="expression" dxfId="6044" priority="2477">
      <formula>J208="NO CUMPLE"</formula>
    </cfRule>
    <cfRule type="expression" dxfId="6043" priority="2478">
      <formula>J208="CUMPLE"</formula>
    </cfRule>
  </conditionalFormatting>
  <conditionalFormatting sqref="K210">
    <cfRule type="expression" dxfId="6042" priority="2473">
      <formula>J210="NO CUMPLE"</formula>
    </cfRule>
    <cfRule type="expression" dxfId="6041" priority="2474">
      <formula>J210="CUMPLE"</formula>
    </cfRule>
  </conditionalFormatting>
  <conditionalFormatting sqref="K211">
    <cfRule type="expression" dxfId="6040" priority="2471">
      <formula>J211="NO CUMPLE"</formula>
    </cfRule>
    <cfRule type="expression" dxfId="6039" priority="2472">
      <formula>J211="CUMPLE"</formula>
    </cfRule>
  </conditionalFormatting>
  <conditionalFormatting sqref="K213">
    <cfRule type="expression" dxfId="6038" priority="2475">
      <formula>J214="NO CUMPLE"</formula>
    </cfRule>
    <cfRule type="expression" dxfId="6037" priority="2476">
      <formula>J214="CUMPLE"</formula>
    </cfRule>
  </conditionalFormatting>
  <conditionalFormatting sqref="K213">
    <cfRule type="expression" dxfId="6036" priority="2469">
      <formula>J214="NO CUMPLE"</formula>
    </cfRule>
    <cfRule type="expression" dxfId="6035" priority="2470">
      <formula>J214="CUMPLE"</formula>
    </cfRule>
  </conditionalFormatting>
  <conditionalFormatting sqref="K212">
    <cfRule type="expression" dxfId="6034" priority="2467">
      <formula>J212="NO CUMPLE"</formula>
    </cfRule>
    <cfRule type="expression" dxfId="6033" priority="2468">
      <formula>J212="CUMPLE"</formula>
    </cfRule>
  </conditionalFormatting>
  <conditionalFormatting sqref="K214">
    <cfRule type="expression" dxfId="6032" priority="2463">
      <formula>J214="NO CUMPLE"</formula>
    </cfRule>
    <cfRule type="expression" dxfId="6031" priority="2464">
      <formula>J214="CUMPLE"</formula>
    </cfRule>
  </conditionalFormatting>
  <conditionalFormatting sqref="K215">
    <cfRule type="expression" dxfId="6030" priority="2461">
      <formula>J215="NO CUMPLE"</formula>
    </cfRule>
    <cfRule type="expression" dxfId="6029" priority="2462">
      <formula>J215="CUMPLE"</formula>
    </cfRule>
  </conditionalFormatting>
  <conditionalFormatting sqref="K217">
    <cfRule type="expression" dxfId="6028" priority="2465">
      <formula>J218="NO CUMPLE"</formula>
    </cfRule>
    <cfRule type="expression" dxfId="6027" priority="2466">
      <formula>J218="CUMPLE"</formula>
    </cfRule>
  </conditionalFormatting>
  <conditionalFormatting sqref="K217">
    <cfRule type="expression" dxfId="6026" priority="2459">
      <formula>J218="NO CUMPLE"</formula>
    </cfRule>
    <cfRule type="expression" dxfId="6025" priority="2460">
      <formula>J218="CUMPLE"</formula>
    </cfRule>
  </conditionalFormatting>
  <conditionalFormatting sqref="K216">
    <cfRule type="expression" dxfId="6024" priority="2457">
      <formula>J216="NO CUMPLE"</formula>
    </cfRule>
    <cfRule type="expression" dxfId="6023" priority="2458">
      <formula>J216="CUMPLE"</formula>
    </cfRule>
  </conditionalFormatting>
  <conditionalFormatting sqref="K218">
    <cfRule type="expression" dxfId="6022" priority="2453">
      <formula>J218="NO CUMPLE"</formula>
    </cfRule>
    <cfRule type="expression" dxfId="6021" priority="2454">
      <formula>J218="CUMPLE"</formula>
    </cfRule>
  </conditionalFormatting>
  <conditionalFormatting sqref="K219">
    <cfRule type="expression" dxfId="6020" priority="2451">
      <formula>J219="NO CUMPLE"</formula>
    </cfRule>
    <cfRule type="expression" dxfId="6019" priority="2452">
      <formula>J219="CUMPLE"</formula>
    </cfRule>
  </conditionalFormatting>
  <conditionalFormatting sqref="K221">
    <cfRule type="expression" dxfId="6018" priority="2455">
      <formula>J222="NO CUMPLE"</formula>
    </cfRule>
    <cfRule type="expression" dxfId="6017" priority="2456">
      <formula>J222="CUMPLE"</formula>
    </cfRule>
  </conditionalFormatting>
  <conditionalFormatting sqref="K221">
    <cfRule type="expression" dxfId="6016" priority="2449">
      <formula>J222="NO CUMPLE"</formula>
    </cfRule>
    <cfRule type="expression" dxfId="6015" priority="2450">
      <formula>J222="CUMPLE"</formula>
    </cfRule>
  </conditionalFormatting>
  <conditionalFormatting sqref="K220">
    <cfRule type="expression" dxfId="6014" priority="2447">
      <formula>J220="NO CUMPLE"</formula>
    </cfRule>
    <cfRule type="expression" dxfId="6013" priority="2448">
      <formula>J220="CUMPLE"</formula>
    </cfRule>
  </conditionalFormatting>
  <conditionalFormatting sqref="K229">
    <cfRule type="expression" dxfId="6012" priority="2443">
      <formula>J229="NO CUMPLE"</formula>
    </cfRule>
    <cfRule type="expression" dxfId="6011" priority="2444">
      <formula>J229="CUMPLE"</formula>
    </cfRule>
  </conditionalFormatting>
  <conditionalFormatting sqref="K230">
    <cfRule type="expression" dxfId="6010" priority="2441">
      <formula>J230="NO CUMPLE"</formula>
    </cfRule>
    <cfRule type="expression" dxfId="6009" priority="2442">
      <formula>J230="CUMPLE"</formula>
    </cfRule>
  </conditionalFormatting>
  <conditionalFormatting sqref="K231">
    <cfRule type="expression" dxfId="6008" priority="2437">
      <formula>J231="NO CUMPLE"</formula>
    </cfRule>
    <cfRule type="expression" dxfId="6007" priority="2438">
      <formula>J231="CUMPLE"</formula>
    </cfRule>
  </conditionalFormatting>
  <conditionalFormatting sqref="K233">
    <cfRule type="expression" dxfId="6006" priority="2433">
      <formula>J233="NO CUMPLE"</formula>
    </cfRule>
    <cfRule type="expression" dxfId="6005" priority="2434">
      <formula>J233="CUMPLE"</formula>
    </cfRule>
  </conditionalFormatting>
  <conditionalFormatting sqref="K234">
    <cfRule type="expression" dxfId="6004" priority="2431">
      <formula>J234="NO CUMPLE"</formula>
    </cfRule>
    <cfRule type="expression" dxfId="6003" priority="2432">
      <formula>J234="CUMPLE"</formula>
    </cfRule>
  </conditionalFormatting>
  <conditionalFormatting sqref="K236">
    <cfRule type="expression" dxfId="6002" priority="2435">
      <formula>J237="NO CUMPLE"</formula>
    </cfRule>
    <cfRule type="expression" dxfId="6001" priority="2436">
      <formula>J237="CUMPLE"</formula>
    </cfRule>
  </conditionalFormatting>
  <conditionalFormatting sqref="K236">
    <cfRule type="expression" dxfId="6000" priority="2429">
      <formula>J237="NO CUMPLE"</formula>
    </cfRule>
    <cfRule type="expression" dxfId="5999" priority="2430">
      <formula>J237="CUMPLE"</formula>
    </cfRule>
  </conditionalFormatting>
  <conditionalFormatting sqref="K235">
    <cfRule type="expression" dxfId="5998" priority="2427">
      <formula>J235="NO CUMPLE"</formula>
    </cfRule>
    <cfRule type="expression" dxfId="5997" priority="2428">
      <formula>J235="CUMPLE"</formula>
    </cfRule>
  </conditionalFormatting>
  <conditionalFormatting sqref="K237">
    <cfRule type="expression" dxfId="5996" priority="2423">
      <formula>J237="NO CUMPLE"</formula>
    </cfRule>
    <cfRule type="expression" dxfId="5995" priority="2424">
      <formula>J237="CUMPLE"</formula>
    </cfRule>
  </conditionalFormatting>
  <conditionalFormatting sqref="K238">
    <cfRule type="expression" dxfId="5994" priority="2421">
      <formula>J238="NO CUMPLE"</formula>
    </cfRule>
    <cfRule type="expression" dxfId="5993" priority="2422">
      <formula>J238="CUMPLE"</formula>
    </cfRule>
  </conditionalFormatting>
  <conditionalFormatting sqref="K240">
    <cfRule type="expression" dxfId="5992" priority="2425">
      <formula>J241="NO CUMPLE"</formula>
    </cfRule>
    <cfRule type="expression" dxfId="5991" priority="2426">
      <formula>J241="CUMPLE"</formula>
    </cfRule>
  </conditionalFormatting>
  <conditionalFormatting sqref="K240">
    <cfRule type="expression" dxfId="5990" priority="2419">
      <formula>J241="NO CUMPLE"</formula>
    </cfRule>
    <cfRule type="expression" dxfId="5989" priority="2420">
      <formula>J241="CUMPLE"</formula>
    </cfRule>
  </conditionalFormatting>
  <conditionalFormatting sqref="K239">
    <cfRule type="expression" dxfId="5988" priority="2417">
      <formula>J239="NO CUMPLE"</formula>
    </cfRule>
    <cfRule type="expression" dxfId="5987" priority="2418">
      <formula>J239="CUMPLE"</formula>
    </cfRule>
  </conditionalFormatting>
  <conditionalFormatting sqref="K241">
    <cfRule type="expression" dxfId="5986" priority="2413">
      <formula>J241="NO CUMPLE"</formula>
    </cfRule>
    <cfRule type="expression" dxfId="5985" priority="2414">
      <formula>J241="CUMPLE"</formula>
    </cfRule>
  </conditionalFormatting>
  <conditionalFormatting sqref="K242">
    <cfRule type="expression" dxfId="5984" priority="2411">
      <formula>J242="NO CUMPLE"</formula>
    </cfRule>
    <cfRule type="expression" dxfId="5983" priority="2412">
      <formula>J242="CUMPLE"</formula>
    </cfRule>
  </conditionalFormatting>
  <conditionalFormatting sqref="K244">
    <cfRule type="expression" dxfId="5982" priority="2415">
      <formula>J245="NO CUMPLE"</formula>
    </cfRule>
    <cfRule type="expression" dxfId="5981" priority="2416">
      <formula>J245="CUMPLE"</formula>
    </cfRule>
  </conditionalFormatting>
  <conditionalFormatting sqref="K244">
    <cfRule type="expression" dxfId="5980" priority="2409">
      <formula>J245="NO CUMPLE"</formula>
    </cfRule>
    <cfRule type="expression" dxfId="5979" priority="2410">
      <formula>J245="CUMPLE"</formula>
    </cfRule>
  </conditionalFormatting>
  <conditionalFormatting sqref="K243">
    <cfRule type="expression" dxfId="5978" priority="2407">
      <formula>J243="NO CUMPLE"</formula>
    </cfRule>
    <cfRule type="expression" dxfId="5977" priority="2408">
      <formula>J243="CUMPLE"</formula>
    </cfRule>
  </conditionalFormatting>
  <conditionalFormatting sqref="K245">
    <cfRule type="expression" dxfId="5976" priority="2403">
      <formula>J245="NO CUMPLE"</formula>
    </cfRule>
    <cfRule type="expression" dxfId="5975" priority="2404">
      <formula>J245="CUMPLE"</formula>
    </cfRule>
  </conditionalFormatting>
  <conditionalFormatting sqref="K246">
    <cfRule type="expression" dxfId="5974" priority="2401">
      <formula>J246="NO CUMPLE"</formula>
    </cfRule>
    <cfRule type="expression" dxfId="5973" priority="2402">
      <formula>J246="CUMPLE"</formula>
    </cfRule>
  </conditionalFormatting>
  <conditionalFormatting sqref="K248">
    <cfRule type="expression" dxfId="5972" priority="2405">
      <formula>J249="NO CUMPLE"</formula>
    </cfRule>
    <cfRule type="expression" dxfId="5971" priority="2406">
      <formula>J249="CUMPLE"</formula>
    </cfRule>
  </conditionalFormatting>
  <conditionalFormatting sqref="K248">
    <cfRule type="expression" dxfId="5970" priority="2399">
      <formula>J249="NO CUMPLE"</formula>
    </cfRule>
    <cfRule type="expression" dxfId="5969" priority="2400">
      <formula>J249="CUMPLE"</formula>
    </cfRule>
  </conditionalFormatting>
  <conditionalFormatting sqref="K247">
    <cfRule type="expression" dxfId="5968" priority="2397">
      <formula>J247="NO CUMPLE"</formula>
    </cfRule>
    <cfRule type="expression" dxfId="5967" priority="2398">
      <formula>J247="CUMPLE"</formula>
    </cfRule>
  </conditionalFormatting>
  <conditionalFormatting sqref="K256">
    <cfRule type="expression" dxfId="5966" priority="2393">
      <formula>J256="NO CUMPLE"</formula>
    </cfRule>
    <cfRule type="expression" dxfId="5965" priority="2394">
      <formula>J256="CUMPLE"</formula>
    </cfRule>
  </conditionalFormatting>
  <conditionalFormatting sqref="K257">
    <cfRule type="expression" dxfId="5964" priority="2391">
      <formula>J257="NO CUMPLE"</formula>
    </cfRule>
    <cfRule type="expression" dxfId="5963" priority="2392">
      <formula>J257="CUMPLE"</formula>
    </cfRule>
  </conditionalFormatting>
  <conditionalFormatting sqref="K259">
    <cfRule type="expression" dxfId="5962" priority="2395">
      <formula>J260="NO CUMPLE"</formula>
    </cfRule>
    <cfRule type="expression" dxfId="5961" priority="2396">
      <formula>J260="CUMPLE"</formula>
    </cfRule>
  </conditionalFormatting>
  <conditionalFormatting sqref="K259">
    <cfRule type="expression" dxfId="5960" priority="2389">
      <formula>J260="NO CUMPLE"</formula>
    </cfRule>
    <cfRule type="expression" dxfId="5959" priority="2390">
      <formula>J260="CUMPLE"</formula>
    </cfRule>
  </conditionalFormatting>
  <conditionalFormatting sqref="K258">
    <cfRule type="expression" dxfId="5958" priority="2387">
      <formula>J258="NO CUMPLE"</formula>
    </cfRule>
    <cfRule type="expression" dxfId="5957" priority="2388">
      <formula>J258="CUMPLE"</formula>
    </cfRule>
  </conditionalFormatting>
  <conditionalFormatting sqref="K260">
    <cfRule type="expression" dxfId="5956" priority="2383">
      <formula>J260="NO CUMPLE"</formula>
    </cfRule>
    <cfRule type="expression" dxfId="5955" priority="2384">
      <formula>J260="CUMPLE"</formula>
    </cfRule>
  </conditionalFormatting>
  <conditionalFormatting sqref="K261">
    <cfRule type="expression" dxfId="5954" priority="2381">
      <formula>J261="NO CUMPLE"</formula>
    </cfRule>
    <cfRule type="expression" dxfId="5953" priority="2382">
      <formula>J261="CUMPLE"</formula>
    </cfRule>
  </conditionalFormatting>
  <conditionalFormatting sqref="K263">
    <cfRule type="expression" dxfId="5952" priority="2385">
      <formula>J264="NO CUMPLE"</formula>
    </cfRule>
    <cfRule type="expression" dxfId="5951" priority="2386">
      <formula>J264="CUMPLE"</formula>
    </cfRule>
  </conditionalFormatting>
  <conditionalFormatting sqref="K263">
    <cfRule type="expression" dxfId="5950" priority="2379">
      <formula>J264="NO CUMPLE"</formula>
    </cfRule>
    <cfRule type="expression" dxfId="5949" priority="2380">
      <formula>J264="CUMPLE"</formula>
    </cfRule>
  </conditionalFormatting>
  <conditionalFormatting sqref="K262">
    <cfRule type="expression" dxfId="5948" priority="2377">
      <formula>J262="NO CUMPLE"</formula>
    </cfRule>
    <cfRule type="expression" dxfId="5947" priority="2378">
      <formula>J262="CUMPLE"</formula>
    </cfRule>
  </conditionalFormatting>
  <conditionalFormatting sqref="K264">
    <cfRule type="expression" dxfId="5946" priority="2373">
      <formula>J264="NO CUMPLE"</formula>
    </cfRule>
    <cfRule type="expression" dxfId="5945" priority="2374">
      <formula>J264="CUMPLE"</formula>
    </cfRule>
  </conditionalFormatting>
  <conditionalFormatting sqref="K265">
    <cfRule type="expression" dxfId="5944" priority="2371">
      <formula>J265="NO CUMPLE"</formula>
    </cfRule>
    <cfRule type="expression" dxfId="5943" priority="2372">
      <formula>J265="CUMPLE"</formula>
    </cfRule>
  </conditionalFormatting>
  <conditionalFormatting sqref="K267">
    <cfRule type="expression" dxfId="5942" priority="2375">
      <formula>J268="NO CUMPLE"</formula>
    </cfRule>
    <cfRule type="expression" dxfId="5941" priority="2376">
      <formula>J268="CUMPLE"</formula>
    </cfRule>
  </conditionalFormatting>
  <conditionalFormatting sqref="K267">
    <cfRule type="expression" dxfId="5940" priority="2369">
      <formula>J268="NO CUMPLE"</formula>
    </cfRule>
    <cfRule type="expression" dxfId="5939" priority="2370">
      <formula>J268="CUMPLE"</formula>
    </cfRule>
  </conditionalFormatting>
  <conditionalFormatting sqref="K266">
    <cfRule type="expression" dxfId="5938" priority="2367">
      <formula>J266="NO CUMPLE"</formula>
    </cfRule>
    <cfRule type="expression" dxfId="5937" priority="2368">
      <formula>J266="CUMPLE"</formula>
    </cfRule>
  </conditionalFormatting>
  <conditionalFormatting sqref="K268">
    <cfRule type="expression" dxfId="5936" priority="2363">
      <formula>J268="NO CUMPLE"</formula>
    </cfRule>
    <cfRule type="expression" dxfId="5935" priority="2364">
      <formula>J268="CUMPLE"</formula>
    </cfRule>
  </conditionalFormatting>
  <conditionalFormatting sqref="K269">
    <cfRule type="expression" dxfId="5934" priority="2361">
      <formula>J269="NO CUMPLE"</formula>
    </cfRule>
    <cfRule type="expression" dxfId="5933" priority="2362">
      <formula>J269="CUMPLE"</formula>
    </cfRule>
  </conditionalFormatting>
  <conditionalFormatting sqref="K271">
    <cfRule type="expression" dxfId="5932" priority="2365">
      <formula>J272="NO CUMPLE"</formula>
    </cfRule>
    <cfRule type="expression" dxfId="5931" priority="2366">
      <formula>J272="CUMPLE"</formula>
    </cfRule>
  </conditionalFormatting>
  <conditionalFormatting sqref="K271">
    <cfRule type="expression" dxfId="5930" priority="2359">
      <formula>J272="NO CUMPLE"</formula>
    </cfRule>
    <cfRule type="expression" dxfId="5929" priority="2360">
      <formula>J272="CUMPLE"</formula>
    </cfRule>
  </conditionalFormatting>
  <conditionalFormatting sqref="K270">
    <cfRule type="expression" dxfId="5928" priority="2357">
      <formula>J270="NO CUMPLE"</formula>
    </cfRule>
    <cfRule type="expression" dxfId="5927" priority="2358">
      <formula>J270="CUMPLE"</formula>
    </cfRule>
  </conditionalFormatting>
  <conditionalFormatting sqref="K272">
    <cfRule type="expression" dxfId="5926" priority="2353">
      <formula>J272="NO CUMPLE"</formula>
    </cfRule>
    <cfRule type="expression" dxfId="5925" priority="2354">
      <formula>J272="CUMPLE"</formula>
    </cfRule>
  </conditionalFormatting>
  <conditionalFormatting sqref="K273">
    <cfRule type="expression" dxfId="5924" priority="2351">
      <formula>J273="NO CUMPLE"</formula>
    </cfRule>
    <cfRule type="expression" dxfId="5923" priority="2352">
      <formula>J273="CUMPLE"</formula>
    </cfRule>
  </conditionalFormatting>
  <conditionalFormatting sqref="K275">
    <cfRule type="expression" dxfId="5922" priority="2355">
      <formula>J276="NO CUMPLE"</formula>
    </cfRule>
    <cfRule type="expression" dxfId="5921" priority="2356">
      <formula>J276="CUMPLE"</formula>
    </cfRule>
  </conditionalFormatting>
  <conditionalFormatting sqref="K275">
    <cfRule type="expression" dxfId="5920" priority="2349">
      <formula>J276="NO CUMPLE"</formula>
    </cfRule>
    <cfRule type="expression" dxfId="5919" priority="2350">
      <formula>J276="CUMPLE"</formula>
    </cfRule>
  </conditionalFormatting>
  <conditionalFormatting sqref="K274">
    <cfRule type="expression" dxfId="5918" priority="2347">
      <formula>J274="NO CUMPLE"</formula>
    </cfRule>
    <cfRule type="expression" dxfId="5917" priority="2348">
      <formula>J274="CUMPLE"</formula>
    </cfRule>
  </conditionalFormatting>
  <conditionalFormatting sqref="K283">
    <cfRule type="expression" dxfId="5916" priority="2343">
      <formula>J283="NO CUMPLE"</formula>
    </cfRule>
    <cfRule type="expression" dxfId="5915" priority="2344">
      <formula>J283="CUMPLE"</formula>
    </cfRule>
  </conditionalFormatting>
  <conditionalFormatting sqref="K284">
    <cfRule type="expression" dxfId="5914" priority="2341">
      <formula>J284="NO CUMPLE"</formula>
    </cfRule>
    <cfRule type="expression" dxfId="5913" priority="2342">
      <formula>J284="CUMPLE"</formula>
    </cfRule>
  </conditionalFormatting>
  <conditionalFormatting sqref="K286">
    <cfRule type="expression" dxfId="5912" priority="2345">
      <formula>J287="NO CUMPLE"</formula>
    </cfRule>
    <cfRule type="expression" dxfId="5911" priority="2346">
      <formula>J287="CUMPLE"</formula>
    </cfRule>
  </conditionalFormatting>
  <conditionalFormatting sqref="K286">
    <cfRule type="expression" dxfId="5910" priority="2339">
      <formula>J287="NO CUMPLE"</formula>
    </cfRule>
    <cfRule type="expression" dxfId="5909" priority="2340">
      <formula>J287="CUMPLE"</formula>
    </cfRule>
  </conditionalFormatting>
  <conditionalFormatting sqref="K285">
    <cfRule type="expression" dxfId="5908" priority="2337">
      <formula>J285="NO CUMPLE"</formula>
    </cfRule>
    <cfRule type="expression" dxfId="5907" priority="2338">
      <formula>J285="CUMPLE"</formula>
    </cfRule>
  </conditionalFormatting>
  <conditionalFormatting sqref="K287">
    <cfRule type="expression" dxfId="5906" priority="2333">
      <formula>J287="NO CUMPLE"</formula>
    </cfRule>
    <cfRule type="expression" dxfId="5905" priority="2334">
      <formula>J287="CUMPLE"</formula>
    </cfRule>
  </conditionalFormatting>
  <conditionalFormatting sqref="K288">
    <cfRule type="expression" dxfId="5904" priority="2331">
      <formula>J288="NO CUMPLE"</formula>
    </cfRule>
    <cfRule type="expression" dxfId="5903" priority="2332">
      <formula>J288="CUMPLE"</formula>
    </cfRule>
  </conditionalFormatting>
  <conditionalFormatting sqref="K290">
    <cfRule type="expression" dxfId="5902" priority="2335">
      <formula>J291="NO CUMPLE"</formula>
    </cfRule>
    <cfRule type="expression" dxfId="5901" priority="2336">
      <formula>J291="CUMPLE"</formula>
    </cfRule>
  </conditionalFormatting>
  <conditionalFormatting sqref="K290">
    <cfRule type="expression" dxfId="5900" priority="2329">
      <formula>J291="NO CUMPLE"</formula>
    </cfRule>
    <cfRule type="expression" dxfId="5899" priority="2330">
      <formula>J291="CUMPLE"</formula>
    </cfRule>
  </conditionalFormatting>
  <conditionalFormatting sqref="K289">
    <cfRule type="expression" dxfId="5898" priority="2327">
      <formula>J289="NO CUMPLE"</formula>
    </cfRule>
    <cfRule type="expression" dxfId="5897" priority="2328">
      <formula>J289="CUMPLE"</formula>
    </cfRule>
  </conditionalFormatting>
  <conditionalFormatting sqref="K291">
    <cfRule type="expression" dxfId="5896" priority="2323">
      <formula>J291="NO CUMPLE"</formula>
    </cfRule>
    <cfRule type="expression" dxfId="5895" priority="2324">
      <formula>J291="CUMPLE"</formula>
    </cfRule>
  </conditionalFormatting>
  <conditionalFormatting sqref="K292">
    <cfRule type="expression" dxfId="5894" priority="2321">
      <formula>J292="NO CUMPLE"</formula>
    </cfRule>
    <cfRule type="expression" dxfId="5893" priority="2322">
      <formula>J292="CUMPLE"</formula>
    </cfRule>
  </conditionalFormatting>
  <conditionalFormatting sqref="K294">
    <cfRule type="expression" dxfId="5892" priority="2325">
      <formula>J295="NO CUMPLE"</formula>
    </cfRule>
    <cfRule type="expression" dxfId="5891" priority="2326">
      <formula>J295="CUMPLE"</formula>
    </cfRule>
  </conditionalFormatting>
  <conditionalFormatting sqref="K294">
    <cfRule type="expression" dxfId="5890" priority="2319">
      <formula>J295="NO CUMPLE"</formula>
    </cfRule>
    <cfRule type="expression" dxfId="5889" priority="2320">
      <formula>J295="CUMPLE"</formula>
    </cfRule>
  </conditionalFormatting>
  <conditionalFormatting sqref="K293">
    <cfRule type="expression" dxfId="5888" priority="2317">
      <formula>J293="NO CUMPLE"</formula>
    </cfRule>
    <cfRule type="expression" dxfId="5887" priority="2318">
      <formula>J293="CUMPLE"</formula>
    </cfRule>
  </conditionalFormatting>
  <conditionalFormatting sqref="K295">
    <cfRule type="expression" dxfId="5886" priority="2313">
      <formula>J295="NO CUMPLE"</formula>
    </cfRule>
    <cfRule type="expression" dxfId="5885" priority="2314">
      <formula>J295="CUMPLE"</formula>
    </cfRule>
  </conditionalFormatting>
  <conditionalFormatting sqref="K296">
    <cfRule type="expression" dxfId="5884" priority="2311">
      <formula>J296="NO CUMPLE"</formula>
    </cfRule>
    <cfRule type="expression" dxfId="5883" priority="2312">
      <formula>J296="CUMPLE"</formula>
    </cfRule>
  </conditionalFormatting>
  <conditionalFormatting sqref="K298">
    <cfRule type="expression" dxfId="5882" priority="2315">
      <formula>J299="NO CUMPLE"</formula>
    </cfRule>
    <cfRule type="expression" dxfId="5881" priority="2316">
      <formula>J299="CUMPLE"</formula>
    </cfRule>
  </conditionalFormatting>
  <conditionalFormatting sqref="K298">
    <cfRule type="expression" dxfId="5880" priority="2309">
      <formula>J299="NO CUMPLE"</formula>
    </cfRule>
    <cfRule type="expression" dxfId="5879" priority="2310">
      <formula>J299="CUMPLE"</formula>
    </cfRule>
  </conditionalFormatting>
  <conditionalFormatting sqref="K297">
    <cfRule type="expression" dxfId="5878" priority="2307">
      <formula>J297="NO CUMPLE"</formula>
    </cfRule>
    <cfRule type="expression" dxfId="5877" priority="2308">
      <formula>J297="CUMPLE"</formula>
    </cfRule>
  </conditionalFormatting>
  <conditionalFormatting sqref="K299">
    <cfRule type="expression" dxfId="5876" priority="2303">
      <formula>J299="NO CUMPLE"</formula>
    </cfRule>
    <cfRule type="expression" dxfId="5875" priority="2304">
      <formula>J299="CUMPLE"</formula>
    </cfRule>
  </conditionalFormatting>
  <conditionalFormatting sqref="K300">
    <cfRule type="expression" dxfId="5874" priority="2301">
      <formula>J300="NO CUMPLE"</formula>
    </cfRule>
    <cfRule type="expression" dxfId="5873" priority="2302">
      <formula>J300="CUMPLE"</formula>
    </cfRule>
  </conditionalFormatting>
  <conditionalFormatting sqref="K302">
    <cfRule type="expression" dxfId="5872" priority="2305">
      <formula>J303="NO CUMPLE"</formula>
    </cfRule>
    <cfRule type="expression" dxfId="5871" priority="2306">
      <formula>J303="CUMPLE"</formula>
    </cfRule>
  </conditionalFormatting>
  <conditionalFormatting sqref="K302">
    <cfRule type="expression" dxfId="5870" priority="2299">
      <formula>J303="NO CUMPLE"</formula>
    </cfRule>
    <cfRule type="expression" dxfId="5869" priority="2300">
      <formula>J303="CUMPLE"</formula>
    </cfRule>
  </conditionalFormatting>
  <conditionalFormatting sqref="K301">
    <cfRule type="expression" dxfId="5868" priority="2297">
      <formula>J301="NO CUMPLE"</formula>
    </cfRule>
    <cfRule type="expression" dxfId="5867" priority="2298">
      <formula>J301="CUMPLE"</formula>
    </cfRule>
  </conditionalFormatting>
  <conditionalFormatting sqref="K310">
    <cfRule type="expression" dxfId="5866" priority="2293">
      <formula>J310="NO CUMPLE"</formula>
    </cfRule>
    <cfRule type="expression" dxfId="5865" priority="2294">
      <formula>J310="CUMPLE"</formula>
    </cfRule>
  </conditionalFormatting>
  <conditionalFormatting sqref="K311">
    <cfRule type="expression" dxfId="5864" priority="2291">
      <formula>J311="NO CUMPLE"</formula>
    </cfRule>
    <cfRule type="expression" dxfId="5863" priority="2292">
      <formula>J311="CUMPLE"</formula>
    </cfRule>
  </conditionalFormatting>
  <conditionalFormatting sqref="K313">
    <cfRule type="expression" dxfId="5862" priority="2295">
      <formula>J314="NO CUMPLE"</formula>
    </cfRule>
    <cfRule type="expression" dxfId="5861" priority="2296">
      <formula>J314="CUMPLE"</formula>
    </cfRule>
  </conditionalFormatting>
  <conditionalFormatting sqref="K313">
    <cfRule type="expression" dxfId="5860" priority="2289">
      <formula>J314="NO CUMPLE"</formula>
    </cfRule>
    <cfRule type="expression" dxfId="5859" priority="2290">
      <formula>J314="CUMPLE"</formula>
    </cfRule>
  </conditionalFormatting>
  <conditionalFormatting sqref="K312">
    <cfRule type="expression" dxfId="5858" priority="2287">
      <formula>J312="NO CUMPLE"</formula>
    </cfRule>
    <cfRule type="expression" dxfId="5857" priority="2288">
      <formula>J312="CUMPLE"</formula>
    </cfRule>
  </conditionalFormatting>
  <conditionalFormatting sqref="K314">
    <cfRule type="expression" dxfId="5856" priority="2283">
      <formula>J314="NO CUMPLE"</formula>
    </cfRule>
    <cfRule type="expression" dxfId="5855" priority="2284">
      <formula>J314="CUMPLE"</formula>
    </cfRule>
  </conditionalFormatting>
  <conditionalFormatting sqref="K315">
    <cfRule type="expression" dxfId="5854" priority="2281">
      <formula>J315="NO CUMPLE"</formula>
    </cfRule>
    <cfRule type="expression" dxfId="5853" priority="2282">
      <formula>J315="CUMPLE"</formula>
    </cfRule>
  </conditionalFormatting>
  <conditionalFormatting sqref="K317">
    <cfRule type="expression" dxfId="5852" priority="2285">
      <formula>J318="NO CUMPLE"</formula>
    </cfRule>
    <cfRule type="expression" dxfId="5851" priority="2286">
      <formula>J318="CUMPLE"</formula>
    </cfRule>
  </conditionalFormatting>
  <conditionalFormatting sqref="K317">
    <cfRule type="expression" dxfId="5850" priority="2279">
      <formula>J318="NO CUMPLE"</formula>
    </cfRule>
    <cfRule type="expression" dxfId="5849" priority="2280">
      <formula>J318="CUMPLE"</formula>
    </cfRule>
  </conditionalFormatting>
  <conditionalFormatting sqref="K316">
    <cfRule type="expression" dxfId="5848" priority="2277">
      <formula>J316="NO CUMPLE"</formula>
    </cfRule>
    <cfRule type="expression" dxfId="5847" priority="2278">
      <formula>J316="CUMPLE"</formula>
    </cfRule>
  </conditionalFormatting>
  <conditionalFormatting sqref="K318">
    <cfRule type="expression" dxfId="5846" priority="2273">
      <formula>J318="NO CUMPLE"</formula>
    </cfRule>
    <cfRule type="expression" dxfId="5845" priority="2274">
      <formula>J318="CUMPLE"</formula>
    </cfRule>
  </conditionalFormatting>
  <conditionalFormatting sqref="K319">
    <cfRule type="expression" dxfId="5844" priority="2271">
      <formula>J319="NO CUMPLE"</formula>
    </cfRule>
    <cfRule type="expression" dxfId="5843" priority="2272">
      <formula>J319="CUMPLE"</formula>
    </cfRule>
  </conditionalFormatting>
  <conditionalFormatting sqref="K321">
    <cfRule type="expression" dxfId="5842" priority="2275">
      <formula>J322="NO CUMPLE"</formula>
    </cfRule>
    <cfRule type="expression" dxfId="5841" priority="2276">
      <formula>J322="CUMPLE"</formula>
    </cfRule>
  </conditionalFormatting>
  <conditionalFormatting sqref="K321">
    <cfRule type="expression" dxfId="5840" priority="2269">
      <formula>J322="NO CUMPLE"</formula>
    </cfRule>
    <cfRule type="expression" dxfId="5839" priority="2270">
      <formula>J322="CUMPLE"</formula>
    </cfRule>
  </conditionalFormatting>
  <conditionalFormatting sqref="K320">
    <cfRule type="expression" dxfId="5838" priority="2267">
      <formula>J320="NO CUMPLE"</formula>
    </cfRule>
    <cfRule type="expression" dxfId="5837" priority="2268">
      <formula>J320="CUMPLE"</formula>
    </cfRule>
  </conditionalFormatting>
  <conditionalFormatting sqref="K322">
    <cfRule type="expression" dxfId="5836" priority="2263">
      <formula>J322="NO CUMPLE"</formula>
    </cfRule>
    <cfRule type="expression" dxfId="5835" priority="2264">
      <formula>J322="CUMPLE"</formula>
    </cfRule>
  </conditionalFormatting>
  <conditionalFormatting sqref="K323">
    <cfRule type="expression" dxfId="5834" priority="2261">
      <formula>J323="NO CUMPLE"</formula>
    </cfRule>
    <cfRule type="expression" dxfId="5833" priority="2262">
      <formula>J323="CUMPLE"</formula>
    </cfRule>
  </conditionalFormatting>
  <conditionalFormatting sqref="K325">
    <cfRule type="expression" dxfId="5832" priority="2265">
      <formula>J326="NO CUMPLE"</formula>
    </cfRule>
    <cfRule type="expression" dxfId="5831" priority="2266">
      <formula>J326="CUMPLE"</formula>
    </cfRule>
  </conditionalFormatting>
  <conditionalFormatting sqref="K325">
    <cfRule type="expression" dxfId="5830" priority="2259">
      <formula>J326="NO CUMPLE"</formula>
    </cfRule>
    <cfRule type="expression" dxfId="5829" priority="2260">
      <formula>J326="CUMPLE"</formula>
    </cfRule>
  </conditionalFormatting>
  <conditionalFormatting sqref="K324">
    <cfRule type="expression" dxfId="5828" priority="2257">
      <formula>J324="NO CUMPLE"</formula>
    </cfRule>
    <cfRule type="expression" dxfId="5827" priority="2258">
      <formula>J324="CUMPLE"</formula>
    </cfRule>
  </conditionalFormatting>
  <conditionalFormatting sqref="K326">
    <cfRule type="expression" dxfId="5826" priority="2253">
      <formula>J326="NO CUMPLE"</formula>
    </cfRule>
    <cfRule type="expression" dxfId="5825" priority="2254">
      <formula>J326="CUMPLE"</formula>
    </cfRule>
  </conditionalFormatting>
  <conditionalFormatting sqref="K327">
    <cfRule type="expression" dxfId="5824" priority="2251">
      <formula>J327="NO CUMPLE"</formula>
    </cfRule>
    <cfRule type="expression" dxfId="5823" priority="2252">
      <formula>J327="CUMPLE"</formula>
    </cfRule>
  </conditionalFormatting>
  <conditionalFormatting sqref="K329">
    <cfRule type="expression" dxfId="5822" priority="2255">
      <formula>J330="NO CUMPLE"</formula>
    </cfRule>
    <cfRule type="expression" dxfId="5821" priority="2256">
      <formula>J330="CUMPLE"</formula>
    </cfRule>
  </conditionalFormatting>
  <conditionalFormatting sqref="K329">
    <cfRule type="expression" dxfId="5820" priority="2249">
      <formula>J330="NO CUMPLE"</formula>
    </cfRule>
    <cfRule type="expression" dxfId="5819" priority="2250">
      <formula>J330="CUMPLE"</formula>
    </cfRule>
  </conditionalFormatting>
  <conditionalFormatting sqref="K328">
    <cfRule type="expression" dxfId="5818" priority="2247">
      <formula>J328="NO CUMPLE"</formula>
    </cfRule>
    <cfRule type="expression" dxfId="5817" priority="2248">
      <formula>J328="CUMPLE"</formula>
    </cfRule>
  </conditionalFormatting>
  <conditionalFormatting sqref="K337">
    <cfRule type="expression" dxfId="5816" priority="2243">
      <formula>J337="NO CUMPLE"</formula>
    </cfRule>
    <cfRule type="expression" dxfId="5815" priority="2244">
      <formula>J337="CUMPLE"</formula>
    </cfRule>
  </conditionalFormatting>
  <conditionalFormatting sqref="K338">
    <cfRule type="expression" dxfId="5814" priority="2241">
      <formula>J338="NO CUMPLE"</formula>
    </cfRule>
    <cfRule type="expression" dxfId="5813" priority="2242">
      <formula>J338="CUMPLE"</formula>
    </cfRule>
  </conditionalFormatting>
  <conditionalFormatting sqref="K340">
    <cfRule type="expression" dxfId="5812" priority="2245">
      <formula>J341="NO CUMPLE"</formula>
    </cfRule>
    <cfRule type="expression" dxfId="5811" priority="2246">
      <formula>J341="CUMPLE"</formula>
    </cfRule>
  </conditionalFormatting>
  <conditionalFormatting sqref="K340">
    <cfRule type="expression" dxfId="5810" priority="2239">
      <formula>J341="NO CUMPLE"</formula>
    </cfRule>
    <cfRule type="expression" dxfId="5809" priority="2240">
      <formula>J341="CUMPLE"</formula>
    </cfRule>
  </conditionalFormatting>
  <conditionalFormatting sqref="K339">
    <cfRule type="expression" dxfId="5808" priority="2237">
      <formula>J339="NO CUMPLE"</formula>
    </cfRule>
    <cfRule type="expression" dxfId="5807" priority="2238">
      <formula>J339="CUMPLE"</formula>
    </cfRule>
  </conditionalFormatting>
  <conditionalFormatting sqref="K341">
    <cfRule type="expression" dxfId="5806" priority="2233">
      <formula>J341="NO CUMPLE"</formula>
    </cfRule>
    <cfRule type="expression" dxfId="5805" priority="2234">
      <formula>J341="CUMPLE"</formula>
    </cfRule>
  </conditionalFormatting>
  <conditionalFormatting sqref="K342">
    <cfRule type="expression" dxfId="5804" priority="2231">
      <formula>J342="NO CUMPLE"</formula>
    </cfRule>
    <cfRule type="expression" dxfId="5803" priority="2232">
      <formula>J342="CUMPLE"</formula>
    </cfRule>
  </conditionalFormatting>
  <conditionalFormatting sqref="K344">
    <cfRule type="expression" dxfId="5802" priority="2235">
      <formula>J345="NO CUMPLE"</formula>
    </cfRule>
    <cfRule type="expression" dxfId="5801" priority="2236">
      <formula>J345="CUMPLE"</formula>
    </cfRule>
  </conditionalFormatting>
  <conditionalFormatting sqref="K344">
    <cfRule type="expression" dxfId="5800" priority="2229">
      <formula>J345="NO CUMPLE"</formula>
    </cfRule>
    <cfRule type="expression" dxfId="5799" priority="2230">
      <formula>J345="CUMPLE"</formula>
    </cfRule>
  </conditionalFormatting>
  <conditionalFormatting sqref="K343">
    <cfRule type="expression" dxfId="5798" priority="2227">
      <formula>J343="NO CUMPLE"</formula>
    </cfRule>
    <cfRule type="expression" dxfId="5797" priority="2228">
      <formula>J343="CUMPLE"</formula>
    </cfRule>
  </conditionalFormatting>
  <conditionalFormatting sqref="K345">
    <cfRule type="expression" dxfId="5796" priority="2223">
      <formula>J345="NO CUMPLE"</formula>
    </cfRule>
    <cfRule type="expression" dxfId="5795" priority="2224">
      <formula>J345="CUMPLE"</formula>
    </cfRule>
  </conditionalFormatting>
  <conditionalFormatting sqref="K346">
    <cfRule type="expression" dxfId="5794" priority="2221">
      <formula>J346="NO CUMPLE"</formula>
    </cfRule>
    <cfRule type="expression" dxfId="5793" priority="2222">
      <formula>J346="CUMPLE"</formula>
    </cfRule>
  </conditionalFormatting>
  <conditionalFormatting sqref="K348">
    <cfRule type="expression" dxfId="5792" priority="2225">
      <formula>J349="NO CUMPLE"</formula>
    </cfRule>
    <cfRule type="expression" dxfId="5791" priority="2226">
      <formula>J349="CUMPLE"</formula>
    </cfRule>
  </conditionalFormatting>
  <conditionalFormatting sqref="K348">
    <cfRule type="expression" dxfId="5790" priority="2219">
      <formula>J349="NO CUMPLE"</formula>
    </cfRule>
    <cfRule type="expression" dxfId="5789" priority="2220">
      <formula>J349="CUMPLE"</formula>
    </cfRule>
  </conditionalFormatting>
  <conditionalFormatting sqref="K347">
    <cfRule type="expression" dxfId="5788" priority="2217">
      <formula>J347="NO CUMPLE"</formula>
    </cfRule>
    <cfRule type="expression" dxfId="5787" priority="2218">
      <formula>J347="CUMPLE"</formula>
    </cfRule>
  </conditionalFormatting>
  <conditionalFormatting sqref="K349">
    <cfRule type="expression" dxfId="5786" priority="2213">
      <formula>J349="NO CUMPLE"</formula>
    </cfRule>
    <cfRule type="expression" dxfId="5785" priority="2214">
      <formula>J349="CUMPLE"</formula>
    </cfRule>
  </conditionalFormatting>
  <conditionalFormatting sqref="K350">
    <cfRule type="expression" dxfId="5784" priority="2211">
      <formula>J350="NO CUMPLE"</formula>
    </cfRule>
    <cfRule type="expression" dxfId="5783" priority="2212">
      <formula>J350="CUMPLE"</formula>
    </cfRule>
  </conditionalFormatting>
  <conditionalFormatting sqref="K352">
    <cfRule type="expression" dxfId="5782" priority="2215">
      <formula>J353="NO CUMPLE"</formula>
    </cfRule>
    <cfRule type="expression" dxfId="5781" priority="2216">
      <formula>J353="CUMPLE"</formula>
    </cfRule>
  </conditionalFormatting>
  <conditionalFormatting sqref="K352">
    <cfRule type="expression" dxfId="5780" priority="2209">
      <formula>J353="NO CUMPLE"</formula>
    </cfRule>
    <cfRule type="expression" dxfId="5779" priority="2210">
      <formula>J353="CUMPLE"</formula>
    </cfRule>
  </conditionalFormatting>
  <conditionalFormatting sqref="K351">
    <cfRule type="expression" dxfId="5778" priority="2207">
      <formula>J351="NO CUMPLE"</formula>
    </cfRule>
    <cfRule type="expression" dxfId="5777" priority="2208">
      <formula>J351="CUMPLE"</formula>
    </cfRule>
  </conditionalFormatting>
  <conditionalFormatting sqref="K353">
    <cfRule type="expression" dxfId="5776" priority="2203">
      <formula>J353="NO CUMPLE"</formula>
    </cfRule>
    <cfRule type="expression" dxfId="5775" priority="2204">
      <formula>J353="CUMPLE"</formula>
    </cfRule>
  </conditionalFormatting>
  <conditionalFormatting sqref="K354">
    <cfRule type="expression" dxfId="5774" priority="2201">
      <formula>J354="NO CUMPLE"</formula>
    </cfRule>
    <cfRule type="expression" dxfId="5773" priority="2202">
      <formula>J354="CUMPLE"</formula>
    </cfRule>
  </conditionalFormatting>
  <conditionalFormatting sqref="K356">
    <cfRule type="expression" dxfId="5772" priority="2205">
      <formula>J357="NO CUMPLE"</formula>
    </cfRule>
    <cfRule type="expression" dxfId="5771" priority="2206">
      <formula>J357="CUMPLE"</formula>
    </cfRule>
  </conditionalFormatting>
  <conditionalFormatting sqref="K356">
    <cfRule type="expression" dxfId="5770" priority="2199">
      <formula>J357="NO CUMPLE"</formula>
    </cfRule>
    <cfRule type="expression" dxfId="5769" priority="2200">
      <formula>J357="CUMPLE"</formula>
    </cfRule>
  </conditionalFormatting>
  <conditionalFormatting sqref="K355">
    <cfRule type="expression" dxfId="5768" priority="2197">
      <formula>J355="NO CUMPLE"</formula>
    </cfRule>
    <cfRule type="expression" dxfId="5767" priority="2198">
      <formula>J355="CUMPLE"</formula>
    </cfRule>
  </conditionalFormatting>
  <conditionalFormatting sqref="K364">
    <cfRule type="expression" dxfId="5766" priority="2193">
      <formula>J364="NO CUMPLE"</formula>
    </cfRule>
    <cfRule type="expression" dxfId="5765" priority="2194">
      <formula>J364="CUMPLE"</formula>
    </cfRule>
  </conditionalFormatting>
  <conditionalFormatting sqref="K365">
    <cfRule type="expression" dxfId="5764" priority="2191">
      <formula>J365="NO CUMPLE"</formula>
    </cfRule>
    <cfRule type="expression" dxfId="5763" priority="2192">
      <formula>J365="CUMPLE"</formula>
    </cfRule>
  </conditionalFormatting>
  <conditionalFormatting sqref="K367">
    <cfRule type="expression" dxfId="5762" priority="2195">
      <formula>J368="NO CUMPLE"</formula>
    </cfRule>
    <cfRule type="expression" dxfId="5761" priority="2196">
      <formula>J368="CUMPLE"</formula>
    </cfRule>
  </conditionalFormatting>
  <conditionalFormatting sqref="K367">
    <cfRule type="expression" dxfId="5760" priority="2189">
      <formula>J368="NO CUMPLE"</formula>
    </cfRule>
    <cfRule type="expression" dxfId="5759" priority="2190">
      <formula>J368="CUMPLE"</formula>
    </cfRule>
  </conditionalFormatting>
  <conditionalFormatting sqref="K366">
    <cfRule type="expression" dxfId="5758" priority="2187">
      <formula>J366="NO CUMPLE"</formula>
    </cfRule>
    <cfRule type="expression" dxfId="5757" priority="2188">
      <formula>J366="CUMPLE"</formula>
    </cfRule>
  </conditionalFormatting>
  <conditionalFormatting sqref="K368">
    <cfRule type="expression" dxfId="5756" priority="2183">
      <formula>J368="NO CUMPLE"</formula>
    </cfRule>
    <cfRule type="expression" dxfId="5755" priority="2184">
      <formula>J368="CUMPLE"</formula>
    </cfRule>
  </conditionalFormatting>
  <conditionalFormatting sqref="K369">
    <cfRule type="expression" dxfId="5754" priority="2181">
      <formula>J369="NO CUMPLE"</formula>
    </cfRule>
    <cfRule type="expression" dxfId="5753" priority="2182">
      <formula>J369="CUMPLE"</formula>
    </cfRule>
  </conditionalFormatting>
  <conditionalFormatting sqref="K371">
    <cfRule type="expression" dxfId="5752" priority="2185">
      <formula>J372="NO CUMPLE"</formula>
    </cfRule>
    <cfRule type="expression" dxfId="5751" priority="2186">
      <formula>J372="CUMPLE"</formula>
    </cfRule>
  </conditionalFormatting>
  <conditionalFormatting sqref="K371">
    <cfRule type="expression" dxfId="5750" priority="2179">
      <formula>J372="NO CUMPLE"</formula>
    </cfRule>
    <cfRule type="expression" dxfId="5749" priority="2180">
      <formula>J372="CUMPLE"</formula>
    </cfRule>
  </conditionalFormatting>
  <conditionalFormatting sqref="K370">
    <cfRule type="expression" dxfId="5748" priority="2177">
      <formula>J370="NO CUMPLE"</formula>
    </cfRule>
    <cfRule type="expression" dxfId="5747" priority="2178">
      <formula>J370="CUMPLE"</formula>
    </cfRule>
  </conditionalFormatting>
  <conditionalFormatting sqref="K372">
    <cfRule type="expression" dxfId="5746" priority="2173">
      <formula>J372="NO CUMPLE"</formula>
    </cfRule>
    <cfRule type="expression" dxfId="5745" priority="2174">
      <formula>J372="CUMPLE"</formula>
    </cfRule>
  </conditionalFormatting>
  <conditionalFormatting sqref="K373">
    <cfRule type="expression" dxfId="5744" priority="2171">
      <formula>J373="NO CUMPLE"</formula>
    </cfRule>
    <cfRule type="expression" dxfId="5743" priority="2172">
      <formula>J373="CUMPLE"</formula>
    </cfRule>
  </conditionalFormatting>
  <conditionalFormatting sqref="K375">
    <cfRule type="expression" dxfId="5742" priority="2175">
      <formula>J376="NO CUMPLE"</formula>
    </cfRule>
    <cfRule type="expression" dxfId="5741" priority="2176">
      <formula>J376="CUMPLE"</formula>
    </cfRule>
  </conditionalFormatting>
  <conditionalFormatting sqref="K375">
    <cfRule type="expression" dxfId="5740" priority="2169">
      <formula>J376="NO CUMPLE"</formula>
    </cfRule>
    <cfRule type="expression" dxfId="5739" priority="2170">
      <formula>J376="CUMPLE"</formula>
    </cfRule>
  </conditionalFormatting>
  <conditionalFormatting sqref="K374">
    <cfRule type="expression" dxfId="5738" priority="2167">
      <formula>J374="NO CUMPLE"</formula>
    </cfRule>
    <cfRule type="expression" dxfId="5737" priority="2168">
      <formula>J374="CUMPLE"</formula>
    </cfRule>
  </conditionalFormatting>
  <conditionalFormatting sqref="K376">
    <cfRule type="expression" dxfId="5736" priority="2163">
      <formula>J376="NO CUMPLE"</formula>
    </cfRule>
    <cfRule type="expression" dxfId="5735" priority="2164">
      <formula>J376="CUMPLE"</formula>
    </cfRule>
  </conditionalFormatting>
  <conditionalFormatting sqref="K377">
    <cfRule type="expression" dxfId="5734" priority="2161">
      <formula>J377="NO CUMPLE"</formula>
    </cfRule>
    <cfRule type="expression" dxfId="5733" priority="2162">
      <formula>J377="CUMPLE"</formula>
    </cfRule>
  </conditionalFormatting>
  <conditionalFormatting sqref="K379">
    <cfRule type="expression" dxfId="5732" priority="2165">
      <formula>J380="NO CUMPLE"</formula>
    </cfRule>
    <cfRule type="expression" dxfId="5731" priority="2166">
      <formula>J380="CUMPLE"</formula>
    </cfRule>
  </conditionalFormatting>
  <conditionalFormatting sqref="K379">
    <cfRule type="expression" dxfId="5730" priority="2159">
      <formula>J380="NO CUMPLE"</formula>
    </cfRule>
    <cfRule type="expression" dxfId="5729" priority="2160">
      <formula>J380="CUMPLE"</formula>
    </cfRule>
  </conditionalFormatting>
  <conditionalFormatting sqref="K378">
    <cfRule type="expression" dxfId="5728" priority="2157">
      <formula>J378="NO CUMPLE"</formula>
    </cfRule>
    <cfRule type="expression" dxfId="5727" priority="2158">
      <formula>J378="CUMPLE"</formula>
    </cfRule>
  </conditionalFormatting>
  <conditionalFormatting sqref="K380">
    <cfRule type="expression" dxfId="5726" priority="2153">
      <formula>J380="NO CUMPLE"</formula>
    </cfRule>
    <cfRule type="expression" dxfId="5725" priority="2154">
      <formula>J380="CUMPLE"</formula>
    </cfRule>
  </conditionalFormatting>
  <conditionalFormatting sqref="K381">
    <cfRule type="expression" dxfId="5724" priority="2151">
      <formula>J381="NO CUMPLE"</formula>
    </cfRule>
    <cfRule type="expression" dxfId="5723" priority="2152">
      <formula>J381="CUMPLE"</formula>
    </cfRule>
  </conditionalFormatting>
  <conditionalFormatting sqref="K383">
    <cfRule type="expression" dxfId="5722" priority="2155">
      <formula>J384="NO CUMPLE"</formula>
    </cfRule>
    <cfRule type="expression" dxfId="5721" priority="2156">
      <formula>J384="CUMPLE"</formula>
    </cfRule>
  </conditionalFormatting>
  <conditionalFormatting sqref="K383">
    <cfRule type="expression" dxfId="5720" priority="2149">
      <formula>J384="NO CUMPLE"</formula>
    </cfRule>
    <cfRule type="expression" dxfId="5719" priority="2150">
      <formula>J384="CUMPLE"</formula>
    </cfRule>
  </conditionalFormatting>
  <conditionalFormatting sqref="K382">
    <cfRule type="expression" dxfId="5718" priority="2147">
      <formula>J382="NO CUMPLE"</formula>
    </cfRule>
    <cfRule type="expression" dxfId="5717" priority="2148">
      <formula>J382="CUMPLE"</formula>
    </cfRule>
  </conditionalFormatting>
  <conditionalFormatting sqref="K391">
    <cfRule type="expression" dxfId="5716" priority="2143">
      <formula>J391="NO CUMPLE"</formula>
    </cfRule>
    <cfRule type="expression" dxfId="5715" priority="2144">
      <formula>J391="CUMPLE"</formula>
    </cfRule>
  </conditionalFormatting>
  <conditionalFormatting sqref="K392">
    <cfRule type="expression" dxfId="5714" priority="2141">
      <formula>J392="NO CUMPLE"</formula>
    </cfRule>
    <cfRule type="expression" dxfId="5713" priority="2142">
      <formula>J392="CUMPLE"</formula>
    </cfRule>
  </conditionalFormatting>
  <conditionalFormatting sqref="K394">
    <cfRule type="expression" dxfId="5712" priority="2145">
      <formula>J395="NO CUMPLE"</formula>
    </cfRule>
    <cfRule type="expression" dxfId="5711" priority="2146">
      <formula>J395="CUMPLE"</formula>
    </cfRule>
  </conditionalFormatting>
  <conditionalFormatting sqref="K394">
    <cfRule type="expression" dxfId="5710" priority="2139">
      <formula>J395="NO CUMPLE"</formula>
    </cfRule>
    <cfRule type="expression" dxfId="5709" priority="2140">
      <formula>J395="CUMPLE"</formula>
    </cfRule>
  </conditionalFormatting>
  <conditionalFormatting sqref="K393">
    <cfRule type="expression" dxfId="5708" priority="2137">
      <formula>J393="NO CUMPLE"</formula>
    </cfRule>
    <cfRule type="expression" dxfId="5707" priority="2138">
      <formula>J393="CUMPLE"</formula>
    </cfRule>
  </conditionalFormatting>
  <conditionalFormatting sqref="K395">
    <cfRule type="expression" dxfId="5706" priority="2133">
      <formula>J395="NO CUMPLE"</formula>
    </cfRule>
    <cfRule type="expression" dxfId="5705" priority="2134">
      <formula>J395="CUMPLE"</formula>
    </cfRule>
  </conditionalFormatting>
  <conditionalFormatting sqref="K396">
    <cfRule type="expression" dxfId="5704" priority="2131">
      <formula>J396="NO CUMPLE"</formula>
    </cfRule>
    <cfRule type="expression" dxfId="5703" priority="2132">
      <formula>J396="CUMPLE"</formula>
    </cfRule>
  </conditionalFormatting>
  <conditionalFormatting sqref="K398">
    <cfRule type="expression" dxfId="5702" priority="2135">
      <formula>J399="NO CUMPLE"</formula>
    </cfRule>
    <cfRule type="expression" dxfId="5701" priority="2136">
      <formula>J399="CUMPLE"</formula>
    </cfRule>
  </conditionalFormatting>
  <conditionalFormatting sqref="K398">
    <cfRule type="expression" dxfId="5700" priority="2129">
      <formula>J399="NO CUMPLE"</formula>
    </cfRule>
    <cfRule type="expression" dxfId="5699" priority="2130">
      <formula>J399="CUMPLE"</formula>
    </cfRule>
  </conditionalFormatting>
  <conditionalFormatting sqref="K397">
    <cfRule type="expression" dxfId="5698" priority="2127">
      <formula>J397="NO CUMPLE"</formula>
    </cfRule>
    <cfRule type="expression" dxfId="5697" priority="2128">
      <formula>J397="CUMPLE"</formula>
    </cfRule>
  </conditionalFormatting>
  <conditionalFormatting sqref="K399">
    <cfRule type="expression" dxfId="5696" priority="2123">
      <formula>J399="NO CUMPLE"</formula>
    </cfRule>
    <cfRule type="expression" dxfId="5695" priority="2124">
      <formula>J399="CUMPLE"</formula>
    </cfRule>
  </conditionalFormatting>
  <conditionalFormatting sqref="K400">
    <cfRule type="expression" dxfId="5694" priority="2121">
      <formula>J400="NO CUMPLE"</formula>
    </cfRule>
    <cfRule type="expression" dxfId="5693" priority="2122">
      <formula>J400="CUMPLE"</formula>
    </cfRule>
  </conditionalFormatting>
  <conditionalFormatting sqref="K402">
    <cfRule type="expression" dxfId="5692" priority="2125">
      <formula>J403="NO CUMPLE"</formula>
    </cfRule>
    <cfRule type="expression" dxfId="5691" priority="2126">
      <formula>J403="CUMPLE"</formula>
    </cfRule>
  </conditionalFormatting>
  <conditionalFormatting sqref="K402">
    <cfRule type="expression" dxfId="5690" priority="2119">
      <formula>J403="NO CUMPLE"</formula>
    </cfRule>
    <cfRule type="expression" dxfId="5689" priority="2120">
      <formula>J403="CUMPLE"</formula>
    </cfRule>
  </conditionalFormatting>
  <conditionalFormatting sqref="K401">
    <cfRule type="expression" dxfId="5688" priority="2117">
      <formula>J401="NO CUMPLE"</formula>
    </cfRule>
    <cfRule type="expression" dxfId="5687" priority="2118">
      <formula>J401="CUMPLE"</formula>
    </cfRule>
  </conditionalFormatting>
  <conditionalFormatting sqref="K403">
    <cfRule type="expression" dxfId="5686" priority="2113">
      <formula>J403="NO CUMPLE"</formula>
    </cfRule>
    <cfRule type="expression" dxfId="5685" priority="2114">
      <formula>J403="CUMPLE"</formula>
    </cfRule>
  </conditionalFormatting>
  <conditionalFormatting sqref="K404">
    <cfRule type="expression" dxfId="5684" priority="2111">
      <formula>J404="NO CUMPLE"</formula>
    </cfRule>
    <cfRule type="expression" dxfId="5683" priority="2112">
      <formula>J404="CUMPLE"</formula>
    </cfRule>
  </conditionalFormatting>
  <conditionalFormatting sqref="K406">
    <cfRule type="expression" dxfId="5682" priority="2115">
      <formula>J407="NO CUMPLE"</formula>
    </cfRule>
    <cfRule type="expression" dxfId="5681" priority="2116">
      <formula>J407="CUMPLE"</formula>
    </cfRule>
  </conditionalFormatting>
  <conditionalFormatting sqref="K406">
    <cfRule type="expression" dxfId="5680" priority="2109">
      <formula>J407="NO CUMPLE"</formula>
    </cfRule>
    <cfRule type="expression" dxfId="5679" priority="2110">
      <formula>J407="CUMPLE"</formula>
    </cfRule>
  </conditionalFormatting>
  <conditionalFormatting sqref="K405">
    <cfRule type="expression" dxfId="5678" priority="2107">
      <formula>J405="NO CUMPLE"</formula>
    </cfRule>
    <cfRule type="expression" dxfId="5677" priority="2108">
      <formula>J405="CUMPLE"</formula>
    </cfRule>
  </conditionalFormatting>
  <conditionalFormatting sqref="K407">
    <cfRule type="expression" dxfId="5676" priority="2103">
      <formula>J407="NO CUMPLE"</formula>
    </cfRule>
    <cfRule type="expression" dxfId="5675" priority="2104">
      <formula>J407="CUMPLE"</formula>
    </cfRule>
  </conditionalFormatting>
  <conditionalFormatting sqref="K408">
    <cfRule type="expression" dxfId="5674" priority="2101">
      <formula>J408="NO CUMPLE"</formula>
    </cfRule>
    <cfRule type="expression" dxfId="5673" priority="2102">
      <formula>J408="CUMPLE"</formula>
    </cfRule>
  </conditionalFormatting>
  <conditionalFormatting sqref="K410">
    <cfRule type="expression" dxfId="5672" priority="2105">
      <formula>J411="NO CUMPLE"</formula>
    </cfRule>
    <cfRule type="expression" dxfId="5671" priority="2106">
      <formula>J411="CUMPLE"</formula>
    </cfRule>
  </conditionalFormatting>
  <conditionalFormatting sqref="K410">
    <cfRule type="expression" dxfId="5670" priority="2099">
      <formula>J411="NO CUMPLE"</formula>
    </cfRule>
    <cfRule type="expression" dxfId="5669" priority="2100">
      <formula>J411="CUMPLE"</formula>
    </cfRule>
  </conditionalFormatting>
  <conditionalFormatting sqref="K409">
    <cfRule type="expression" dxfId="5668" priority="2097">
      <formula>J409="NO CUMPLE"</formula>
    </cfRule>
    <cfRule type="expression" dxfId="5667" priority="2098">
      <formula>J409="CUMPLE"</formula>
    </cfRule>
  </conditionalFormatting>
  <conditionalFormatting sqref="K418">
    <cfRule type="expression" dxfId="5666" priority="2093">
      <formula>J418="NO CUMPLE"</formula>
    </cfRule>
    <cfRule type="expression" dxfId="5665" priority="2094">
      <formula>J418="CUMPLE"</formula>
    </cfRule>
  </conditionalFormatting>
  <conditionalFormatting sqref="K419">
    <cfRule type="expression" dxfId="5664" priority="2091">
      <formula>J419="NO CUMPLE"</formula>
    </cfRule>
    <cfRule type="expression" dxfId="5663" priority="2092">
      <formula>J419="CUMPLE"</formula>
    </cfRule>
  </conditionalFormatting>
  <conditionalFormatting sqref="K421">
    <cfRule type="expression" dxfId="5662" priority="2095">
      <formula>J422="NO CUMPLE"</formula>
    </cfRule>
    <cfRule type="expression" dxfId="5661" priority="2096">
      <formula>J422="CUMPLE"</formula>
    </cfRule>
  </conditionalFormatting>
  <conditionalFormatting sqref="K421">
    <cfRule type="expression" dxfId="5660" priority="2089">
      <formula>J422="NO CUMPLE"</formula>
    </cfRule>
    <cfRule type="expression" dxfId="5659" priority="2090">
      <formula>J422="CUMPLE"</formula>
    </cfRule>
  </conditionalFormatting>
  <conditionalFormatting sqref="K420">
    <cfRule type="expression" dxfId="5658" priority="2087">
      <formula>J420="NO CUMPLE"</formula>
    </cfRule>
    <cfRule type="expression" dxfId="5657" priority="2088">
      <formula>J420="CUMPLE"</formula>
    </cfRule>
  </conditionalFormatting>
  <conditionalFormatting sqref="K422">
    <cfRule type="expression" dxfId="5656" priority="2083">
      <formula>J422="NO CUMPLE"</formula>
    </cfRule>
    <cfRule type="expression" dxfId="5655" priority="2084">
      <formula>J422="CUMPLE"</formula>
    </cfRule>
  </conditionalFormatting>
  <conditionalFormatting sqref="K423">
    <cfRule type="expression" dxfId="5654" priority="2081">
      <formula>J423="NO CUMPLE"</formula>
    </cfRule>
    <cfRule type="expression" dxfId="5653" priority="2082">
      <formula>J423="CUMPLE"</formula>
    </cfRule>
  </conditionalFormatting>
  <conditionalFormatting sqref="K425">
    <cfRule type="expression" dxfId="5652" priority="2085">
      <formula>J426="NO CUMPLE"</formula>
    </cfRule>
    <cfRule type="expression" dxfId="5651" priority="2086">
      <formula>J426="CUMPLE"</formula>
    </cfRule>
  </conditionalFormatting>
  <conditionalFormatting sqref="K425">
    <cfRule type="expression" dxfId="5650" priority="2079">
      <formula>J426="NO CUMPLE"</formula>
    </cfRule>
    <cfRule type="expression" dxfId="5649" priority="2080">
      <formula>J426="CUMPLE"</formula>
    </cfRule>
  </conditionalFormatting>
  <conditionalFormatting sqref="K424">
    <cfRule type="expression" dxfId="5648" priority="2077">
      <formula>J424="NO CUMPLE"</formula>
    </cfRule>
    <cfRule type="expression" dxfId="5647" priority="2078">
      <formula>J424="CUMPLE"</formula>
    </cfRule>
  </conditionalFormatting>
  <conditionalFormatting sqref="K426">
    <cfRule type="expression" dxfId="5646" priority="2073">
      <formula>J426="NO CUMPLE"</formula>
    </cfRule>
    <cfRule type="expression" dxfId="5645" priority="2074">
      <formula>J426="CUMPLE"</formula>
    </cfRule>
  </conditionalFormatting>
  <conditionalFormatting sqref="K427">
    <cfRule type="expression" dxfId="5644" priority="2071">
      <formula>J427="NO CUMPLE"</formula>
    </cfRule>
    <cfRule type="expression" dxfId="5643" priority="2072">
      <formula>J427="CUMPLE"</formula>
    </cfRule>
  </conditionalFormatting>
  <conditionalFormatting sqref="K429">
    <cfRule type="expression" dxfId="5642" priority="2075">
      <formula>J430="NO CUMPLE"</formula>
    </cfRule>
    <cfRule type="expression" dxfId="5641" priority="2076">
      <formula>J430="CUMPLE"</formula>
    </cfRule>
  </conditionalFormatting>
  <conditionalFormatting sqref="K429">
    <cfRule type="expression" dxfId="5640" priority="2069">
      <formula>J430="NO CUMPLE"</formula>
    </cfRule>
    <cfRule type="expression" dxfId="5639" priority="2070">
      <formula>J430="CUMPLE"</formula>
    </cfRule>
  </conditionalFormatting>
  <conditionalFormatting sqref="K428">
    <cfRule type="expression" dxfId="5638" priority="2067">
      <formula>J428="NO CUMPLE"</formula>
    </cfRule>
    <cfRule type="expression" dxfId="5637" priority="2068">
      <formula>J428="CUMPLE"</formula>
    </cfRule>
  </conditionalFormatting>
  <conditionalFormatting sqref="K430">
    <cfRule type="expression" dxfId="5636" priority="2063">
      <formula>J430="NO CUMPLE"</formula>
    </cfRule>
    <cfRule type="expression" dxfId="5635" priority="2064">
      <formula>J430="CUMPLE"</formula>
    </cfRule>
  </conditionalFormatting>
  <conditionalFormatting sqref="K431">
    <cfRule type="expression" dxfId="5634" priority="2061">
      <formula>J431="NO CUMPLE"</formula>
    </cfRule>
    <cfRule type="expression" dxfId="5633" priority="2062">
      <formula>J431="CUMPLE"</formula>
    </cfRule>
  </conditionalFormatting>
  <conditionalFormatting sqref="K433">
    <cfRule type="expression" dxfId="5632" priority="2065">
      <formula>J434="NO CUMPLE"</formula>
    </cfRule>
    <cfRule type="expression" dxfId="5631" priority="2066">
      <formula>J434="CUMPLE"</formula>
    </cfRule>
  </conditionalFormatting>
  <conditionalFormatting sqref="K433">
    <cfRule type="expression" dxfId="5630" priority="2059">
      <formula>J434="NO CUMPLE"</formula>
    </cfRule>
    <cfRule type="expression" dxfId="5629" priority="2060">
      <formula>J434="CUMPLE"</formula>
    </cfRule>
  </conditionalFormatting>
  <conditionalFormatting sqref="K432">
    <cfRule type="expression" dxfId="5628" priority="2057">
      <formula>J432="NO CUMPLE"</formula>
    </cfRule>
    <cfRule type="expression" dxfId="5627" priority="2058">
      <formula>J432="CUMPLE"</formula>
    </cfRule>
  </conditionalFormatting>
  <conditionalFormatting sqref="K434">
    <cfRule type="expression" dxfId="5626" priority="2053">
      <formula>J434="NO CUMPLE"</formula>
    </cfRule>
    <cfRule type="expression" dxfId="5625" priority="2054">
      <formula>J434="CUMPLE"</formula>
    </cfRule>
  </conditionalFormatting>
  <conditionalFormatting sqref="K435">
    <cfRule type="expression" dxfId="5624" priority="2051">
      <formula>J435="NO CUMPLE"</formula>
    </cfRule>
    <cfRule type="expression" dxfId="5623" priority="2052">
      <formula>J435="CUMPLE"</formula>
    </cfRule>
  </conditionalFormatting>
  <conditionalFormatting sqref="K437">
    <cfRule type="expression" dxfId="5622" priority="2055">
      <formula>J438="NO CUMPLE"</formula>
    </cfRule>
    <cfRule type="expression" dxfId="5621" priority="2056">
      <formula>J438="CUMPLE"</formula>
    </cfRule>
  </conditionalFormatting>
  <conditionalFormatting sqref="K437">
    <cfRule type="expression" dxfId="5620" priority="2049">
      <formula>J438="NO CUMPLE"</formula>
    </cfRule>
    <cfRule type="expression" dxfId="5619" priority="2050">
      <formula>J438="CUMPLE"</formula>
    </cfRule>
  </conditionalFormatting>
  <conditionalFormatting sqref="K436">
    <cfRule type="expression" dxfId="5618" priority="2047">
      <formula>J436="NO CUMPLE"</formula>
    </cfRule>
    <cfRule type="expression" dxfId="5617" priority="2048">
      <formula>J436="CUMPLE"</formula>
    </cfRule>
  </conditionalFormatting>
  <conditionalFormatting sqref="K445">
    <cfRule type="expression" dxfId="5616" priority="2043">
      <formula>J445="NO CUMPLE"</formula>
    </cfRule>
    <cfRule type="expression" dxfId="5615" priority="2044">
      <formula>J445="CUMPLE"</formula>
    </cfRule>
  </conditionalFormatting>
  <conditionalFormatting sqref="K446">
    <cfRule type="expression" dxfId="5614" priority="2041">
      <formula>J446="NO CUMPLE"</formula>
    </cfRule>
    <cfRule type="expression" dxfId="5613" priority="2042">
      <formula>J446="CUMPLE"</formula>
    </cfRule>
  </conditionalFormatting>
  <conditionalFormatting sqref="K448">
    <cfRule type="expression" dxfId="5612" priority="2045">
      <formula>J449="NO CUMPLE"</formula>
    </cfRule>
    <cfRule type="expression" dxfId="5611" priority="2046">
      <formula>J449="CUMPLE"</formula>
    </cfRule>
  </conditionalFormatting>
  <conditionalFormatting sqref="K448">
    <cfRule type="expression" dxfId="5610" priority="2039">
      <formula>J449="NO CUMPLE"</formula>
    </cfRule>
    <cfRule type="expression" dxfId="5609" priority="2040">
      <formula>J449="CUMPLE"</formula>
    </cfRule>
  </conditionalFormatting>
  <conditionalFormatting sqref="K447">
    <cfRule type="expression" dxfId="5608" priority="2037">
      <formula>J447="NO CUMPLE"</formula>
    </cfRule>
    <cfRule type="expression" dxfId="5607" priority="2038">
      <formula>J447="CUMPLE"</formula>
    </cfRule>
  </conditionalFormatting>
  <conditionalFormatting sqref="K449">
    <cfRule type="expression" dxfId="5606" priority="2033">
      <formula>J449="NO CUMPLE"</formula>
    </cfRule>
    <cfRule type="expression" dxfId="5605" priority="2034">
      <formula>J449="CUMPLE"</formula>
    </cfRule>
  </conditionalFormatting>
  <conditionalFormatting sqref="K450">
    <cfRule type="expression" dxfId="5604" priority="2031">
      <formula>J450="NO CUMPLE"</formula>
    </cfRule>
    <cfRule type="expression" dxfId="5603" priority="2032">
      <formula>J450="CUMPLE"</formula>
    </cfRule>
  </conditionalFormatting>
  <conditionalFormatting sqref="K452">
    <cfRule type="expression" dxfId="5602" priority="2035">
      <formula>J453="NO CUMPLE"</formula>
    </cfRule>
    <cfRule type="expression" dxfId="5601" priority="2036">
      <formula>J453="CUMPLE"</formula>
    </cfRule>
  </conditionalFormatting>
  <conditionalFormatting sqref="K452">
    <cfRule type="expression" dxfId="5600" priority="2029">
      <formula>J453="NO CUMPLE"</formula>
    </cfRule>
    <cfRule type="expression" dxfId="5599" priority="2030">
      <formula>J453="CUMPLE"</formula>
    </cfRule>
  </conditionalFormatting>
  <conditionalFormatting sqref="K451">
    <cfRule type="expression" dxfId="5598" priority="2027">
      <formula>J451="NO CUMPLE"</formula>
    </cfRule>
    <cfRule type="expression" dxfId="5597" priority="2028">
      <formula>J451="CUMPLE"</formula>
    </cfRule>
  </conditionalFormatting>
  <conditionalFormatting sqref="K453">
    <cfRule type="expression" dxfId="5596" priority="2023">
      <formula>J453="NO CUMPLE"</formula>
    </cfRule>
    <cfRule type="expression" dxfId="5595" priority="2024">
      <formula>J453="CUMPLE"</formula>
    </cfRule>
  </conditionalFormatting>
  <conditionalFormatting sqref="K454">
    <cfRule type="expression" dxfId="5594" priority="2021">
      <formula>J454="NO CUMPLE"</formula>
    </cfRule>
    <cfRule type="expression" dxfId="5593" priority="2022">
      <formula>J454="CUMPLE"</formula>
    </cfRule>
  </conditionalFormatting>
  <conditionalFormatting sqref="K456">
    <cfRule type="expression" dxfId="5592" priority="2025">
      <formula>J457="NO CUMPLE"</formula>
    </cfRule>
    <cfRule type="expression" dxfId="5591" priority="2026">
      <formula>J457="CUMPLE"</formula>
    </cfRule>
  </conditionalFormatting>
  <conditionalFormatting sqref="K456">
    <cfRule type="expression" dxfId="5590" priority="2019">
      <formula>J457="NO CUMPLE"</formula>
    </cfRule>
    <cfRule type="expression" dxfId="5589" priority="2020">
      <formula>J457="CUMPLE"</formula>
    </cfRule>
  </conditionalFormatting>
  <conditionalFormatting sqref="K455">
    <cfRule type="expression" dxfId="5588" priority="2017">
      <formula>J455="NO CUMPLE"</formula>
    </cfRule>
    <cfRule type="expression" dxfId="5587" priority="2018">
      <formula>J455="CUMPLE"</formula>
    </cfRule>
  </conditionalFormatting>
  <conditionalFormatting sqref="K457">
    <cfRule type="expression" dxfId="5586" priority="2013">
      <formula>J457="NO CUMPLE"</formula>
    </cfRule>
    <cfRule type="expression" dxfId="5585" priority="2014">
      <formula>J457="CUMPLE"</formula>
    </cfRule>
  </conditionalFormatting>
  <conditionalFormatting sqref="K458">
    <cfRule type="expression" dxfId="5584" priority="2011">
      <formula>J458="NO CUMPLE"</formula>
    </cfRule>
    <cfRule type="expression" dxfId="5583" priority="2012">
      <formula>J458="CUMPLE"</formula>
    </cfRule>
  </conditionalFormatting>
  <conditionalFormatting sqref="K460">
    <cfRule type="expression" dxfId="5582" priority="2015">
      <formula>J461="NO CUMPLE"</formula>
    </cfRule>
    <cfRule type="expression" dxfId="5581" priority="2016">
      <formula>J461="CUMPLE"</formula>
    </cfRule>
  </conditionalFormatting>
  <conditionalFormatting sqref="K460">
    <cfRule type="expression" dxfId="5580" priority="2009">
      <formula>J461="NO CUMPLE"</formula>
    </cfRule>
    <cfRule type="expression" dxfId="5579" priority="2010">
      <formula>J461="CUMPLE"</formula>
    </cfRule>
  </conditionalFormatting>
  <conditionalFormatting sqref="K459">
    <cfRule type="expression" dxfId="5578" priority="2007">
      <formula>J459="NO CUMPLE"</formula>
    </cfRule>
    <cfRule type="expression" dxfId="5577" priority="2008">
      <formula>J459="CUMPLE"</formula>
    </cfRule>
  </conditionalFormatting>
  <conditionalFormatting sqref="K461">
    <cfRule type="expression" dxfId="5576" priority="2003">
      <formula>J461="NO CUMPLE"</formula>
    </cfRule>
    <cfRule type="expression" dxfId="5575" priority="2004">
      <formula>J461="CUMPLE"</formula>
    </cfRule>
  </conditionalFormatting>
  <conditionalFormatting sqref="K462">
    <cfRule type="expression" dxfId="5574" priority="2001">
      <formula>J462="NO CUMPLE"</formula>
    </cfRule>
    <cfRule type="expression" dxfId="5573" priority="2002">
      <formula>J462="CUMPLE"</formula>
    </cfRule>
  </conditionalFormatting>
  <conditionalFormatting sqref="K464">
    <cfRule type="expression" dxfId="5572" priority="2005">
      <formula>J465="NO CUMPLE"</formula>
    </cfRule>
    <cfRule type="expression" dxfId="5571" priority="2006">
      <formula>J465="CUMPLE"</formula>
    </cfRule>
  </conditionalFormatting>
  <conditionalFormatting sqref="K464">
    <cfRule type="expression" dxfId="5570" priority="1999">
      <formula>J465="NO CUMPLE"</formula>
    </cfRule>
    <cfRule type="expression" dxfId="5569" priority="2000">
      <formula>J465="CUMPLE"</formula>
    </cfRule>
  </conditionalFormatting>
  <conditionalFormatting sqref="K463">
    <cfRule type="expression" dxfId="5568" priority="1997">
      <formula>J463="NO CUMPLE"</formula>
    </cfRule>
    <cfRule type="expression" dxfId="5567" priority="1998">
      <formula>J463="CUMPLE"</formula>
    </cfRule>
  </conditionalFormatting>
  <conditionalFormatting sqref="K472">
    <cfRule type="expression" dxfId="5566" priority="1993">
      <formula>J472="NO CUMPLE"</formula>
    </cfRule>
    <cfRule type="expression" dxfId="5565" priority="1994">
      <formula>J472="CUMPLE"</formula>
    </cfRule>
  </conditionalFormatting>
  <conditionalFormatting sqref="K473">
    <cfRule type="expression" dxfId="5564" priority="1991">
      <formula>J473="NO CUMPLE"</formula>
    </cfRule>
    <cfRule type="expression" dxfId="5563" priority="1992">
      <formula>J473="CUMPLE"</formula>
    </cfRule>
  </conditionalFormatting>
  <conditionalFormatting sqref="K475">
    <cfRule type="expression" dxfId="5562" priority="1995">
      <formula>J476="NO CUMPLE"</formula>
    </cfRule>
    <cfRule type="expression" dxfId="5561" priority="1996">
      <formula>J476="CUMPLE"</formula>
    </cfRule>
  </conditionalFormatting>
  <conditionalFormatting sqref="K475">
    <cfRule type="expression" dxfId="5560" priority="1989">
      <formula>J476="NO CUMPLE"</formula>
    </cfRule>
    <cfRule type="expression" dxfId="5559" priority="1990">
      <formula>J476="CUMPLE"</formula>
    </cfRule>
  </conditionalFormatting>
  <conditionalFormatting sqref="K474">
    <cfRule type="expression" dxfId="5558" priority="1987">
      <formula>J474="NO CUMPLE"</formula>
    </cfRule>
    <cfRule type="expression" dxfId="5557" priority="1988">
      <formula>J474="CUMPLE"</formula>
    </cfRule>
  </conditionalFormatting>
  <conditionalFormatting sqref="K476">
    <cfRule type="expression" dxfId="5556" priority="1983">
      <formula>J476="NO CUMPLE"</formula>
    </cfRule>
    <cfRule type="expression" dxfId="5555" priority="1984">
      <formula>J476="CUMPLE"</formula>
    </cfRule>
  </conditionalFormatting>
  <conditionalFormatting sqref="K477">
    <cfRule type="expression" dxfId="5554" priority="1981">
      <formula>J477="NO CUMPLE"</formula>
    </cfRule>
    <cfRule type="expression" dxfId="5553" priority="1982">
      <formula>J477="CUMPLE"</formula>
    </cfRule>
  </conditionalFormatting>
  <conditionalFormatting sqref="K479">
    <cfRule type="expression" dxfId="5552" priority="1985">
      <formula>J480="NO CUMPLE"</formula>
    </cfRule>
    <cfRule type="expression" dxfId="5551" priority="1986">
      <formula>J480="CUMPLE"</formula>
    </cfRule>
  </conditionalFormatting>
  <conditionalFormatting sqref="K479">
    <cfRule type="expression" dxfId="5550" priority="1979">
      <formula>J480="NO CUMPLE"</formula>
    </cfRule>
    <cfRule type="expression" dxfId="5549" priority="1980">
      <formula>J480="CUMPLE"</formula>
    </cfRule>
  </conditionalFormatting>
  <conditionalFormatting sqref="K478">
    <cfRule type="expression" dxfId="5548" priority="1977">
      <formula>J478="NO CUMPLE"</formula>
    </cfRule>
    <cfRule type="expression" dxfId="5547" priority="1978">
      <formula>J478="CUMPLE"</formula>
    </cfRule>
  </conditionalFormatting>
  <conditionalFormatting sqref="K480">
    <cfRule type="expression" dxfId="5546" priority="1973">
      <formula>J480="NO CUMPLE"</formula>
    </cfRule>
    <cfRule type="expression" dxfId="5545" priority="1974">
      <formula>J480="CUMPLE"</formula>
    </cfRule>
  </conditionalFormatting>
  <conditionalFormatting sqref="K481">
    <cfRule type="expression" dxfId="5544" priority="1971">
      <formula>J481="NO CUMPLE"</formula>
    </cfRule>
    <cfRule type="expression" dxfId="5543" priority="1972">
      <formula>J481="CUMPLE"</formula>
    </cfRule>
  </conditionalFormatting>
  <conditionalFormatting sqref="K483">
    <cfRule type="expression" dxfId="5542" priority="1975">
      <formula>J484="NO CUMPLE"</formula>
    </cfRule>
    <cfRule type="expression" dxfId="5541" priority="1976">
      <formula>J484="CUMPLE"</formula>
    </cfRule>
  </conditionalFormatting>
  <conditionalFormatting sqref="K483">
    <cfRule type="expression" dxfId="5540" priority="1969">
      <formula>J484="NO CUMPLE"</formula>
    </cfRule>
    <cfRule type="expression" dxfId="5539" priority="1970">
      <formula>J484="CUMPLE"</formula>
    </cfRule>
  </conditionalFormatting>
  <conditionalFormatting sqref="K482">
    <cfRule type="expression" dxfId="5538" priority="1967">
      <formula>J482="NO CUMPLE"</formula>
    </cfRule>
    <cfRule type="expression" dxfId="5537" priority="1968">
      <formula>J482="CUMPLE"</formula>
    </cfRule>
  </conditionalFormatting>
  <conditionalFormatting sqref="K484">
    <cfRule type="expression" dxfId="5536" priority="1963">
      <formula>J484="NO CUMPLE"</formula>
    </cfRule>
    <cfRule type="expression" dxfId="5535" priority="1964">
      <formula>J484="CUMPLE"</formula>
    </cfRule>
  </conditionalFormatting>
  <conditionalFormatting sqref="K485">
    <cfRule type="expression" dxfId="5534" priority="1961">
      <formula>J485="NO CUMPLE"</formula>
    </cfRule>
    <cfRule type="expression" dxfId="5533" priority="1962">
      <formula>J485="CUMPLE"</formula>
    </cfRule>
  </conditionalFormatting>
  <conditionalFormatting sqref="K487">
    <cfRule type="expression" dxfId="5532" priority="1965">
      <formula>J488="NO CUMPLE"</formula>
    </cfRule>
    <cfRule type="expression" dxfId="5531" priority="1966">
      <formula>J488="CUMPLE"</formula>
    </cfRule>
  </conditionalFormatting>
  <conditionalFormatting sqref="K487">
    <cfRule type="expression" dxfId="5530" priority="1959">
      <formula>J488="NO CUMPLE"</formula>
    </cfRule>
    <cfRule type="expression" dxfId="5529" priority="1960">
      <formula>J488="CUMPLE"</formula>
    </cfRule>
  </conditionalFormatting>
  <conditionalFormatting sqref="K486">
    <cfRule type="expression" dxfId="5528" priority="1957">
      <formula>J486="NO CUMPLE"</formula>
    </cfRule>
    <cfRule type="expression" dxfId="5527" priority="1958">
      <formula>J486="CUMPLE"</formula>
    </cfRule>
  </conditionalFormatting>
  <conditionalFormatting sqref="K488">
    <cfRule type="expression" dxfId="5526" priority="1953">
      <formula>J488="NO CUMPLE"</formula>
    </cfRule>
    <cfRule type="expression" dxfId="5525" priority="1954">
      <formula>J488="CUMPLE"</formula>
    </cfRule>
  </conditionalFormatting>
  <conditionalFormatting sqref="K489">
    <cfRule type="expression" dxfId="5524" priority="1951">
      <formula>J489="NO CUMPLE"</formula>
    </cfRule>
    <cfRule type="expression" dxfId="5523" priority="1952">
      <formula>J489="CUMPLE"</formula>
    </cfRule>
  </conditionalFormatting>
  <conditionalFormatting sqref="K491">
    <cfRule type="expression" dxfId="5522" priority="1955">
      <formula>J492="NO CUMPLE"</formula>
    </cfRule>
    <cfRule type="expression" dxfId="5521" priority="1956">
      <formula>J492="CUMPLE"</formula>
    </cfRule>
  </conditionalFormatting>
  <conditionalFormatting sqref="K491">
    <cfRule type="expression" dxfId="5520" priority="1949">
      <formula>J492="NO CUMPLE"</formula>
    </cfRule>
    <cfRule type="expression" dxfId="5519" priority="1950">
      <formula>J492="CUMPLE"</formula>
    </cfRule>
  </conditionalFormatting>
  <conditionalFormatting sqref="K490">
    <cfRule type="expression" dxfId="5518" priority="1947">
      <formula>J490="NO CUMPLE"</formula>
    </cfRule>
    <cfRule type="expression" dxfId="5517" priority="1948">
      <formula>J490="CUMPLE"</formula>
    </cfRule>
  </conditionalFormatting>
  <conditionalFormatting sqref="K499">
    <cfRule type="expression" dxfId="5516" priority="1943">
      <formula>J499="NO CUMPLE"</formula>
    </cfRule>
    <cfRule type="expression" dxfId="5515" priority="1944">
      <formula>J499="CUMPLE"</formula>
    </cfRule>
  </conditionalFormatting>
  <conditionalFormatting sqref="K500">
    <cfRule type="expression" dxfId="5514" priority="1941">
      <formula>J500="NO CUMPLE"</formula>
    </cfRule>
    <cfRule type="expression" dxfId="5513" priority="1942">
      <formula>J500="CUMPLE"</formula>
    </cfRule>
  </conditionalFormatting>
  <conditionalFormatting sqref="K502">
    <cfRule type="expression" dxfId="5512" priority="1945">
      <formula>J503="NO CUMPLE"</formula>
    </cfRule>
    <cfRule type="expression" dxfId="5511" priority="1946">
      <formula>J503="CUMPLE"</formula>
    </cfRule>
  </conditionalFormatting>
  <conditionalFormatting sqref="K502">
    <cfRule type="expression" dxfId="5510" priority="1939">
      <formula>J503="NO CUMPLE"</formula>
    </cfRule>
    <cfRule type="expression" dxfId="5509" priority="1940">
      <formula>J503="CUMPLE"</formula>
    </cfRule>
  </conditionalFormatting>
  <conditionalFormatting sqref="K501">
    <cfRule type="expression" dxfId="5508" priority="1937">
      <formula>J501="NO CUMPLE"</formula>
    </cfRule>
    <cfRule type="expression" dxfId="5507" priority="1938">
      <formula>J501="CUMPLE"</formula>
    </cfRule>
  </conditionalFormatting>
  <conditionalFormatting sqref="K503">
    <cfRule type="expression" dxfId="5506" priority="1933">
      <formula>J503="NO CUMPLE"</formula>
    </cfRule>
    <cfRule type="expression" dxfId="5505" priority="1934">
      <formula>J503="CUMPLE"</formula>
    </cfRule>
  </conditionalFormatting>
  <conditionalFormatting sqref="K504">
    <cfRule type="expression" dxfId="5504" priority="1931">
      <formula>J504="NO CUMPLE"</formula>
    </cfRule>
    <cfRule type="expression" dxfId="5503" priority="1932">
      <formula>J504="CUMPLE"</formula>
    </cfRule>
  </conditionalFormatting>
  <conditionalFormatting sqref="K506">
    <cfRule type="expression" dxfId="5502" priority="1935">
      <formula>J507="NO CUMPLE"</formula>
    </cfRule>
    <cfRule type="expression" dxfId="5501" priority="1936">
      <formula>J507="CUMPLE"</formula>
    </cfRule>
  </conditionalFormatting>
  <conditionalFormatting sqref="K506">
    <cfRule type="expression" dxfId="5500" priority="1929">
      <formula>J507="NO CUMPLE"</formula>
    </cfRule>
    <cfRule type="expression" dxfId="5499" priority="1930">
      <formula>J507="CUMPLE"</formula>
    </cfRule>
  </conditionalFormatting>
  <conditionalFormatting sqref="K505">
    <cfRule type="expression" dxfId="5498" priority="1927">
      <formula>J505="NO CUMPLE"</formula>
    </cfRule>
    <cfRule type="expression" dxfId="5497" priority="1928">
      <formula>J505="CUMPLE"</formula>
    </cfRule>
  </conditionalFormatting>
  <conditionalFormatting sqref="K507">
    <cfRule type="expression" dxfId="5496" priority="1923">
      <formula>J507="NO CUMPLE"</formula>
    </cfRule>
    <cfRule type="expression" dxfId="5495" priority="1924">
      <formula>J507="CUMPLE"</formula>
    </cfRule>
  </conditionalFormatting>
  <conditionalFormatting sqref="K508">
    <cfRule type="expression" dxfId="5494" priority="1921">
      <formula>J508="NO CUMPLE"</formula>
    </cfRule>
    <cfRule type="expression" dxfId="5493" priority="1922">
      <formula>J508="CUMPLE"</formula>
    </cfRule>
  </conditionalFormatting>
  <conditionalFormatting sqref="K510">
    <cfRule type="expression" dxfId="5492" priority="1925">
      <formula>J511="NO CUMPLE"</formula>
    </cfRule>
    <cfRule type="expression" dxfId="5491" priority="1926">
      <formula>J511="CUMPLE"</formula>
    </cfRule>
  </conditionalFormatting>
  <conditionalFormatting sqref="K510">
    <cfRule type="expression" dxfId="5490" priority="1919">
      <formula>J511="NO CUMPLE"</formula>
    </cfRule>
    <cfRule type="expression" dxfId="5489" priority="1920">
      <formula>J511="CUMPLE"</formula>
    </cfRule>
  </conditionalFormatting>
  <conditionalFormatting sqref="K509">
    <cfRule type="expression" dxfId="5488" priority="1917">
      <formula>J509="NO CUMPLE"</formula>
    </cfRule>
    <cfRule type="expression" dxfId="5487" priority="1918">
      <formula>J509="CUMPLE"</formula>
    </cfRule>
  </conditionalFormatting>
  <conditionalFormatting sqref="K511">
    <cfRule type="expression" dxfId="5486" priority="1913">
      <formula>J511="NO CUMPLE"</formula>
    </cfRule>
    <cfRule type="expression" dxfId="5485" priority="1914">
      <formula>J511="CUMPLE"</formula>
    </cfRule>
  </conditionalFormatting>
  <conditionalFormatting sqref="K512">
    <cfRule type="expression" dxfId="5484" priority="1911">
      <formula>J512="NO CUMPLE"</formula>
    </cfRule>
    <cfRule type="expression" dxfId="5483" priority="1912">
      <formula>J512="CUMPLE"</formula>
    </cfRule>
  </conditionalFormatting>
  <conditionalFormatting sqref="K514">
    <cfRule type="expression" dxfId="5482" priority="1915">
      <formula>J515="NO CUMPLE"</formula>
    </cfRule>
    <cfRule type="expression" dxfId="5481" priority="1916">
      <formula>J515="CUMPLE"</formula>
    </cfRule>
  </conditionalFormatting>
  <conditionalFormatting sqref="K514">
    <cfRule type="expression" dxfId="5480" priority="1909">
      <formula>J515="NO CUMPLE"</formula>
    </cfRule>
    <cfRule type="expression" dxfId="5479" priority="1910">
      <formula>J515="CUMPLE"</formula>
    </cfRule>
  </conditionalFormatting>
  <conditionalFormatting sqref="K513">
    <cfRule type="expression" dxfId="5478" priority="1907">
      <formula>J513="NO CUMPLE"</formula>
    </cfRule>
    <cfRule type="expression" dxfId="5477" priority="1908">
      <formula>J513="CUMPLE"</formula>
    </cfRule>
  </conditionalFormatting>
  <conditionalFormatting sqref="K515">
    <cfRule type="expression" dxfId="5476" priority="1903">
      <formula>J515="NO CUMPLE"</formula>
    </cfRule>
    <cfRule type="expression" dxfId="5475" priority="1904">
      <formula>J515="CUMPLE"</formula>
    </cfRule>
  </conditionalFormatting>
  <conditionalFormatting sqref="K516">
    <cfRule type="expression" dxfId="5474" priority="1901">
      <formula>J516="NO CUMPLE"</formula>
    </cfRule>
    <cfRule type="expression" dxfId="5473" priority="1902">
      <formula>J516="CUMPLE"</formula>
    </cfRule>
  </conditionalFormatting>
  <conditionalFormatting sqref="K518">
    <cfRule type="expression" dxfId="5472" priority="1905">
      <formula>J519="NO CUMPLE"</formula>
    </cfRule>
    <cfRule type="expression" dxfId="5471" priority="1906">
      <formula>J519="CUMPLE"</formula>
    </cfRule>
  </conditionalFormatting>
  <conditionalFormatting sqref="K518">
    <cfRule type="expression" dxfId="5470" priority="1899">
      <formula>J519="NO CUMPLE"</formula>
    </cfRule>
    <cfRule type="expression" dxfId="5469" priority="1900">
      <formula>J519="CUMPLE"</formula>
    </cfRule>
  </conditionalFormatting>
  <conditionalFormatting sqref="K517">
    <cfRule type="expression" dxfId="5468" priority="1897">
      <formula>J517="NO CUMPLE"</formula>
    </cfRule>
    <cfRule type="expression" dxfId="5467" priority="1898">
      <formula>J517="CUMPLE"</formula>
    </cfRule>
  </conditionalFormatting>
  <conditionalFormatting sqref="K526">
    <cfRule type="expression" dxfId="5466" priority="1893">
      <formula>J526="NO CUMPLE"</formula>
    </cfRule>
    <cfRule type="expression" dxfId="5465" priority="1894">
      <formula>J526="CUMPLE"</formula>
    </cfRule>
  </conditionalFormatting>
  <conditionalFormatting sqref="K527">
    <cfRule type="expression" dxfId="5464" priority="1891">
      <formula>J527="NO CUMPLE"</formula>
    </cfRule>
    <cfRule type="expression" dxfId="5463" priority="1892">
      <formula>J527="CUMPLE"</formula>
    </cfRule>
  </conditionalFormatting>
  <conditionalFormatting sqref="K529">
    <cfRule type="expression" dxfId="5462" priority="1895">
      <formula>J530="NO CUMPLE"</formula>
    </cfRule>
    <cfRule type="expression" dxfId="5461" priority="1896">
      <formula>J530="CUMPLE"</formula>
    </cfRule>
  </conditionalFormatting>
  <conditionalFormatting sqref="K529">
    <cfRule type="expression" dxfId="5460" priority="1889">
      <formula>J530="NO CUMPLE"</formula>
    </cfRule>
    <cfRule type="expression" dxfId="5459" priority="1890">
      <formula>J530="CUMPLE"</formula>
    </cfRule>
  </conditionalFormatting>
  <conditionalFormatting sqref="K528">
    <cfRule type="expression" dxfId="5458" priority="1887">
      <formula>J528="NO CUMPLE"</formula>
    </cfRule>
    <cfRule type="expression" dxfId="5457" priority="1888">
      <formula>J528="CUMPLE"</formula>
    </cfRule>
  </conditionalFormatting>
  <conditionalFormatting sqref="K530">
    <cfRule type="expression" dxfId="5456" priority="1883">
      <formula>J530="NO CUMPLE"</formula>
    </cfRule>
    <cfRule type="expression" dxfId="5455" priority="1884">
      <formula>J530="CUMPLE"</formula>
    </cfRule>
  </conditionalFormatting>
  <conditionalFormatting sqref="K531">
    <cfRule type="expression" dxfId="5454" priority="1881">
      <formula>J531="NO CUMPLE"</formula>
    </cfRule>
    <cfRule type="expression" dxfId="5453" priority="1882">
      <formula>J531="CUMPLE"</formula>
    </cfRule>
  </conditionalFormatting>
  <conditionalFormatting sqref="K533">
    <cfRule type="expression" dxfId="5452" priority="1885">
      <formula>J534="NO CUMPLE"</formula>
    </cfRule>
    <cfRule type="expression" dxfId="5451" priority="1886">
      <formula>J534="CUMPLE"</formula>
    </cfRule>
  </conditionalFormatting>
  <conditionalFormatting sqref="K533">
    <cfRule type="expression" dxfId="5450" priority="1879">
      <formula>J534="NO CUMPLE"</formula>
    </cfRule>
    <cfRule type="expression" dxfId="5449" priority="1880">
      <formula>J534="CUMPLE"</formula>
    </cfRule>
  </conditionalFormatting>
  <conditionalFormatting sqref="K532">
    <cfRule type="expression" dxfId="5448" priority="1877">
      <formula>J532="NO CUMPLE"</formula>
    </cfRule>
    <cfRule type="expression" dxfId="5447" priority="1878">
      <formula>J532="CUMPLE"</formula>
    </cfRule>
  </conditionalFormatting>
  <conditionalFormatting sqref="K534">
    <cfRule type="expression" dxfId="5446" priority="1873">
      <formula>J534="NO CUMPLE"</formula>
    </cfRule>
    <cfRule type="expression" dxfId="5445" priority="1874">
      <formula>J534="CUMPLE"</formula>
    </cfRule>
  </conditionalFormatting>
  <conditionalFormatting sqref="K535">
    <cfRule type="expression" dxfId="5444" priority="1871">
      <formula>J535="NO CUMPLE"</formula>
    </cfRule>
    <cfRule type="expression" dxfId="5443" priority="1872">
      <formula>J535="CUMPLE"</formula>
    </cfRule>
  </conditionalFormatting>
  <conditionalFormatting sqref="K537">
    <cfRule type="expression" dxfId="5442" priority="1875">
      <formula>J538="NO CUMPLE"</formula>
    </cfRule>
    <cfRule type="expression" dxfId="5441" priority="1876">
      <formula>J538="CUMPLE"</formula>
    </cfRule>
  </conditionalFormatting>
  <conditionalFormatting sqref="K537">
    <cfRule type="expression" dxfId="5440" priority="1869">
      <formula>J538="NO CUMPLE"</formula>
    </cfRule>
    <cfRule type="expression" dxfId="5439" priority="1870">
      <formula>J538="CUMPLE"</formula>
    </cfRule>
  </conditionalFormatting>
  <conditionalFormatting sqref="K536">
    <cfRule type="expression" dxfId="5438" priority="1867">
      <formula>J536="NO CUMPLE"</formula>
    </cfRule>
    <cfRule type="expression" dxfId="5437" priority="1868">
      <formula>J536="CUMPLE"</formula>
    </cfRule>
  </conditionalFormatting>
  <conditionalFormatting sqref="K538">
    <cfRule type="expression" dxfId="5436" priority="1863">
      <formula>J538="NO CUMPLE"</formula>
    </cfRule>
    <cfRule type="expression" dxfId="5435" priority="1864">
      <formula>J538="CUMPLE"</formula>
    </cfRule>
  </conditionalFormatting>
  <conditionalFormatting sqref="K539">
    <cfRule type="expression" dxfId="5434" priority="1861">
      <formula>J539="NO CUMPLE"</formula>
    </cfRule>
    <cfRule type="expression" dxfId="5433" priority="1862">
      <formula>J539="CUMPLE"</formula>
    </cfRule>
  </conditionalFormatting>
  <conditionalFormatting sqref="K541">
    <cfRule type="expression" dxfId="5432" priority="1865">
      <formula>J542="NO CUMPLE"</formula>
    </cfRule>
    <cfRule type="expression" dxfId="5431" priority="1866">
      <formula>J542="CUMPLE"</formula>
    </cfRule>
  </conditionalFormatting>
  <conditionalFormatting sqref="K541">
    <cfRule type="expression" dxfId="5430" priority="1859">
      <formula>J542="NO CUMPLE"</formula>
    </cfRule>
    <cfRule type="expression" dxfId="5429" priority="1860">
      <formula>J542="CUMPLE"</formula>
    </cfRule>
  </conditionalFormatting>
  <conditionalFormatting sqref="K540">
    <cfRule type="expression" dxfId="5428" priority="1857">
      <formula>J540="NO CUMPLE"</formula>
    </cfRule>
    <cfRule type="expression" dxfId="5427" priority="1858">
      <formula>J540="CUMPLE"</formula>
    </cfRule>
  </conditionalFormatting>
  <conditionalFormatting sqref="K542">
    <cfRule type="expression" dxfId="5426" priority="1853">
      <formula>J542="NO CUMPLE"</formula>
    </cfRule>
    <cfRule type="expression" dxfId="5425" priority="1854">
      <formula>J542="CUMPLE"</formula>
    </cfRule>
  </conditionalFormatting>
  <conditionalFormatting sqref="K543">
    <cfRule type="expression" dxfId="5424" priority="1851">
      <formula>J543="NO CUMPLE"</formula>
    </cfRule>
    <cfRule type="expression" dxfId="5423" priority="1852">
      <formula>J543="CUMPLE"</formula>
    </cfRule>
  </conditionalFormatting>
  <conditionalFormatting sqref="K545">
    <cfRule type="expression" dxfId="5422" priority="1855">
      <formula>J546="NO CUMPLE"</formula>
    </cfRule>
    <cfRule type="expression" dxfId="5421" priority="1856">
      <formula>J546="CUMPLE"</formula>
    </cfRule>
  </conditionalFormatting>
  <conditionalFormatting sqref="K545">
    <cfRule type="expression" dxfId="5420" priority="1849">
      <formula>J546="NO CUMPLE"</formula>
    </cfRule>
    <cfRule type="expression" dxfId="5419" priority="1850">
      <formula>J546="CUMPLE"</formula>
    </cfRule>
  </conditionalFormatting>
  <conditionalFormatting sqref="K544">
    <cfRule type="expression" dxfId="5418" priority="1847">
      <formula>J544="NO CUMPLE"</formula>
    </cfRule>
    <cfRule type="expression" dxfId="5417" priority="1848">
      <formula>J544="CUMPLE"</formula>
    </cfRule>
  </conditionalFormatting>
  <conditionalFormatting sqref="K553">
    <cfRule type="expression" dxfId="5416" priority="1843">
      <formula>J553="NO CUMPLE"</formula>
    </cfRule>
    <cfRule type="expression" dxfId="5415" priority="1844">
      <formula>J553="CUMPLE"</formula>
    </cfRule>
  </conditionalFormatting>
  <conditionalFormatting sqref="K554">
    <cfRule type="expression" dxfId="5414" priority="1841">
      <formula>J554="NO CUMPLE"</formula>
    </cfRule>
    <cfRule type="expression" dxfId="5413" priority="1842">
      <formula>J554="CUMPLE"</formula>
    </cfRule>
  </conditionalFormatting>
  <conditionalFormatting sqref="K556">
    <cfRule type="expression" dxfId="5412" priority="1845">
      <formula>J557="NO CUMPLE"</formula>
    </cfRule>
    <cfRule type="expression" dxfId="5411" priority="1846">
      <formula>J557="CUMPLE"</formula>
    </cfRule>
  </conditionalFormatting>
  <conditionalFormatting sqref="K556">
    <cfRule type="expression" dxfId="5410" priority="1839">
      <formula>J557="NO CUMPLE"</formula>
    </cfRule>
    <cfRule type="expression" dxfId="5409" priority="1840">
      <formula>J557="CUMPLE"</formula>
    </cfRule>
  </conditionalFormatting>
  <conditionalFormatting sqref="K555">
    <cfRule type="expression" dxfId="5408" priority="1837">
      <formula>J555="NO CUMPLE"</formula>
    </cfRule>
    <cfRule type="expression" dxfId="5407" priority="1838">
      <formula>J555="CUMPLE"</formula>
    </cfRule>
  </conditionalFormatting>
  <conditionalFormatting sqref="K557">
    <cfRule type="expression" dxfId="5406" priority="1833">
      <formula>J557="NO CUMPLE"</formula>
    </cfRule>
    <cfRule type="expression" dxfId="5405" priority="1834">
      <formula>J557="CUMPLE"</formula>
    </cfRule>
  </conditionalFormatting>
  <conditionalFormatting sqref="K558">
    <cfRule type="expression" dxfId="5404" priority="1831">
      <formula>J558="NO CUMPLE"</formula>
    </cfRule>
    <cfRule type="expression" dxfId="5403" priority="1832">
      <formula>J558="CUMPLE"</formula>
    </cfRule>
  </conditionalFormatting>
  <conditionalFormatting sqref="K560">
    <cfRule type="expression" dxfId="5402" priority="1835">
      <formula>J561="NO CUMPLE"</formula>
    </cfRule>
    <cfRule type="expression" dxfId="5401" priority="1836">
      <formula>J561="CUMPLE"</formula>
    </cfRule>
  </conditionalFormatting>
  <conditionalFormatting sqref="K560">
    <cfRule type="expression" dxfId="5400" priority="1829">
      <formula>J561="NO CUMPLE"</formula>
    </cfRule>
    <cfRule type="expression" dxfId="5399" priority="1830">
      <formula>J561="CUMPLE"</formula>
    </cfRule>
  </conditionalFormatting>
  <conditionalFormatting sqref="K559">
    <cfRule type="expression" dxfId="5398" priority="1827">
      <formula>J559="NO CUMPLE"</formula>
    </cfRule>
    <cfRule type="expression" dxfId="5397" priority="1828">
      <formula>J559="CUMPLE"</formula>
    </cfRule>
  </conditionalFormatting>
  <conditionalFormatting sqref="K561">
    <cfRule type="expression" dxfId="5396" priority="1823">
      <formula>J561="NO CUMPLE"</formula>
    </cfRule>
    <cfRule type="expression" dxfId="5395" priority="1824">
      <formula>J561="CUMPLE"</formula>
    </cfRule>
  </conditionalFormatting>
  <conditionalFormatting sqref="K562">
    <cfRule type="expression" dxfId="5394" priority="1821">
      <formula>J562="NO CUMPLE"</formula>
    </cfRule>
    <cfRule type="expression" dxfId="5393" priority="1822">
      <formula>J562="CUMPLE"</formula>
    </cfRule>
  </conditionalFormatting>
  <conditionalFormatting sqref="K564">
    <cfRule type="expression" dxfId="5392" priority="1825">
      <formula>J565="NO CUMPLE"</formula>
    </cfRule>
    <cfRule type="expression" dxfId="5391" priority="1826">
      <formula>J565="CUMPLE"</formula>
    </cfRule>
  </conditionalFormatting>
  <conditionalFormatting sqref="K564">
    <cfRule type="expression" dxfId="5390" priority="1819">
      <formula>J565="NO CUMPLE"</formula>
    </cfRule>
    <cfRule type="expression" dxfId="5389" priority="1820">
      <formula>J565="CUMPLE"</formula>
    </cfRule>
  </conditionalFormatting>
  <conditionalFormatting sqref="K563">
    <cfRule type="expression" dxfId="5388" priority="1817">
      <formula>J563="NO CUMPLE"</formula>
    </cfRule>
    <cfRule type="expression" dxfId="5387" priority="1818">
      <formula>J563="CUMPLE"</formula>
    </cfRule>
  </conditionalFormatting>
  <conditionalFormatting sqref="K565">
    <cfRule type="expression" dxfId="5386" priority="1813">
      <formula>J565="NO CUMPLE"</formula>
    </cfRule>
    <cfRule type="expression" dxfId="5385" priority="1814">
      <formula>J565="CUMPLE"</formula>
    </cfRule>
  </conditionalFormatting>
  <conditionalFormatting sqref="K566">
    <cfRule type="expression" dxfId="5384" priority="1811">
      <formula>J566="NO CUMPLE"</formula>
    </cfRule>
    <cfRule type="expression" dxfId="5383" priority="1812">
      <formula>J566="CUMPLE"</formula>
    </cfRule>
  </conditionalFormatting>
  <conditionalFormatting sqref="K568">
    <cfRule type="expression" dxfId="5382" priority="1815">
      <formula>J569="NO CUMPLE"</formula>
    </cfRule>
    <cfRule type="expression" dxfId="5381" priority="1816">
      <formula>J569="CUMPLE"</formula>
    </cfRule>
  </conditionalFormatting>
  <conditionalFormatting sqref="K568">
    <cfRule type="expression" dxfId="5380" priority="1809">
      <formula>J569="NO CUMPLE"</formula>
    </cfRule>
    <cfRule type="expression" dxfId="5379" priority="1810">
      <formula>J569="CUMPLE"</formula>
    </cfRule>
  </conditionalFormatting>
  <conditionalFormatting sqref="K567">
    <cfRule type="expression" dxfId="5378" priority="1807">
      <formula>J567="NO CUMPLE"</formula>
    </cfRule>
    <cfRule type="expression" dxfId="5377" priority="1808">
      <formula>J567="CUMPLE"</formula>
    </cfRule>
  </conditionalFormatting>
  <conditionalFormatting sqref="K569">
    <cfRule type="expression" dxfId="5376" priority="1803">
      <formula>J569="NO CUMPLE"</formula>
    </cfRule>
    <cfRule type="expression" dxfId="5375" priority="1804">
      <formula>J569="CUMPLE"</formula>
    </cfRule>
  </conditionalFormatting>
  <conditionalFormatting sqref="K570">
    <cfRule type="expression" dxfId="5374" priority="1801">
      <formula>J570="NO CUMPLE"</formula>
    </cfRule>
    <cfRule type="expression" dxfId="5373" priority="1802">
      <formula>J570="CUMPLE"</formula>
    </cfRule>
  </conditionalFormatting>
  <conditionalFormatting sqref="K572">
    <cfRule type="expression" dxfId="5372" priority="1805">
      <formula>J573="NO CUMPLE"</formula>
    </cfRule>
    <cfRule type="expression" dxfId="5371" priority="1806">
      <formula>J573="CUMPLE"</formula>
    </cfRule>
  </conditionalFormatting>
  <conditionalFormatting sqref="K572">
    <cfRule type="expression" dxfId="5370" priority="1799">
      <formula>J573="NO CUMPLE"</formula>
    </cfRule>
    <cfRule type="expression" dxfId="5369" priority="1800">
      <formula>J573="CUMPLE"</formula>
    </cfRule>
  </conditionalFormatting>
  <conditionalFormatting sqref="K571">
    <cfRule type="expression" dxfId="5368" priority="1797">
      <formula>J571="NO CUMPLE"</formula>
    </cfRule>
    <cfRule type="expression" dxfId="5367" priority="1798">
      <formula>J571="CUMPLE"</formula>
    </cfRule>
  </conditionalFormatting>
  <conditionalFormatting sqref="F17 F21">
    <cfRule type="notContainsBlanks" dxfId="5366" priority="1796">
      <formula>LEN(TRIM(F17))&gt;0</formula>
    </cfRule>
  </conditionalFormatting>
  <conditionalFormatting sqref="F29:F30">
    <cfRule type="notContainsBlanks" dxfId="5365" priority="1795">
      <formula>LEN(TRIM(F29))&gt;0</formula>
    </cfRule>
  </conditionalFormatting>
  <conditionalFormatting sqref="H17 H21 H25 H29">
    <cfRule type="notContainsBlanks" dxfId="5364" priority="1794">
      <formula>LEN(TRIM(H17))&gt;0</formula>
    </cfRule>
  </conditionalFormatting>
  <conditionalFormatting sqref="I17 I21 I25 I29">
    <cfRule type="notContainsBlanks" dxfId="5363" priority="1793">
      <formula>LEN(TRIM(I17))&gt;0</formula>
    </cfRule>
  </conditionalFormatting>
  <conditionalFormatting sqref="N13 N17">
    <cfRule type="expression" dxfId="5362" priority="1790">
      <formula>N13=" "</formula>
    </cfRule>
    <cfRule type="expression" dxfId="5361" priority="1791">
      <formula>N13="NO PRESENTÓ CERTIFICADO"</formula>
    </cfRule>
    <cfRule type="expression" dxfId="5360" priority="1792">
      <formula>N13="PRESENTÓ CERTIFICADO"</formula>
    </cfRule>
  </conditionalFormatting>
  <conditionalFormatting sqref="N25">
    <cfRule type="expression" dxfId="5359" priority="1787">
      <formula>N25=" "</formula>
    </cfRule>
    <cfRule type="expression" dxfId="5358" priority="1788">
      <formula>N25="NO PRESENTÓ CERTIFICADO"</formula>
    </cfRule>
    <cfRule type="expression" dxfId="5357" priority="1789">
      <formula>N25="PRESENTÓ CERTIFICADO"</formula>
    </cfRule>
  </conditionalFormatting>
  <conditionalFormatting sqref="N29">
    <cfRule type="expression" dxfId="5356" priority="1781">
      <formula>N29=" "</formula>
    </cfRule>
    <cfRule type="expression" dxfId="5355" priority="1782">
      <formula>N29="NO PRESENTÓ CERTIFICADO"</formula>
    </cfRule>
    <cfRule type="expression" dxfId="5354" priority="1783">
      <formula>N29="PRESENTÓ CERTIFICADO"</formula>
    </cfRule>
  </conditionalFormatting>
  <conditionalFormatting sqref="P17">
    <cfRule type="expression" dxfId="5353" priority="1766">
      <formula>Q17="NO SUBSANABLE"</formula>
    </cfRule>
    <cfRule type="expression" dxfId="5352" priority="1768">
      <formula>Q17="REQUERIMIENTOS SUBSANADOS"</formula>
    </cfRule>
    <cfRule type="expression" dxfId="5351" priority="1769">
      <formula>Q17="PENDIENTES POR SUBSANAR"</formula>
    </cfRule>
    <cfRule type="expression" dxfId="5350" priority="1774">
      <formula>Q17="SIN OBSERVACIÓN"</formula>
    </cfRule>
    <cfRule type="containsBlanks" dxfId="5349" priority="1775">
      <formula>LEN(TRIM(P17))=0</formula>
    </cfRule>
  </conditionalFormatting>
  <conditionalFormatting sqref="O17">
    <cfRule type="cellIs" dxfId="5348" priority="1756" operator="equal">
      <formula>"PENDIENTE POR DESCRIPCIÓN"</formula>
    </cfRule>
    <cfRule type="cellIs" dxfId="5347" priority="1757" operator="equal">
      <formula>"DESCRIPCIÓN INSUFICIENTE"</formula>
    </cfRule>
    <cfRule type="cellIs" dxfId="5346" priority="1758" operator="equal">
      <formula>"NO ESTÁ ACORDE A ITEM 5.2.2 (T.R.)"</formula>
    </cfRule>
    <cfRule type="cellIs" dxfId="5345" priority="1759" operator="equal">
      <formula>"ACORDE A ITEM 5.2.2 (T.R.)"</formula>
    </cfRule>
    <cfRule type="cellIs" dxfId="5344" priority="1767" operator="equal">
      <formula>"PENDIENTE POR DESCRIPCIÓN"</formula>
    </cfRule>
    <cfRule type="cellIs" dxfId="5343" priority="1771" operator="equal">
      <formula>"DESCRIPCIÓN INSUFICIENTE"</formula>
    </cfRule>
    <cfRule type="cellIs" dxfId="5342" priority="1772" operator="equal">
      <formula>"NO ESTÁ ACORDE A ITEM 5.2.1 (T.R.)"</formula>
    </cfRule>
    <cfRule type="cellIs" dxfId="5341" priority="1773" operator="equal">
      <formula>"ACORDE A ITEM 5.2.1 (T.R.)"</formula>
    </cfRule>
  </conditionalFormatting>
  <conditionalFormatting sqref="Q17">
    <cfRule type="containsBlanks" dxfId="5340" priority="1761">
      <formula>LEN(TRIM(Q17))=0</formula>
    </cfRule>
    <cfRule type="cellIs" dxfId="5339" priority="1770" operator="equal">
      <formula>"REQUERIMIENTOS SUBSANADOS"</formula>
    </cfRule>
    <cfRule type="containsText" dxfId="5338" priority="1776" operator="containsText" text="NO SUBSANABLE">
      <formula>NOT(ISERROR(SEARCH("NO SUBSANABLE",Q17)))</formula>
    </cfRule>
    <cfRule type="containsText" dxfId="5337" priority="1777" operator="containsText" text="PENDIENTES POR SUBSANAR">
      <formula>NOT(ISERROR(SEARCH("PENDIENTES POR SUBSANAR",Q17)))</formula>
    </cfRule>
    <cfRule type="containsText" dxfId="5336" priority="1778" operator="containsText" text="SIN OBSERVACIÓN">
      <formula>NOT(ISERROR(SEARCH("SIN OBSERVACIÓN",Q17)))</formula>
    </cfRule>
  </conditionalFormatting>
  <conditionalFormatting sqref="R17">
    <cfRule type="containsBlanks" dxfId="5335" priority="1760">
      <formula>LEN(TRIM(R17))=0</formula>
    </cfRule>
    <cfRule type="cellIs" dxfId="5334" priority="1762" operator="equal">
      <formula>"NO CUMPLEN CON LO SOLICITADO"</formula>
    </cfRule>
    <cfRule type="cellIs" dxfId="5333" priority="1763" operator="equal">
      <formula>"CUMPLEN CON LO SOLICITADO"</formula>
    </cfRule>
    <cfRule type="cellIs" dxfId="5332" priority="1764" operator="equal">
      <formula>"PENDIENTES"</formula>
    </cfRule>
    <cfRule type="cellIs" dxfId="5331" priority="1765" operator="equal">
      <formula>"NINGUNO"</formula>
    </cfRule>
  </conditionalFormatting>
  <conditionalFormatting sqref="S13:S14">
    <cfRule type="cellIs" dxfId="5330" priority="1728" operator="greaterThan">
      <formula>0</formula>
    </cfRule>
    <cfRule type="top10" dxfId="5329" priority="1729" rank="10"/>
  </conditionalFormatting>
  <conditionalFormatting sqref="J22">
    <cfRule type="cellIs" dxfId="5328" priority="1726" operator="equal">
      <formula>"NO CUMPLE"</formula>
    </cfRule>
    <cfRule type="cellIs" dxfId="5327" priority="1727" operator="equal">
      <formula>"CUMPLE"</formula>
    </cfRule>
  </conditionalFormatting>
  <conditionalFormatting sqref="J21">
    <cfRule type="cellIs" dxfId="5326" priority="1724" operator="equal">
      <formula>"NO CUMPLE"</formula>
    </cfRule>
    <cfRule type="cellIs" dxfId="5325" priority="1725" operator="equal">
      <formula>"CUMPLE"</formula>
    </cfRule>
  </conditionalFormatting>
  <conditionalFormatting sqref="J23">
    <cfRule type="cellIs" dxfId="5324" priority="1722" operator="equal">
      <formula>"NO CUMPLE"</formula>
    </cfRule>
    <cfRule type="cellIs" dxfId="5323" priority="1723" operator="equal">
      <formula>"CUMPLE"</formula>
    </cfRule>
  </conditionalFormatting>
  <conditionalFormatting sqref="P21">
    <cfRule type="expression" dxfId="5322" priority="1709">
      <formula>Q21="NO SUBSANABLE"</formula>
    </cfRule>
    <cfRule type="expression" dxfId="5321" priority="1711">
      <formula>Q21="REQUERIMIENTOS SUBSANADOS"</formula>
    </cfRule>
    <cfRule type="expression" dxfId="5320" priority="1712">
      <formula>Q21="PENDIENTES POR SUBSANAR"</formula>
    </cfRule>
    <cfRule type="expression" dxfId="5319" priority="1717">
      <formula>Q21="SIN OBSERVACIÓN"</formula>
    </cfRule>
    <cfRule type="containsBlanks" dxfId="5318" priority="1718">
      <formula>LEN(TRIM(P21))=0</formula>
    </cfRule>
  </conditionalFormatting>
  <conditionalFormatting sqref="O21">
    <cfRule type="cellIs" dxfId="5317" priority="1699" operator="equal">
      <formula>"PENDIENTE POR DESCRIPCIÓN"</formula>
    </cfRule>
    <cfRule type="cellIs" dxfId="5316" priority="1700" operator="equal">
      <formula>"DESCRIPCIÓN INSUFICIENTE"</formula>
    </cfRule>
    <cfRule type="cellIs" dxfId="5315" priority="1701" operator="equal">
      <formula>"NO ESTÁ ACORDE A ITEM 5.2.2 (T.R.)"</formula>
    </cfRule>
    <cfRule type="cellIs" dxfId="5314" priority="1702" operator="equal">
      <formula>"ACORDE A ITEM 5.2.2 (T.R.)"</formula>
    </cfRule>
    <cfRule type="cellIs" dxfId="5313" priority="1710" operator="equal">
      <formula>"PENDIENTE POR DESCRIPCIÓN"</formula>
    </cfRule>
    <cfRule type="cellIs" dxfId="5312" priority="1714" operator="equal">
      <formula>"DESCRIPCIÓN INSUFICIENTE"</formula>
    </cfRule>
    <cfRule type="cellIs" dxfId="5311" priority="1715" operator="equal">
      <formula>"NO ESTÁ ACORDE A ITEM 5.2.1 (T.R.)"</formula>
    </cfRule>
    <cfRule type="cellIs" dxfId="5310" priority="1716" operator="equal">
      <formula>"ACORDE A ITEM 5.2.1 (T.R.)"</formula>
    </cfRule>
  </conditionalFormatting>
  <conditionalFormatting sqref="Q21">
    <cfRule type="containsBlanks" dxfId="5309" priority="1704">
      <formula>LEN(TRIM(Q21))=0</formula>
    </cfRule>
    <cfRule type="cellIs" dxfId="5308" priority="1713" operator="equal">
      <formula>"REQUERIMIENTOS SUBSANADOS"</formula>
    </cfRule>
    <cfRule type="containsText" dxfId="5307" priority="1719" operator="containsText" text="NO SUBSANABLE">
      <formula>NOT(ISERROR(SEARCH("NO SUBSANABLE",Q21)))</formula>
    </cfRule>
    <cfRule type="containsText" dxfId="5306" priority="1720" operator="containsText" text="PENDIENTES POR SUBSANAR">
      <formula>NOT(ISERROR(SEARCH("PENDIENTES POR SUBSANAR",Q21)))</formula>
    </cfRule>
    <cfRule type="containsText" dxfId="5305" priority="1721" operator="containsText" text="SIN OBSERVACIÓN">
      <formula>NOT(ISERROR(SEARCH("SIN OBSERVACIÓN",Q21)))</formula>
    </cfRule>
  </conditionalFormatting>
  <conditionalFormatting sqref="R21">
    <cfRule type="containsBlanks" dxfId="5304" priority="1703">
      <formula>LEN(TRIM(R21))=0</formula>
    </cfRule>
    <cfRule type="cellIs" dxfId="5303" priority="1705" operator="equal">
      <formula>"NO CUMPLEN CON LO SOLICITADO"</formula>
    </cfRule>
    <cfRule type="cellIs" dxfId="5302" priority="1706" operator="equal">
      <formula>"CUMPLEN CON LO SOLICITADO"</formula>
    </cfRule>
    <cfRule type="cellIs" dxfId="5301" priority="1707" operator="equal">
      <formula>"PENDIENTES"</formula>
    </cfRule>
    <cfRule type="cellIs" dxfId="5300" priority="1708" operator="equal">
      <formula>"NINGUNO"</formula>
    </cfRule>
  </conditionalFormatting>
  <conditionalFormatting sqref="J26">
    <cfRule type="cellIs" dxfId="5299" priority="1697" operator="equal">
      <formula>"NO CUMPLE"</formula>
    </cfRule>
    <cfRule type="cellIs" dxfId="5298" priority="1698" operator="equal">
      <formula>"CUMPLE"</formula>
    </cfRule>
  </conditionalFormatting>
  <conditionalFormatting sqref="J25">
    <cfRule type="cellIs" dxfId="5297" priority="1695" operator="equal">
      <formula>"NO CUMPLE"</formula>
    </cfRule>
    <cfRule type="cellIs" dxfId="5296" priority="1696" operator="equal">
      <formula>"CUMPLE"</formula>
    </cfRule>
  </conditionalFormatting>
  <conditionalFormatting sqref="J27">
    <cfRule type="cellIs" dxfId="5295" priority="1693" operator="equal">
      <formula>"NO CUMPLE"</formula>
    </cfRule>
    <cfRule type="cellIs" dxfId="5294" priority="1694" operator="equal">
      <formula>"CUMPLE"</formula>
    </cfRule>
  </conditionalFormatting>
  <conditionalFormatting sqref="J30">
    <cfRule type="cellIs" dxfId="5293" priority="1691" operator="equal">
      <formula>"NO CUMPLE"</formula>
    </cfRule>
    <cfRule type="cellIs" dxfId="5292" priority="1692" operator="equal">
      <formula>"CUMPLE"</formula>
    </cfRule>
  </conditionalFormatting>
  <conditionalFormatting sqref="J29">
    <cfRule type="cellIs" dxfId="5291" priority="1689" operator="equal">
      <formula>"NO CUMPLE"</formula>
    </cfRule>
    <cfRule type="cellIs" dxfId="5290" priority="1690" operator="equal">
      <formula>"CUMPLE"</formula>
    </cfRule>
  </conditionalFormatting>
  <conditionalFormatting sqref="J31">
    <cfRule type="cellIs" dxfId="5289" priority="1687" operator="equal">
      <formula>"NO CUMPLE"</formula>
    </cfRule>
    <cfRule type="cellIs" dxfId="5288" priority="1688" operator="equal">
      <formula>"CUMPLE"</formula>
    </cfRule>
  </conditionalFormatting>
  <conditionalFormatting sqref="P25">
    <cfRule type="expression" dxfId="5287" priority="1674">
      <formula>Q25="NO SUBSANABLE"</formula>
    </cfRule>
    <cfRule type="expression" dxfId="5286" priority="1676">
      <formula>Q25="REQUERIMIENTOS SUBSANADOS"</formula>
    </cfRule>
    <cfRule type="expression" dxfId="5285" priority="1677">
      <formula>Q25="PENDIENTES POR SUBSANAR"</formula>
    </cfRule>
    <cfRule type="expression" dxfId="5284" priority="1682">
      <formula>Q25="SIN OBSERVACIÓN"</formula>
    </cfRule>
    <cfRule type="containsBlanks" dxfId="5283" priority="1683">
      <formula>LEN(TRIM(P25))=0</formula>
    </cfRule>
  </conditionalFormatting>
  <conditionalFormatting sqref="O25">
    <cfRule type="cellIs" dxfId="5282" priority="1664" operator="equal">
      <formula>"PENDIENTE POR DESCRIPCIÓN"</formula>
    </cfRule>
    <cfRule type="cellIs" dxfId="5281" priority="1665" operator="equal">
      <formula>"DESCRIPCIÓN INSUFICIENTE"</formula>
    </cfRule>
    <cfRule type="cellIs" dxfId="5280" priority="1666" operator="equal">
      <formula>"NO ESTÁ ACORDE A ITEM 5.2.2 (T.R.)"</formula>
    </cfRule>
    <cfRule type="cellIs" dxfId="5279" priority="1667" operator="equal">
      <formula>"ACORDE A ITEM 5.2.2 (T.R.)"</formula>
    </cfRule>
    <cfRule type="cellIs" dxfId="5278" priority="1675" operator="equal">
      <formula>"PENDIENTE POR DESCRIPCIÓN"</formula>
    </cfRule>
    <cfRule type="cellIs" dxfId="5277" priority="1679" operator="equal">
      <formula>"DESCRIPCIÓN INSUFICIENTE"</formula>
    </cfRule>
    <cfRule type="cellIs" dxfId="5276" priority="1680" operator="equal">
      <formula>"NO ESTÁ ACORDE A ITEM 5.2.1 (T.R.)"</formula>
    </cfRule>
    <cfRule type="cellIs" dxfId="5275" priority="1681" operator="equal">
      <formula>"ACORDE A ITEM 5.2.1 (T.R.)"</formula>
    </cfRule>
  </conditionalFormatting>
  <conditionalFormatting sqref="Q25">
    <cfRule type="containsBlanks" dxfId="5274" priority="1669">
      <formula>LEN(TRIM(Q25))=0</formula>
    </cfRule>
    <cfRule type="cellIs" dxfId="5273" priority="1678" operator="equal">
      <formula>"REQUERIMIENTOS SUBSANADOS"</formula>
    </cfRule>
    <cfRule type="containsText" dxfId="5272" priority="1684" operator="containsText" text="NO SUBSANABLE">
      <formula>NOT(ISERROR(SEARCH("NO SUBSANABLE",Q25)))</formula>
    </cfRule>
    <cfRule type="containsText" dxfId="5271" priority="1685" operator="containsText" text="PENDIENTES POR SUBSANAR">
      <formula>NOT(ISERROR(SEARCH("PENDIENTES POR SUBSANAR",Q25)))</formula>
    </cfRule>
    <cfRule type="containsText" dxfId="5270" priority="1686" operator="containsText" text="SIN OBSERVACIÓN">
      <formula>NOT(ISERROR(SEARCH("SIN OBSERVACIÓN",Q25)))</formula>
    </cfRule>
  </conditionalFormatting>
  <conditionalFormatting sqref="R25">
    <cfRule type="containsBlanks" dxfId="5269" priority="1668">
      <formula>LEN(TRIM(R25))=0</formula>
    </cfRule>
    <cfRule type="cellIs" dxfId="5268" priority="1670" operator="equal">
      <formula>"NO CUMPLEN CON LO SOLICITADO"</formula>
    </cfRule>
    <cfRule type="cellIs" dxfId="5267" priority="1671" operator="equal">
      <formula>"CUMPLEN CON LO SOLICITADO"</formula>
    </cfRule>
    <cfRule type="cellIs" dxfId="5266" priority="1672" operator="equal">
      <formula>"PENDIENTES"</formula>
    </cfRule>
    <cfRule type="cellIs" dxfId="5265" priority="1673" operator="equal">
      <formula>"NINGUNO"</formula>
    </cfRule>
  </conditionalFormatting>
  <conditionalFormatting sqref="P29">
    <cfRule type="expression" dxfId="5264" priority="1651">
      <formula>Q29="NO SUBSANABLE"</formula>
    </cfRule>
    <cfRule type="expression" dxfId="5263" priority="1653">
      <formula>Q29="REQUERIMIENTOS SUBSANADOS"</formula>
    </cfRule>
    <cfRule type="expression" dxfId="5262" priority="1654">
      <formula>Q29="PENDIENTES POR SUBSANAR"</formula>
    </cfRule>
    <cfRule type="expression" dxfId="5261" priority="1659">
      <formula>Q29="SIN OBSERVACIÓN"</formula>
    </cfRule>
    <cfRule type="containsBlanks" dxfId="5260" priority="1660">
      <formula>LEN(TRIM(P29))=0</formula>
    </cfRule>
  </conditionalFormatting>
  <conditionalFormatting sqref="O29">
    <cfRule type="cellIs" dxfId="5259" priority="1641" operator="equal">
      <formula>"PENDIENTE POR DESCRIPCIÓN"</formula>
    </cfRule>
    <cfRule type="cellIs" dxfId="5258" priority="1642" operator="equal">
      <formula>"DESCRIPCIÓN INSUFICIENTE"</formula>
    </cfRule>
    <cfRule type="cellIs" dxfId="5257" priority="1643" operator="equal">
      <formula>"NO ESTÁ ACORDE A ITEM 5.2.2 (T.R.)"</formula>
    </cfRule>
    <cfRule type="cellIs" dxfId="5256" priority="1644" operator="equal">
      <formula>"ACORDE A ITEM 5.2.2 (T.R.)"</formula>
    </cfRule>
    <cfRule type="cellIs" dxfId="5255" priority="1652" operator="equal">
      <formula>"PENDIENTE POR DESCRIPCIÓN"</formula>
    </cfRule>
    <cfRule type="cellIs" dxfId="5254" priority="1656" operator="equal">
      <formula>"DESCRIPCIÓN INSUFICIENTE"</formula>
    </cfRule>
    <cfRule type="cellIs" dxfId="5253" priority="1657" operator="equal">
      <formula>"NO ESTÁ ACORDE A ITEM 5.2.1 (T.R.)"</formula>
    </cfRule>
    <cfRule type="cellIs" dxfId="5252" priority="1658" operator="equal">
      <formula>"ACORDE A ITEM 5.2.1 (T.R.)"</formula>
    </cfRule>
  </conditionalFormatting>
  <conditionalFormatting sqref="Q29">
    <cfRule type="containsBlanks" dxfId="5251" priority="1646">
      <formula>LEN(TRIM(Q29))=0</formula>
    </cfRule>
    <cfRule type="cellIs" dxfId="5250" priority="1655" operator="equal">
      <formula>"REQUERIMIENTOS SUBSANADOS"</formula>
    </cfRule>
    <cfRule type="containsText" dxfId="5249" priority="1661" operator="containsText" text="NO SUBSANABLE">
      <formula>NOT(ISERROR(SEARCH("NO SUBSANABLE",Q29)))</formula>
    </cfRule>
    <cfRule type="containsText" dxfId="5248" priority="1662" operator="containsText" text="PENDIENTES POR SUBSANAR">
      <formula>NOT(ISERROR(SEARCH("PENDIENTES POR SUBSANAR",Q29)))</formula>
    </cfRule>
    <cfRule type="containsText" dxfId="5247" priority="1663" operator="containsText" text="SIN OBSERVACIÓN">
      <formula>NOT(ISERROR(SEARCH("SIN OBSERVACIÓN",Q29)))</formula>
    </cfRule>
  </conditionalFormatting>
  <conditionalFormatting sqref="R29">
    <cfRule type="containsBlanks" dxfId="5246" priority="1645">
      <formula>LEN(TRIM(R29))=0</formula>
    </cfRule>
    <cfRule type="cellIs" dxfId="5245" priority="1647" operator="equal">
      <formula>"NO CUMPLEN CON LO SOLICITADO"</formula>
    </cfRule>
    <cfRule type="cellIs" dxfId="5244" priority="1648" operator="equal">
      <formula>"CUMPLEN CON LO SOLICITADO"</formula>
    </cfRule>
    <cfRule type="cellIs" dxfId="5243" priority="1649" operator="equal">
      <formula>"PENDIENTES"</formula>
    </cfRule>
    <cfRule type="cellIs" dxfId="5242" priority="1650" operator="equal">
      <formula>"NINGUNO"</formula>
    </cfRule>
  </conditionalFormatting>
  <conditionalFormatting sqref="U25:U28">
    <cfRule type="cellIs" dxfId="5241" priority="1639" operator="equal">
      <formula>0</formula>
    </cfRule>
    <cfRule type="cellIs" dxfId="5240" priority="1640" operator="equal">
      <formula>1</formula>
    </cfRule>
  </conditionalFormatting>
  <conditionalFormatting sqref="U29:U32">
    <cfRule type="cellIs" dxfId="5239" priority="1637" operator="equal">
      <formula>0</formula>
    </cfRule>
    <cfRule type="cellIs" dxfId="5238" priority="1638" operator="equal">
      <formula>1</formula>
    </cfRule>
  </conditionalFormatting>
  <conditionalFormatting sqref="F44:F45">
    <cfRule type="notContainsBlanks" dxfId="5237" priority="1636">
      <formula>LEN(TRIM(F44))&gt;0</formula>
    </cfRule>
  </conditionalFormatting>
  <conditionalFormatting sqref="H44:H45 H48:H49">
    <cfRule type="notContainsBlanks" dxfId="5236" priority="1635">
      <formula>LEN(TRIM(H44))&gt;0</formula>
    </cfRule>
  </conditionalFormatting>
  <conditionalFormatting sqref="I44:I45 I48:I49">
    <cfRule type="notContainsBlanks" dxfId="5235" priority="1634">
      <formula>LEN(TRIM(I44))&gt;0</formula>
    </cfRule>
  </conditionalFormatting>
  <conditionalFormatting sqref="J44:J46">
    <cfRule type="cellIs" dxfId="5234" priority="1632" operator="equal">
      <formula>"NO CUMPLE"</formula>
    </cfRule>
    <cfRule type="cellIs" dxfId="5233" priority="1633" operator="equal">
      <formula>"CUMPLE"</formula>
    </cfRule>
  </conditionalFormatting>
  <conditionalFormatting sqref="N40">
    <cfRule type="expression" dxfId="5232" priority="1629">
      <formula>N40=" "</formula>
    </cfRule>
    <cfRule type="expression" dxfId="5231" priority="1630">
      <formula>N40="NO PRESENTÓ CERTIFICADO"</formula>
    </cfRule>
    <cfRule type="expression" dxfId="5230" priority="1631">
      <formula>N40="PRESENTÓ CERTIFICADO"</formula>
    </cfRule>
  </conditionalFormatting>
  <conditionalFormatting sqref="P40">
    <cfRule type="expression" dxfId="5229" priority="1616">
      <formula>Q40="NO SUBSANABLE"</formula>
    </cfRule>
    <cfRule type="expression" dxfId="5228" priority="1618">
      <formula>Q40="REQUERIMIENTOS SUBSANADOS"</formula>
    </cfRule>
    <cfRule type="expression" dxfId="5227" priority="1619">
      <formula>Q40="PENDIENTES POR SUBSANAR"</formula>
    </cfRule>
    <cfRule type="expression" dxfId="5226" priority="1624">
      <formula>Q40="SIN OBSERVACIÓN"</formula>
    </cfRule>
    <cfRule type="containsBlanks" dxfId="5225" priority="1625">
      <formula>LEN(TRIM(P40))=0</formula>
    </cfRule>
  </conditionalFormatting>
  <conditionalFormatting sqref="O40">
    <cfRule type="cellIs" dxfId="5224" priority="1606" operator="equal">
      <formula>"PENDIENTE POR DESCRIPCIÓN"</formula>
    </cfRule>
    <cfRule type="cellIs" dxfId="5223" priority="1607" operator="equal">
      <formula>"DESCRIPCIÓN INSUFICIENTE"</formula>
    </cfRule>
    <cfRule type="cellIs" dxfId="5222" priority="1608" operator="equal">
      <formula>"NO ESTÁ ACORDE A ITEM 5.2.2 (T.R.)"</formula>
    </cfRule>
    <cfRule type="cellIs" dxfId="5221" priority="1609" operator="equal">
      <formula>"ACORDE A ITEM 5.2.2 (T.R.)"</formula>
    </cfRule>
    <cfRule type="cellIs" dxfId="5220" priority="1617" operator="equal">
      <formula>"PENDIENTE POR DESCRIPCIÓN"</formula>
    </cfRule>
    <cfRule type="cellIs" dxfId="5219" priority="1621" operator="equal">
      <formula>"DESCRIPCIÓN INSUFICIENTE"</formula>
    </cfRule>
    <cfRule type="cellIs" dxfId="5218" priority="1622" operator="equal">
      <formula>"NO ESTÁ ACORDE A ITEM 5.2.1 (T.R.)"</formula>
    </cfRule>
    <cfRule type="cellIs" dxfId="5217" priority="1623" operator="equal">
      <formula>"ACORDE A ITEM 5.2.1 (T.R.)"</formula>
    </cfRule>
  </conditionalFormatting>
  <conditionalFormatting sqref="Q40">
    <cfRule type="containsBlanks" dxfId="5216" priority="1611">
      <formula>LEN(TRIM(Q40))=0</formula>
    </cfRule>
    <cfRule type="cellIs" dxfId="5215" priority="1620" operator="equal">
      <formula>"REQUERIMIENTOS SUBSANADOS"</formula>
    </cfRule>
    <cfRule type="containsText" dxfId="5214" priority="1626" operator="containsText" text="NO SUBSANABLE">
      <formula>NOT(ISERROR(SEARCH("NO SUBSANABLE",Q40)))</formula>
    </cfRule>
    <cfRule type="containsText" dxfId="5213" priority="1627" operator="containsText" text="PENDIENTES POR SUBSANAR">
      <formula>NOT(ISERROR(SEARCH("PENDIENTES POR SUBSANAR",Q40)))</formula>
    </cfRule>
    <cfRule type="containsText" dxfId="5212" priority="1628" operator="containsText" text="SIN OBSERVACIÓN">
      <formula>NOT(ISERROR(SEARCH("SIN OBSERVACIÓN",Q40)))</formula>
    </cfRule>
  </conditionalFormatting>
  <conditionalFormatting sqref="R40">
    <cfRule type="containsBlanks" dxfId="5211" priority="1610">
      <formula>LEN(TRIM(R40))=0</formula>
    </cfRule>
    <cfRule type="cellIs" dxfId="5210" priority="1612" operator="equal">
      <formula>"NO CUMPLEN CON LO SOLICITADO"</formula>
    </cfRule>
    <cfRule type="cellIs" dxfId="5209" priority="1613" operator="equal">
      <formula>"CUMPLEN CON LO SOLICITADO"</formula>
    </cfRule>
    <cfRule type="cellIs" dxfId="5208" priority="1614" operator="equal">
      <formula>"PENDIENTES"</formula>
    </cfRule>
    <cfRule type="cellIs" dxfId="5207" priority="1615" operator="equal">
      <formula>"NINGUNO"</formula>
    </cfRule>
  </conditionalFormatting>
  <conditionalFormatting sqref="N44">
    <cfRule type="expression" dxfId="5206" priority="1603">
      <formula>N44=" "</formula>
    </cfRule>
    <cfRule type="expression" dxfId="5205" priority="1604">
      <formula>N44="NO PRESENTÓ CERTIFICADO"</formula>
    </cfRule>
    <cfRule type="expression" dxfId="5204" priority="1605">
      <formula>N44="PRESENTÓ CERTIFICADO"</formula>
    </cfRule>
  </conditionalFormatting>
  <conditionalFormatting sqref="P44">
    <cfRule type="expression" dxfId="5203" priority="1590">
      <formula>Q44="NO SUBSANABLE"</formula>
    </cfRule>
    <cfRule type="expression" dxfId="5202" priority="1592">
      <formula>Q44="REQUERIMIENTOS SUBSANADOS"</formula>
    </cfRule>
    <cfRule type="expression" dxfId="5201" priority="1593">
      <formula>Q44="PENDIENTES POR SUBSANAR"</formula>
    </cfRule>
    <cfRule type="expression" dxfId="5200" priority="1598">
      <formula>Q44="SIN OBSERVACIÓN"</formula>
    </cfRule>
    <cfRule type="containsBlanks" dxfId="5199" priority="1599">
      <formula>LEN(TRIM(P44))=0</formula>
    </cfRule>
  </conditionalFormatting>
  <conditionalFormatting sqref="O44">
    <cfRule type="cellIs" dxfId="5198" priority="1580" operator="equal">
      <formula>"PENDIENTE POR DESCRIPCIÓN"</formula>
    </cfRule>
    <cfRule type="cellIs" dxfId="5197" priority="1581" operator="equal">
      <formula>"DESCRIPCIÓN INSUFICIENTE"</formula>
    </cfRule>
    <cfRule type="cellIs" dxfId="5196" priority="1582" operator="equal">
      <formula>"NO ESTÁ ACORDE A ITEM 5.2.2 (T.R.)"</formula>
    </cfRule>
    <cfRule type="cellIs" dxfId="5195" priority="1583" operator="equal">
      <formula>"ACORDE A ITEM 5.2.2 (T.R.)"</formula>
    </cfRule>
    <cfRule type="cellIs" dxfId="5194" priority="1591" operator="equal">
      <formula>"PENDIENTE POR DESCRIPCIÓN"</formula>
    </cfRule>
    <cfRule type="cellIs" dxfId="5193" priority="1595" operator="equal">
      <formula>"DESCRIPCIÓN INSUFICIENTE"</formula>
    </cfRule>
    <cfRule type="cellIs" dxfId="5192" priority="1596" operator="equal">
      <formula>"NO ESTÁ ACORDE A ITEM 5.2.1 (T.R.)"</formula>
    </cfRule>
    <cfRule type="cellIs" dxfId="5191" priority="1597" operator="equal">
      <formula>"ACORDE A ITEM 5.2.1 (T.R.)"</formula>
    </cfRule>
  </conditionalFormatting>
  <conditionalFormatting sqref="Q44">
    <cfRule type="containsBlanks" dxfId="5190" priority="1585">
      <formula>LEN(TRIM(Q44))=0</formula>
    </cfRule>
    <cfRule type="cellIs" dxfId="5189" priority="1594" operator="equal">
      <formula>"REQUERIMIENTOS SUBSANADOS"</formula>
    </cfRule>
    <cfRule type="containsText" dxfId="5188" priority="1600" operator="containsText" text="NO SUBSANABLE">
      <formula>NOT(ISERROR(SEARCH("NO SUBSANABLE",Q44)))</formula>
    </cfRule>
    <cfRule type="containsText" dxfId="5187" priority="1601" operator="containsText" text="PENDIENTES POR SUBSANAR">
      <formula>NOT(ISERROR(SEARCH("PENDIENTES POR SUBSANAR",Q44)))</formula>
    </cfRule>
    <cfRule type="containsText" dxfId="5186" priority="1602" operator="containsText" text="SIN OBSERVACIÓN">
      <formula>NOT(ISERROR(SEARCH("SIN OBSERVACIÓN",Q44)))</formula>
    </cfRule>
  </conditionalFormatting>
  <conditionalFormatting sqref="R44">
    <cfRule type="containsBlanks" dxfId="5185" priority="1584">
      <formula>LEN(TRIM(R44))=0</formula>
    </cfRule>
    <cfRule type="cellIs" dxfId="5184" priority="1586" operator="equal">
      <formula>"NO CUMPLEN CON LO SOLICITADO"</formula>
    </cfRule>
    <cfRule type="cellIs" dxfId="5183" priority="1587" operator="equal">
      <formula>"CUMPLEN CON LO SOLICITADO"</formula>
    </cfRule>
    <cfRule type="cellIs" dxfId="5182" priority="1588" operator="equal">
      <formula>"PENDIENTES"</formula>
    </cfRule>
    <cfRule type="cellIs" dxfId="5181" priority="1589" operator="equal">
      <formula>"NINGUNO"</formula>
    </cfRule>
  </conditionalFormatting>
  <conditionalFormatting sqref="N48">
    <cfRule type="expression" dxfId="5180" priority="1577">
      <formula>N48=" "</formula>
    </cfRule>
    <cfRule type="expression" dxfId="5179" priority="1578">
      <formula>N48="NO PRESENTÓ CERTIFICADO"</formula>
    </cfRule>
    <cfRule type="expression" dxfId="5178" priority="1579">
      <formula>N48="PRESENTÓ CERTIFICADO"</formula>
    </cfRule>
  </conditionalFormatting>
  <conditionalFormatting sqref="P48">
    <cfRule type="expression" dxfId="5177" priority="1564">
      <formula>Q48="NO SUBSANABLE"</formula>
    </cfRule>
    <cfRule type="expression" dxfId="5176" priority="1566">
      <formula>Q48="REQUERIMIENTOS SUBSANADOS"</formula>
    </cfRule>
    <cfRule type="expression" dxfId="5175" priority="1567">
      <formula>Q48="PENDIENTES POR SUBSANAR"</formula>
    </cfRule>
    <cfRule type="expression" dxfId="5174" priority="1572">
      <formula>Q48="SIN OBSERVACIÓN"</formula>
    </cfRule>
    <cfRule type="containsBlanks" dxfId="5173" priority="1573">
      <formula>LEN(TRIM(P48))=0</formula>
    </cfRule>
  </conditionalFormatting>
  <conditionalFormatting sqref="O48">
    <cfRule type="cellIs" dxfId="5172" priority="1554" operator="equal">
      <formula>"PENDIENTE POR DESCRIPCIÓN"</formula>
    </cfRule>
    <cfRule type="cellIs" dxfId="5171" priority="1555" operator="equal">
      <formula>"DESCRIPCIÓN INSUFICIENTE"</formula>
    </cfRule>
    <cfRule type="cellIs" dxfId="5170" priority="1556" operator="equal">
      <formula>"NO ESTÁ ACORDE A ITEM 5.2.2 (T.R.)"</formula>
    </cfRule>
    <cfRule type="cellIs" dxfId="5169" priority="1557" operator="equal">
      <formula>"ACORDE A ITEM 5.2.2 (T.R.)"</formula>
    </cfRule>
    <cfRule type="cellIs" dxfId="5168" priority="1565" operator="equal">
      <formula>"PENDIENTE POR DESCRIPCIÓN"</formula>
    </cfRule>
    <cfRule type="cellIs" dxfId="5167" priority="1569" operator="equal">
      <formula>"DESCRIPCIÓN INSUFICIENTE"</formula>
    </cfRule>
    <cfRule type="cellIs" dxfId="5166" priority="1570" operator="equal">
      <formula>"NO ESTÁ ACORDE A ITEM 5.2.1 (T.R.)"</formula>
    </cfRule>
    <cfRule type="cellIs" dxfId="5165" priority="1571" operator="equal">
      <formula>"ACORDE A ITEM 5.2.1 (T.R.)"</formula>
    </cfRule>
  </conditionalFormatting>
  <conditionalFormatting sqref="Q48">
    <cfRule type="containsBlanks" dxfId="5164" priority="1559">
      <formula>LEN(TRIM(Q48))=0</formula>
    </cfRule>
    <cfRule type="cellIs" dxfId="5163" priority="1568" operator="equal">
      <formula>"REQUERIMIENTOS SUBSANADOS"</formula>
    </cfRule>
    <cfRule type="containsText" dxfId="5162" priority="1574" operator="containsText" text="NO SUBSANABLE">
      <formula>NOT(ISERROR(SEARCH("NO SUBSANABLE",Q48)))</formula>
    </cfRule>
    <cfRule type="containsText" dxfId="5161" priority="1575" operator="containsText" text="PENDIENTES POR SUBSANAR">
      <formula>NOT(ISERROR(SEARCH("PENDIENTES POR SUBSANAR",Q48)))</formula>
    </cfRule>
    <cfRule type="containsText" dxfId="5160" priority="1576" operator="containsText" text="SIN OBSERVACIÓN">
      <formula>NOT(ISERROR(SEARCH("SIN OBSERVACIÓN",Q48)))</formula>
    </cfRule>
  </conditionalFormatting>
  <conditionalFormatting sqref="R48">
    <cfRule type="containsBlanks" dxfId="5159" priority="1558">
      <formula>LEN(TRIM(R48))=0</formula>
    </cfRule>
    <cfRule type="cellIs" dxfId="5158" priority="1560" operator="equal">
      <formula>"NO CUMPLEN CON LO SOLICITADO"</formula>
    </cfRule>
    <cfRule type="cellIs" dxfId="5157" priority="1561" operator="equal">
      <formula>"CUMPLEN CON LO SOLICITADO"</formula>
    </cfRule>
    <cfRule type="cellIs" dxfId="5156" priority="1562" operator="equal">
      <formula>"PENDIENTES"</formula>
    </cfRule>
    <cfRule type="cellIs" dxfId="5155" priority="1563" operator="equal">
      <formula>"NINGUNO"</formula>
    </cfRule>
  </conditionalFormatting>
  <conditionalFormatting sqref="U44:U51">
    <cfRule type="cellIs" dxfId="5154" priority="1552" operator="equal">
      <formula>0</formula>
    </cfRule>
    <cfRule type="cellIs" dxfId="5153" priority="1553" operator="equal">
      <formula>1</formula>
    </cfRule>
  </conditionalFormatting>
  <conditionalFormatting sqref="J125:J126">
    <cfRule type="cellIs" dxfId="5152" priority="1540" operator="equal">
      <formula>"NO CUMPLE"</formula>
    </cfRule>
    <cfRule type="cellIs" dxfId="5151" priority="1541" operator="equal">
      <formula>"CUMPLE"</formula>
    </cfRule>
  </conditionalFormatting>
  <conditionalFormatting sqref="N121">
    <cfRule type="expression" dxfId="5150" priority="1537">
      <formula>N121=" "</formula>
    </cfRule>
    <cfRule type="expression" dxfId="5149" priority="1538">
      <formula>N121="NO PRESENTÓ CERTIFICADO"</formula>
    </cfRule>
    <cfRule type="expression" dxfId="5148" priority="1539">
      <formula>N121="PRESENTÓ CERTIFICADO"</formula>
    </cfRule>
  </conditionalFormatting>
  <conditionalFormatting sqref="P121">
    <cfRule type="expression" dxfId="5147" priority="1524">
      <formula>Q121="NO SUBSANABLE"</formula>
    </cfRule>
    <cfRule type="expression" dxfId="5146" priority="1526">
      <formula>Q121="REQUERIMIENTOS SUBSANADOS"</formula>
    </cfRule>
    <cfRule type="expression" dxfId="5145" priority="1527">
      <formula>Q121="PENDIENTES POR SUBSANAR"</formula>
    </cfRule>
    <cfRule type="expression" dxfId="5144" priority="1532">
      <formula>Q121="SIN OBSERVACIÓN"</formula>
    </cfRule>
    <cfRule type="containsBlanks" dxfId="5143" priority="1533">
      <formula>LEN(TRIM(P121))=0</formula>
    </cfRule>
  </conditionalFormatting>
  <conditionalFormatting sqref="O121">
    <cfRule type="cellIs" dxfId="5142" priority="1514" operator="equal">
      <formula>"PENDIENTE POR DESCRIPCIÓN"</formula>
    </cfRule>
    <cfRule type="cellIs" dxfId="5141" priority="1515" operator="equal">
      <formula>"DESCRIPCIÓN INSUFICIENTE"</formula>
    </cfRule>
    <cfRule type="cellIs" dxfId="5140" priority="1516" operator="equal">
      <formula>"NO ESTÁ ACORDE A ITEM 5.2.2 (T.R.)"</formula>
    </cfRule>
    <cfRule type="cellIs" dxfId="5139" priority="1517" operator="equal">
      <formula>"ACORDE A ITEM 5.2.2 (T.R.)"</formula>
    </cfRule>
    <cfRule type="cellIs" dxfId="5138" priority="1525" operator="equal">
      <formula>"PENDIENTE POR DESCRIPCIÓN"</formula>
    </cfRule>
    <cfRule type="cellIs" dxfId="5137" priority="1529" operator="equal">
      <formula>"DESCRIPCIÓN INSUFICIENTE"</formula>
    </cfRule>
    <cfRule type="cellIs" dxfId="5136" priority="1530" operator="equal">
      <formula>"NO ESTÁ ACORDE A ITEM 5.2.1 (T.R.)"</formula>
    </cfRule>
    <cfRule type="cellIs" dxfId="5135" priority="1531" operator="equal">
      <formula>"ACORDE A ITEM 5.2.1 (T.R.)"</formula>
    </cfRule>
  </conditionalFormatting>
  <conditionalFormatting sqref="Q121">
    <cfRule type="containsBlanks" dxfId="5134" priority="1519">
      <formula>LEN(TRIM(Q121))=0</formula>
    </cfRule>
    <cfRule type="cellIs" dxfId="5133" priority="1528" operator="equal">
      <formula>"REQUERIMIENTOS SUBSANADOS"</formula>
    </cfRule>
    <cfRule type="containsText" dxfId="5132" priority="1534" operator="containsText" text="NO SUBSANABLE">
      <formula>NOT(ISERROR(SEARCH("NO SUBSANABLE",Q121)))</formula>
    </cfRule>
    <cfRule type="containsText" dxfId="5131" priority="1535" operator="containsText" text="PENDIENTES POR SUBSANAR">
      <formula>NOT(ISERROR(SEARCH("PENDIENTES POR SUBSANAR",Q121)))</formula>
    </cfRule>
    <cfRule type="containsText" dxfId="5130" priority="1536" operator="containsText" text="SIN OBSERVACIÓN">
      <formula>NOT(ISERROR(SEARCH("SIN OBSERVACIÓN",Q121)))</formula>
    </cfRule>
  </conditionalFormatting>
  <conditionalFormatting sqref="R121">
    <cfRule type="containsBlanks" dxfId="5129" priority="1518">
      <formula>LEN(TRIM(R121))=0</formula>
    </cfRule>
    <cfRule type="cellIs" dxfId="5128" priority="1520" operator="equal">
      <formula>"NO CUMPLEN CON LO SOLICITADO"</formula>
    </cfRule>
    <cfRule type="cellIs" dxfId="5127" priority="1521" operator="equal">
      <formula>"CUMPLEN CON LO SOLICITADO"</formula>
    </cfRule>
    <cfRule type="cellIs" dxfId="5126" priority="1522" operator="equal">
      <formula>"PENDIENTES"</formula>
    </cfRule>
    <cfRule type="cellIs" dxfId="5125" priority="1523" operator="equal">
      <formula>"NINGUNO"</formula>
    </cfRule>
  </conditionalFormatting>
  <conditionalFormatting sqref="N125">
    <cfRule type="expression" dxfId="5124" priority="1511">
      <formula>N125=" "</formula>
    </cfRule>
    <cfRule type="expression" dxfId="5123" priority="1512">
      <formula>N125="NO PRESENTÓ CERTIFICADO"</formula>
    </cfRule>
    <cfRule type="expression" dxfId="5122" priority="1513">
      <formula>N125="PRESENTÓ CERTIFICADO"</formula>
    </cfRule>
  </conditionalFormatting>
  <conditionalFormatting sqref="P125">
    <cfRule type="expression" dxfId="5121" priority="1498">
      <formula>Q125="NO SUBSANABLE"</formula>
    </cfRule>
    <cfRule type="expression" dxfId="5120" priority="1500">
      <formula>Q125="REQUERIMIENTOS SUBSANADOS"</formula>
    </cfRule>
    <cfRule type="expression" dxfId="5119" priority="1501">
      <formula>Q125="PENDIENTES POR SUBSANAR"</formula>
    </cfRule>
    <cfRule type="expression" dxfId="5118" priority="1506">
      <formula>Q125="SIN OBSERVACIÓN"</formula>
    </cfRule>
    <cfRule type="containsBlanks" dxfId="5117" priority="1507">
      <formula>LEN(TRIM(P125))=0</formula>
    </cfRule>
  </conditionalFormatting>
  <conditionalFormatting sqref="O125">
    <cfRule type="cellIs" dxfId="5116" priority="1488" operator="equal">
      <formula>"PENDIENTE POR DESCRIPCIÓN"</formula>
    </cfRule>
    <cfRule type="cellIs" dxfId="5115" priority="1489" operator="equal">
      <formula>"DESCRIPCIÓN INSUFICIENTE"</formula>
    </cfRule>
    <cfRule type="cellIs" dxfId="5114" priority="1490" operator="equal">
      <formula>"NO ESTÁ ACORDE A ITEM 5.2.2 (T.R.)"</formula>
    </cfRule>
    <cfRule type="cellIs" dxfId="5113" priority="1491" operator="equal">
      <formula>"ACORDE A ITEM 5.2.2 (T.R.)"</formula>
    </cfRule>
    <cfRule type="cellIs" dxfId="5112" priority="1499" operator="equal">
      <formula>"PENDIENTE POR DESCRIPCIÓN"</formula>
    </cfRule>
    <cfRule type="cellIs" dxfId="5111" priority="1503" operator="equal">
      <formula>"DESCRIPCIÓN INSUFICIENTE"</formula>
    </cfRule>
    <cfRule type="cellIs" dxfId="5110" priority="1504" operator="equal">
      <formula>"NO ESTÁ ACORDE A ITEM 5.2.1 (T.R.)"</formula>
    </cfRule>
    <cfRule type="cellIs" dxfId="5109" priority="1505" operator="equal">
      <formula>"ACORDE A ITEM 5.2.1 (T.R.)"</formula>
    </cfRule>
  </conditionalFormatting>
  <conditionalFormatting sqref="Q125">
    <cfRule type="containsBlanks" dxfId="5108" priority="1493">
      <formula>LEN(TRIM(Q125))=0</formula>
    </cfRule>
    <cfRule type="cellIs" dxfId="5107" priority="1502" operator="equal">
      <formula>"REQUERIMIENTOS SUBSANADOS"</formula>
    </cfRule>
    <cfRule type="containsText" dxfId="5106" priority="1508" operator="containsText" text="NO SUBSANABLE">
      <formula>NOT(ISERROR(SEARCH("NO SUBSANABLE",Q125)))</formula>
    </cfRule>
    <cfRule type="containsText" dxfId="5105" priority="1509" operator="containsText" text="PENDIENTES POR SUBSANAR">
      <formula>NOT(ISERROR(SEARCH("PENDIENTES POR SUBSANAR",Q125)))</formula>
    </cfRule>
    <cfRule type="containsText" dxfId="5104" priority="1510" operator="containsText" text="SIN OBSERVACIÓN">
      <formula>NOT(ISERROR(SEARCH("SIN OBSERVACIÓN",Q125)))</formula>
    </cfRule>
  </conditionalFormatting>
  <conditionalFormatting sqref="R125">
    <cfRule type="containsBlanks" dxfId="5103" priority="1492">
      <formula>LEN(TRIM(R125))=0</formula>
    </cfRule>
    <cfRule type="cellIs" dxfId="5102" priority="1494" operator="equal">
      <formula>"NO CUMPLEN CON LO SOLICITADO"</formula>
    </cfRule>
    <cfRule type="cellIs" dxfId="5101" priority="1495" operator="equal">
      <formula>"CUMPLEN CON LO SOLICITADO"</formula>
    </cfRule>
    <cfRule type="cellIs" dxfId="5100" priority="1496" operator="equal">
      <formula>"PENDIENTES"</formula>
    </cfRule>
    <cfRule type="cellIs" dxfId="5099" priority="1497" operator="equal">
      <formula>"NINGUNO"</formula>
    </cfRule>
  </conditionalFormatting>
  <conditionalFormatting sqref="N148">
    <cfRule type="expression" dxfId="5098" priority="1485">
      <formula>N148=" "</formula>
    </cfRule>
    <cfRule type="expression" dxfId="5097" priority="1486">
      <formula>N148="NO PRESENTÓ CERTIFICADO"</formula>
    </cfRule>
    <cfRule type="expression" dxfId="5096" priority="1487">
      <formula>N148="PRESENTÓ CERTIFICADO"</formula>
    </cfRule>
  </conditionalFormatting>
  <conditionalFormatting sqref="P148">
    <cfRule type="expression" dxfId="5095" priority="1472">
      <formula>Q148="NO SUBSANABLE"</formula>
    </cfRule>
    <cfRule type="expression" dxfId="5094" priority="1474">
      <formula>Q148="REQUERIMIENTOS SUBSANADOS"</formula>
    </cfRule>
    <cfRule type="expression" dxfId="5093" priority="1475">
      <formula>Q148="PENDIENTES POR SUBSANAR"</formula>
    </cfRule>
    <cfRule type="expression" dxfId="5092" priority="1480">
      <formula>Q148="SIN OBSERVACIÓN"</formula>
    </cfRule>
    <cfRule type="containsBlanks" dxfId="5091" priority="1481">
      <formula>LEN(TRIM(P148))=0</formula>
    </cfRule>
  </conditionalFormatting>
  <conditionalFormatting sqref="O148">
    <cfRule type="cellIs" dxfId="5090" priority="1462" operator="equal">
      <formula>"PENDIENTE POR DESCRIPCIÓN"</formula>
    </cfRule>
    <cfRule type="cellIs" dxfId="5089" priority="1463" operator="equal">
      <formula>"DESCRIPCIÓN INSUFICIENTE"</formula>
    </cfRule>
    <cfRule type="cellIs" dxfId="5088" priority="1464" operator="equal">
      <formula>"NO ESTÁ ACORDE A ITEM 5.2.2 (T.R.)"</formula>
    </cfRule>
    <cfRule type="cellIs" dxfId="5087" priority="1465" operator="equal">
      <formula>"ACORDE A ITEM 5.2.2 (T.R.)"</formula>
    </cfRule>
    <cfRule type="cellIs" dxfId="5086" priority="1473" operator="equal">
      <formula>"PENDIENTE POR DESCRIPCIÓN"</formula>
    </cfRule>
    <cfRule type="cellIs" dxfId="5085" priority="1477" operator="equal">
      <formula>"DESCRIPCIÓN INSUFICIENTE"</formula>
    </cfRule>
    <cfRule type="cellIs" dxfId="5084" priority="1478" operator="equal">
      <formula>"NO ESTÁ ACORDE A ITEM 5.2.1 (T.R.)"</formula>
    </cfRule>
    <cfRule type="cellIs" dxfId="5083" priority="1479" operator="equal">
      <formula>"ACORDE A ITEM 5.2.1 (T.R.)"</formula>
    </cfRule>
  </conditionalFormatting>
  <conditionalFormatting sqref="Q148">
    <cfRule type="containsBlanks" dxfId="5082" priority="1467">
      <formula>LEN(TRIM(Q148))=0</formula>
    </cfRule>
    <cfRule type="cellIs" dxfId="5081" priority="1476" operator="equal">
      <formula>"REQUERIMIENTOS SUBSANADOS"</formula>
    </cfRule>
    <cfRule type="containsText" dxfId="5080" priority="1482" operator="containsText" text="NO SUBSANABLE">
      <formula>NOT(ISERROR(SEARCH("NO SUBSANABLE",Q148)))</formula>
    </cfRule>
    <cfRule type="containsText" dxfId="5079" priority="1483" operator="containsText" text="PENDIENTES POR SUBSANAR">
      <formula>NOT(ISERROR(SEARCH("PENDIENTES POR SUBSANAR",Q148)))</formula>
    </cfRule>
    <cfRule type="containsText" dxfId="5078" priority="1484" operator="containsText" text="SIN OBSERVACIÓN">
      <formula>NOT(ISERROR(SEARCH("SIN OBSERVACIÓN",Q148)))</formula>
    </cfRule>
  </conditionalFormatting>
  <conditionalFormatting sqref="R148">
    <cfRule type="containsBlanks" dxfId="5077" priority="1466">
      <formula>LEN(TRIM(R148))=0</formula>
    </cfRule>
    <cfRule type="cellIs" dxfId="5076" priority="1468" operator="equal">
      <formula>"NO CUMPLEN CON LO SOLICITADO"</formula>
    </cfRule>
    <cfRule type="cellIs" dxfId="5075" priority="1469" operator="equal">
      <formula>"CUMPLEN CON LO SOLICITADO"</formula>
    </cfRule>
    <cfRule type="cellIs" dxfId="5074" priority="1470" operator="equal">
      <formula>"PENDIENTES"</formula>
    </cfRule>
    <cfRule type="cellIs" dxfId="5073" priority="1471" operator="equal">
      <formula>"NINGUNO"</formula>
    </cfRule>
  </conditionalFormatting>
  <conditionalFormatting sqref="N152">
    <cfRule type="expression" dxfId="5072" priority="1459">
      <formula>N152=" "</formula>
    </cfRule>
    <cfRule type="expression" dxfId="5071" priority="1460">
      <formula>N152="NO PRESENTÓ CERTIFICADO"</formula>
    </cfRule>
    <cfRule type="expression" dxfId="5070" priority="1461">
      <formula>N152="PRESENTÓ CERTIFICADO"</formula>
    </cfRule>
  </conditionalFormatting>
  <conditionalFormatting sqref="P152">
    <cfRule type="expression" dxfId="5069" priority="1446">
      <formula>Q152="NO SUBSANABLE"</formula>
    </cfRule>
    <cfRule type="expression" dxfId="5068" priority="1448">
      <formula>Q152="REQUERIMIENTOS SUBSANADOS"</formula>
    </cfRule>
    <cfRule type="expression" dxfId="5067" priority="1449">
      <formula>Q152="PENDIENTES POR SUBSANAR"</formula>
    </cfRule>
    <cfRule type="expression" dxfId="5066" priority="1454">
      <formula>Q152="SIN OBSERVACIÓN"</formula>
    </cfRule>
    <cfRule type="containsBlanks" dxfId="5065" priority="1455">
      <formula>LEN(TRIM(P152))=0</formula>
    </cfRule>
  </conditionalFormatting>
  <conditionalFormatting sqref="O152">
    <cfRule type="cellIs" dxfId="5064" priority="1436" operator="equal">
      <formula>"PENDIENTE POR DESCRIPCIÓN"</formula>
    </cfRule>
    <cfRule type="cellIs" dxfId="5063" priority="1437" operator="equal">
      <formula>"DESCRIPCIÓN INSUFICIENTE"</formula>
    </cfRule>
    <cfRule type="cellIs" dxfId="5062" priority="1438" operator="equal">
      <formula>"NO ESTÁ ACORDE A ITEM 5.2.2 (T.R.)"</formula>
    </cfRule>
    <cfRule type="cellIs" dxfId="5061" priority="1439" operator="equal">
      <formula>"ACORDE A ITEM 5.2.2 (T.R.)"</formula>
    </cfRule>
    <cfRule type="cellIs" dxfId="5060" priority="1447" operator="equal">
      <formula>"PENDIENTE POR DESCRIPCIÓN"</formula>
    </cfRule>
    <cfRule type="cellIs" dxfId="5059" priority="1451" operator="equal">
      <formula>"DESCRIPCIÓN INSUFICIENTE"</formula>
    </cfRule>
    <cfRule type="cellIs" dxfId="5058" priority="1452" operator="equal">
      <formula>"NO ESTÁ ACORDE A ITEM 5.2.1 (T.R.)"</formula>
    </cfRule>
    <cfRule type="cellIs" dxfId="5057" priority="1453" operator="equal">
      <formula>"ACORDE A ITEM 5.2.1 (T.R.)"</formula>
    </cfRule>
  </conditionalFormatting>
  <conditionalFormatting sqref="Q152">
    <cfRule type="containsBlanks" dxfId="5056" priority="1441">
      <formula>LEN(TRIM(Q152))=0</formula>
    </cfRule>
    <cfRule type="cellIs" dxfId="5055" priority="1450" operator="equal">
      <formula>"REQUERIMIENTOS SUBSANADOS"</formula>
    </cfRule>
    <cfRule type="containsText" dxfId="5054" priority="1456" operator="containsText" text="NO SUBSANABLE">
      <formula>NOT(ISERROR(SEARCH("NO SUBSANABLE",Q152)))</formula>
    </cfRule>
    <cfRule type="containsText" dxfId="5053" priority="1457" operator="containsText" text="PENDIENTES POR SUBSANAR">
      <formula>NOT(ISERROR(SEARCH("PENDIENTES POR SUBSANAR",Q152)))</formula>
    </cfRule>
    <cfRule type="containsText" dxfId="5052" priority="1458" operator="containsText" text="SIN OBSERVACIÓN">
      <formula>NOT(ISERROR(SEARCH("SIN OBSERVACIÓN",Q152)))</formula>
    </cfRule>
  </conditionalFormatting>
  <conditionalFormatting sqref="R152">
    <cfRule type="containsBlanks" dxfId="5051" priority="1440">
      <formula>LEN(TRIM(R152))=0</formula>
    </cfRule>
    <cfRule type="cellIs" dxfId="5050" priority="1442" operator="equal">
      <formula>"NO CUMPLEN CON LO SOLICITADO"</formula>
    </cfRule>
    <cfRule type="cellIs" dxfId="5049" priority="1443" operator="equal">
      <formula>"CUMPLEN CON LO SOLICITADO"</formula>
    </cfRule>
    <cfRule type="cellIs" dxfId="5048" priority="1444" operator="equal">
      <formula>"PENDIENTES"</formula>
    </cfRule>
    <cfRule type="cellIs" dxfId="5047" priority="1445" operator="equal">
      <formula>"NINGUNO"</formula>
    </cfRule>
  </conditionalFormatting>
  <conditionalFormatting sqref="J148:J150">
    <cfRule type="cellIs" dxfId="5046" priority="1434" operator="equal">
      <formula>"NO CUMPLE"</formula>
    </cfRule>
    <cfRule type="cellIs" dxfId="5045" priority="1435" operator="equal">
      <formula>"CUMPLE"</formula>
    </cfRule>
  </conditionalFormatting>
  <conditionalFormatting sqref="J152:J154">
    <cfRule type="cellIs" dxfId="5044" priority="1432" operator="equal">
      <formula>"NO CUMPLE"</formula>
    </cfRule>
    <cfRule type="cellIs" dxfId="5043" priority="1433" operator="equal">
      <formula>"CUMPLE"</formula>
    </cfRule>
  </conditionalFormatting>
  <conditionalFormatting sqref="U152:U155">
    <cfRule type="cellIs" dxfId="5042" priority="1430" operator="equal">
      <formula>0</formula>
    </cfRule>
    <cfRule type="cellIs" dxfId="5041" priority="1431" operator="equal">
      <formula>1</formula>
    </cfRule>
  </conditionalFormatting>
  <conditionalFormatting sqref="U125:U128">
    <cfRule type="cellIs" dxfId="5040" priority="1428" operator="equal">
      <formula>0</formula>
    </cfRule>
    <cfRule type="cellIs" dxfId="5039" priority="1429" operator="equal">
      <formula>1</formula>
    </cfRule>
  </conditionalFormatting>
  <conditionalFormatting sqref="N183">
    <cfRule type="expression" dxfId="5038" priority="1425">
      <formula>N183=" "</formula>
    </cfRule>
    <cfRule type="expression" dxfId="5037" priority="1426">
      <formula>N183="NO PRESENTÓ CERTIFICADO"</formula>
    </cfRule>
    <cfRule type="expression" dxfId="5036" priority="1427">
      <formula>N183="PRESENTÓ CERTIFICADO"</formula>
    </cfRule>
  </conditionalFormatting>
  <conditionalFormatting sqref="P183">
    <cfRule type="expression" dxfId="5035" priority="1412">
      <formula>Q183="NO SUBSANABLE"</formula>
    </cfRule>
    <cfRule type="expression" dxfId="5034" priority="1414">
      <formula>Q183="REQUERIMIENTOS SUBSANADOS"</formula>
    </cfRule>
    <cfRule type="expression" dxfId="5033" priority="1415">
      <formula>Q183="PENDIENTES POR SUBSANAR"</formula>
    </cfRule>
    <cfRule type="expression" dxfId="5032" priority="1420">
      <formula>Q183="SIN OBSERVACIÓN"</formula>
    </cfRule>
    <cfRule type="containsBlanks" dxfId="5031" priority="1421">
      <formula>LEN(TRIM(P183))=0</formula>
    </cfRule>
  </conditionalFormatting>
  <conditionalFormatting sqref="O183">
    <cfRule type="cellIs" dxfId="5030" priority="1402" operator="equal">
      <formula>"PENDIENTE POR DESCRIPCIÓN"</formula>
    </cfRule>
    <cfRule type="cellIs" dxfId="5029" priority="1403" operator="equal">
      <formula>"DESCRIPCIÓN INSUFICIENTE"</formula>
    </cfRule>
    <cfRule type="cellIs" dxfId="5028" priority="1404" operator="equal">
      <formula>"NO ESTÁ ACORDE A ITEM 5.2.2 (T.R.)"</formula>
    </cfRule>
    <cfRule type="cellIs" dxfId="5027" priority="1405" operator="equal">
      <formula>"ACORDE A ITEM 5.2.2 (T.R.)"</formula>
    </cfRule>
    <cfRule type="cellIs" dxfId="5026" priority="1413" operator="equal">
      <formula>"PENDIENTE POR DESCRIPCIÓN"</formula>
    </cfRule>
    <cfRule type="cellIs" dxfId="5025" priority="1417" operator="equal">
      <formula>"DESCRIPCIÓN INSUFICIENTE"</formula>
    </cfRule>
    <cfRule type="cellIs" dxfId="5024" priority="1418" operator="equal">
      <formula>"NO ESTÁ ACORDE A ITEM 5.2.1 (T.R.)"</formula>
    </cfRule>
    <cfRule type="cellIs" dxfId="5023" priority="1419" operator="equal">
      <formula>"ACORDE A ITEM 5.2.1 (T.R.)"</formula>
    </cfRule>
  </conditionalFormatting>
  <conditionalFormatting sqref="Q183">
    <cfRule type="containsBlanks" dxfId="5022" priority="1407">
      <formula>LEN(TRIM(Q183))=0</formula>
    </cfRule>
    <cfRule type="cellIs" dxfId="5021" priority="1416" operator="equal">
      <formula>"REQUERIMIENTOS SUBSANADOS"</formula>
    </cfRule>
    <cfRule type="containsText" dxfId="5020" priority="1422" operator="containsText" text="NO SUBSANABLE">
      <formula>NOT(ISERROR(SEARCH("NO SUBSANABLE",Q183)))</formula>
    </cfRule>
    <cfRule type="containsText" dxfId="5019" priority="1423" operator="containsText" text="PENDIENTES POR SUBSANAR">
      <formula>NOT(ISERROR(SEARCH("PENDIENTES POR SUBSANAR",Q183)))</formula>
    </cfRule>
    <cfRule type="containsText" dxfId="5018" priority="1424" operator="containsText" text="SIN OBSERVACIÓN">
      <formula>NOT(ISERROR(SEARCH("SIN OBSERVACIÓN",Q183)))</formula>
    </cfRule>
  </conditionalFormatting>
  <conditionalFormatting sqref="R183">
    <cfRule type="containsBlanks" dxfId="5017" priority="1406">
      <formula>LEN(TRIM(R183))=0</formula>
    </cfRule>
    <cfRule type="cellIs" dxfId="5016" priority="1408" operator="equal">
      <formula>"NO CUMPLEN CON LO SOLICITADO"</formula>
    </cfRule>
    <cfRule type="cellIs" dxfId="5015" priority="1409" operator="equal">
      <formula>"CUMPLEN CON LO SOLICITADO"</formula>
    </cfRule>
    <cfRule type="cellIs" dxfId="5014" priority="1410" operator="equal">
      <formula>"PENDIENTES"</formula>
    </cfRule>
    <cfRule type="cellIs" dxfId="5013" priority="1411" operator="equal">
      <formula>"NINGUNO"</formula>
    </cfRule>
  </conditionalFormatting>
  <conditionalFormatting sqref="N175">
    <cfRule type="expression" dxfId="5012" priority="1399">
      <formula>N175=" "</formula>
    </cfRule>
    <cfRule type="expression" dxfId="5011" priority="1400">
      <formula>N175="NO PRESENTÓ CERTIFICADO"</formula>
    </cfRule>
    <cfRule type="expression" dxfId="5010" priority="1401">
      <formula>N175="PRESENTÓ CERTIFICADO"</formula>
    </cfRule>
  </conditionalFormatting>
  <conditionalFormatting sqref="P175">
    <cfRule type="expression" dxfId="5009" priority="1386">
      <formula>Q175="NO SUBSANABLE"</formula>
    </cfRule>
    <cfRule type="expression" dxfId="5008" priority="1388">
      <formula>Q175="REQUERIMIENTOS SUBSANADOS"</formula>
    </cfRule>
    <cfRule type="expression" dxfId="5007" priority="1389">
      <formula>Q175="PENDIENTES POR SUBSANAR"</formula>
    </cfRule>
    <cfRule type="expression" dxfId="5006" priority="1394">
      <formula>Q175="SIN OBSERVACIÓN"</formula>
    </cfRule>
    <cfRule type="containsBlanks" dxfId="5005" priority="1395">
      <formula>LEN(TRIM(P175))=0</formula>
    </cfRule>
  </conditionalFormatting>
  <conditionalFormatting sqref="O175">
    <cfRule type="cellIs" dxfId="5004" priority="1376" operator="equal">
      <formula>"PENDIENTE POR DESCRIPCIÓN"</formula>
    </cfRule>
    <cfRule type="cellIs" dxfId="5003" priority="1377" operator="equal">
      <formula>"DESCRIPCIÓN INSUFICIENTE"</formula>
    </cfRule>
    <cfRule type="cellIs" dxfId="5002" priority="1378" operator="equal">
      <formula>"NO ESTÁ ACORDE A ITEM 5.2.2 (T.R.)"</formula>
    </cfRule>
    <cfRule type="cellIs" dxfId="5001" priority="1379" operator="equal">
      <formula>"ACORDE A ITEM 5.2.2 (T.R.)"</formula>
    </cfRule>
    <cfRule type="cellIs" dxfId="5000" priority="1387" operator="equal">
      <formula>"PENDIENTE POR DESCRIPCIÓN"</formula>
    </cfRule>
    <cfRule type="cellIs" dxfId="4999" priority="1391" operator="equal">
      <formula>"DESCRIPCIÓN INSUFICIENTE"</formula>
    </cfRule>
    <cfRule type="cellIs" dxfId="4998" priority="1392" operator="equal">
      <formula>"NO ESTÁ ACORDE A ITEM 5.2.1 (T.R.)"</formula>
    </cfRule>
    <cfRule type="cellIs" dxfId="4997" priority="1393" operator="equal">
      <formula>"ACORDE A ITEM 5.2.1 (T.R.)"</formula>
    </cfRule>
  </conditionalFormatting>
  <conditionalFormatting sqref="Q175">
    <cfRule type="containsBlanks" dxfId="4996" priority="1381">
      <formula>LEN(TRIM(Q175))=0</formula>
    </cfRule>
    <cfRule type="cellIs" dxfId="4995" priority="1390" operator="equal">
      <formula>"REQUERIMIENTOS SUBSANADOS"</formula>
    </cfRule>
    <cfRule type="containsText" dxfId="4994" priority="1396" operator="containsText" text="NO SUBSANABLE">
      <formula>NOT(ISERROR(SEARCH("NO SUBSANABLE",Q175)))</formula>
    </cfRule>
    <cfRule type="containsText" dxfId="4993" priority="1397" operator="containsText" text="PENDIENTES POR SUBSANAR">
      <formula>NOT(ISERROR(SEARCH("PENDIENTES POR SUBSANAR",Q175)))</formula>
    </cfRule>
    <cfRule type="containsText" dxfId="4992" priority="1398" operator="containsText" text="SIN OBSERVACIÓN">
      <formula>NOT(ISERROR(SEARCH("SIN OBSERVACIÓN",Q175)))</formula>
    </cfRule>
  </conditionalFormatting>
  <conditionalFormatting sqref="R175">
    <cfRule type="containsBlanks" dxfId="4991" priority="1380">
      <formula>LEN(TRIM(R175))=0</formula>
    </cfRule>
    <cfRule type="cellIs" dxfId="4990" priority="1382" operator="equal">
      <formula>"NO CUMPLEN CON LO SOLICITADO"</formula>
    </cfRule>
    <cfRule type="cellIs" dxfId="4989" priority="1383" operator="equal">
      <formula>"CUMPLEN CON LO SOLICITADO"</formula>
    </cfRule>
    <cfRule type="cellIs" dxfId="4988" priority="1384" operator="equal">
      <formula>"PENDIENTES"</formula>
    </cfRule>
    <cfRule type="cellIs" dxfId="4987" priority="1385" operator="equal">
      <formula>"NINGUNO"</formula>
    </cfRule>
  </conditionalFormatting>
  <conditionalFormatting sqref="J175:J177">
    <cfRule type="cellIs" dxfId="4986" priority="1374" operator="equal">
      <formula>"NO CUMPLE"</formula>
    </cfRule>
    <cfRule type="cellIs" dxfId="4985" priority="1375" operator="equal">
      <formula>"CUMPLE"</formula>
    </cfRule>
  </conditionalFormatting>
  <conditionalFormatting sqref="J179:J181">
    <cfRule type="cellIs" dxfId="4984" priority="1372" operator="equal">
      <formula>"NO CUMPLE"</formula>
    </cfRule>
    <cfRule type="cellIs" dxfId="4983" priority="1373" operator="equal">
      <formula>"CUMPLE"</formula>
    </cfRule>
  </conditionalFormatting>
  <conditionalFormatting sqref="N179">
    <cfRule type="expression" dxfId="4982" priority="1369">
      <formula>N179=" "</formula>
    </cfRule>
    <cfRule type="expression" dxfId="4981" priority="1370">
      <formula>N179="NO PRESENTÓ CERTIFICADO"</formula>
    </cfRule>
    <cfRule type="expression" dxfId="4980" priority="1371">
      <formula>N179="PRESENTÓ CERTIFICADO"</formula>
    </cfRule>
  </conditionalFormatting>
  <conditionalFormatting sqref="P179">
    <cfRule type="expression" dxfId="4979" priority="1356">
      <formula>Q179="NO SUBSANABLE"</formula>
    </cfRule>
    <cfRule type="expression" dxfId="4978" priority="1358">
      <formula>Q179="REQUERIMIENTOS SUBSANADOS"</formula>
    </cfRule>
    <cfRule type="expression" dxfId="4977" priority="1359">
      <formula>Q179="PENDIENTES POR SUBSANAR"</formula>
    </cfRule>
    <cfRule type="expression" dxfId="4976" priority="1364">
      <formula>Q179="SIN OBSERVACIÓN"</formula>
    </cfRule>
    <cfRule type="containsBlanks" dxfId="4975" priority="1365">
      <formula>LEN(TRIM(P179))=0</formula>
    </cfRule>
  </conditionalFormatting>
  <conditionalFormatting sqref="O179">
    <cfRule type="cellIs" dxfId="4974" priority="1346" operator="equal">
      <formula>"PENDIENTE POR DESCRIPCIÓN"</formula>
    </cfRule>
    <cfRule type="cellIs" dxfId="4973" priority="1347" operator="equal">
      <formula>"DESCRIPCIÓN INSUFICIENTE"</formula>
    </cfRule>
    <cfRule type="cellIs" dxfId="4972" priority="1348" operator="equal">
      <formula>"NO ESTÁ ACORDE A ITEM 5.2.2 (T.R.)"</formula>
    </cfRule>
    <cfRule type="cellIs" dxfId="4971" priority="1349" operator="equal">
      <formula>"ACORDE A ITEM 5.2.2 (T.R.)"</formula>
    </cfRule>
    <cfRule type="cellIs" dxfId="4970" priority="1357" operator="equal">
      <formula>"PENDIENTE POR DESCRIPCIÓN"</formula>
    </cfRule>
    <cfRule type="cellIs" dxfId="4969" priority="1361" operator="equal">
      <formula>"DESCRIPCIÓN INSUFICIENTE"</formula>
    </cfRule>
    <cfRule type="cellIs" dxfId="4968" priority="1362" operator="equal">
      <formula>"NO ESTÁ ACORDE A ITEM 5.2.1 (T.R.)"</formula>
    </cfRule>
    <cfRule type="cellIs" dxfId="4967" priority="1363" operator="equal">
      <formula>"ACORDE A ITEM 5.2.1 (T.R.)"</formula>
    </cfRule>
  </conditionalFormatting>
  <conditionalFormatting sqref="Q179">
    <cfRule type="containsBlanks" dxfId="4966" priority="1351">
      <formula>LEN(TRIM(Q179))=0</formula>
    </cfRule>
    <cfRule type="cellIs" dxfId="4965" priority="1360" operator="equal">
      <formula>"REQUERIMIENTOS SUBSANADOS"</formula>
    </cfRule>
    <cfRule type="containsText" dxfId="4964" priority="1366" operator="containsText" text="NO SUBSANABLE">
      <formula>NOT(ISERROR(SEARCH("NO SUBSANABLE",Q179)))</formula>
    </cfRule>
    <cfRule type="containsText" dxfId="4963" priority="1367" operator="containsText" text="PENDIENTES POR SUBSANAR">
      <formula>NOT(ISERROR(SEARCH("PENDIENTES POR SUBSANAR",Q179)))</formula>
    </cfRule>
    <cfRule type="containsText" dxfId="4962" priority="1368" operator="containsText" text="SIN OBSERVACIÓN">
      <formula>NOT(ISERROR(SEARCH("SIN OBSERVACIÓN",Q179)))</formula>
    </cfRule>
  </conditionalFormatting>
  <conditionalFormatting sqref="R179">
    <cfRule type="containsBlanks" dxfId="4961" priority="1350">
      <formula>LEN(TRIM(R179))=0</formula>
    </cfRule>
    <cfRule type="cellIs" dxfId="4960" priority="1352" operator="equal">
      <formula>"NO CUMPLEN CON LO SOLICITADO"</formula>
    </cfRule>
    <cfRule type="cellIs" dxfId="4959" priority="1353" operator="equal">
      <formula>"CUMPLEN CON LO SOLICITADO"</formula>
    </cfRule>
    <cfRule type="cellIs" dxfId="4958" priority="1354" operator="equal">
      <formula>"PENDIENTES"</formula>
    </cfRule>
    <cfRule type="cellIs" dxfId="4957" priority="1355" operator="equal">
      <formula>"NINGUNO"</formula>
    </cfRule>
  </conditionalFormatting>
  <conditionalFormatting sqref="J183:J185">
    <cfRule type="cellIs" dxfId="4956" priority="1344" operator="equal">
      <formula>"NO CUMPLE"</formula>
    </cfRule>
    <cfRule type="cellIs" dxfId="4955" priority="1345" operator="equal">
      <formula>"CUMPLE"</formula>
    </cfRule>
  </conditionalFormatting>
  <conditionalFormatting sqref="J187:J189">
    <cfRule type="cellIs" dxfId="4954" priority="1342" operator="equal">
      <formula>"NO CUMPLE"</formula>
    </cfRule>
    <cfRule type="cellIs" dxfId="4953" priority="1343" operator="equal">
      <formula>"CUMPLE"</formula>
    </cfRule>
  </conditionalFormatting>
  <conditionalFormatting sqref="F206:F207">
    <cfRule type="notContainsBlanks" dxfId="4952" priority="1341">
      <formula>LEN(TRIM(F206))&gt;0</formula>
    </cfRule>
  </conditionalFormatting>
  <conditionalFormatting sqref="H206:H207 H210:H211 H214:H215">
    <cfRule type="notContainsBlanks" dxfId="4951" priority="1340">
      <formula>LEN(TRIM(H206))&gt;0</formula>
    </cfRule>
  </conditionalFormatting>
  <conditionalFormatting sqref="I206:I207 I210:I211 I214:I215">
    <cfRule type="notContainsBlanks" dxfId="4950" priority="1339">
      <formula>LEN(TRIM(I206))&gt;0</formula>
    </cfRule>
  </conditionalFormatting>
  <conditionalFormatting sqref="K204">
    <cfRule type="expression" dxfId="4949" priority="1337">
      <formula>J204="NO CUMPLE"</formula>
    </cfRule>
    <cfRule type="expression" dxfId="4948" priority="1338">
      <formula>J204="CUMPLE"</formula>
    </cfRule>
  </conditionalFormatting>
  <conditionalFormatting sqref="J204">
    <cfRule type="cellIs" dxfId="4947" priority="1335" operator="equal">
      <formula>"NO CUMPLE"</formula>
    </cfRule>
    <cfRule type="cellIs" dxfId="4946" priority="1336" operator="equal">
      <formula>"CUMPLE"</formula>
    </cfRule>
  </conditionalFormatting>
  <conditionalFormatting sqref="J202:J203">
    <cfRule type="cellIs" dxfId="4945" priority="1333" operator="equal">
      <formula>"NO CUMPLE"</formula>
    </cfRule>
    <cfRule type="cellIs" dxfId="4944" priority="1334" operator="equal">
      <formula>"CUMPLE"</formula>
    </cfRule>
  </conditionalFormatting>
  <conditionalFormatting sqref="J208">
    <cfRule type="cellIs" dxfId="4943" priority="1331" operator="equal">
      <formula>"NO CUMPLE"</formula>
    </cfRule>
    <cfRule type="cellIs" dxfId="4942" priority="1332" operator="equal">
      <formula>"CUMPLE"</formula>
    </cfRule>
  </conditionalFormatting>
  <conditionalFormatting sqref="J206:J207">
    <cfRule type="cellIs" dxfId="4941" priority="1329" operator="equal">
      <formula>"NO CUMPLE"</formula>
    </cfRule>
    <cfRule type="cellIs" dxfId="4940" priority="1330" operator="equal">
      <formula>"CUMPLE"</formula>
    </cfRule>
  </conditionalFormatting>
  <conditionalFormatting sqref="J210:J213">
    <cfRule type="cellIs" dxfId="4939" priority="1327" operator="equal">
      <formula>"NO CUMPLE"</formula>
    </cfRule>
    <cfRule type="cellIs" dxfId="4938" priority="1328" operator="equal">
      <formula>"CUMPLE"</formula>
    </cfRule>
  </conditionalFormatting>
  <conditionalFormatting sqref="J214:J216">
    <cfRule type="cellIs" dxfId="4937" priority="1325" operator="equal">
      <formula>"NO CUMPLE"</formula>
    </cfRule>
    <cfRule type="cellIs" dxfId="4936" priority="1326" operator="equal">
      <formula>"CUMPLE"</formula>
    </cfRule>
  </conditionalFormatting>
  <conditionalFormatting sqref="N202">
    <cfRule type="expression" dxfId="4935" priority="1322">
      <formula>N202=" "</formula>
    </cfRule>
    <cfRule type="expression" dxfId="4934" priority="1323">
      <formula>N202="NO PRESENTÓ CERTIFICADO"</formula>
    </cfRule>
    <cfRule type="expression" dxfId="4933" priority="1324">
      <formula>N202="PRESENTÓ CERTIFICADO"</formula>
    </cfRule>
  </conditionalFormatting>
  <conditionalFormatting sqref="P202">
    <cfRule type="expression" dxfId="4932" priority="1309">
      <formula>Q202="NO SUBSANABLE"</formula>
    </cfRule>
    <cfRule type="expression" dxfId="4931" priority="1311">
      <formula>Q202="REQUERIMIENTOS SUBSANADOS"</formula>
    </cfRule>
    <cfRule type="expression" dxfId="4930" priority="1312">
      <formula>Q202="PENDIENTES POR SUBSANAR"</formula>
    </cfRule>
    <cfRule type="expression" dxfId="4929" priority="1317">
      <formula>Q202="SIN OBSERVACIÓN"</formula>
    </cfRule>
    <cfRule type="containsBlanks" dxfId="4928" priority="1318">
      <formula>LEN(TRIM(P202))=0</formula>
    </cfRule>
  </conditionalFormatting>
  <conditionalFormatting sqref="O202">
    <cfRule type="cellIs" dxfId="4927" priority="1299" operator="equal">
      <formula>"PENDIENTE POR DESCRIPCIÓN"</formula>
    </cfRule>
    <cfRule type="cellIs" dxfId="4926" priority="1300" operator="equal">
      <formula>"DESCRIPCIÓN INSUFICIENTE"</formula>
    </cfRule>
    <cfRule type="cellIs" dxfId="4925" priority="1301" operator="equal">
      <formula>"NO ESTÁ ACORDE A ITEM 5.2.2 (T.R.)"</formula>
    </cfRule>
    <cfRule type="cellIs" dxfId="4924" priority="1302" operator="equal">
      <formula>"ACORDE A ITEM 5.2.2 (T.R.)"</formula>
    </cfRule>
    <cfRule type="cellIs" dxfId="4923" priority="1310" operator="equal">
      <formula>"PENDIENTE POR DESCRIPCIÓN"</formula>
    </cfRule>
    <cfRule type="cellIs" dxfId="4922" priority="1314" operator="equal">
      <formula>"DESCRIPCIÓN INSUFICIENTE"</formula>
    </cfRule>
    <cfRule type="cellIs" dxfId="4921" priority="1315" operator="equal">
      <formula>"NO ESTÁ ACORDE A ITEM 5.2.1 (T.R.)"</formula>
    </cfRule>
    <cfRule type="cellIs" dxfId="4920" priority="1316" operator="equal">
      <formula>"ACORDE A ITEM 5.2.1 (T.R.)"</formula>
    </cfRule>
  </conditionalFormatting>
  <conditionalFormatting sqref="Q202">
    <cfRule type="containsBlanks" dxfId="4919" priority="1304">
      <formula>LEN(TRIM(Q202))=0</formula>
    </cfRule>
    <cfRule type="cellIs" dxfId="4918" priority="1313" operator="equal">
      <formula>"REQUERIMIENTOS SUBSANADOS"</formula>
    </cfRule>
    <cfRule type="containsText" dxfId="4917" priority="1319" operator="containsText" text="NO SUBSANABLE">
      <formula>NOT(ISERROR(SEARCH("NO SUBSANABLE",Q202)))</formula>
    </cfRule>
    <cfRule type="containsText" dxfId="4916" priority="1320" operator="containsText" text="PENDIENTES POR SUBSANAR">
      <formula>NOT(ISERROR(SEARCH("PENDIENTES POR SUBSANAR",Q202)))</formula>
    </cfRule>
    <cfRule type="containsText" dxfId="4915" priority="1321" operator="containsText" text="SIN OBSERVACIÓN">
      <formula>NOT(ISERROR(SEARCH("SIN OBSERVACIÓN",Q202)))</formula>
    </cfRule>
  </conditionalFormatting>
  <conditionalFormatting sqref="R202">
    <cfRule type="containsBlanks" dxfId="4914" priority="1303">
      <formula>LEN(TRIM(R202))=0</formula>
    </cfRule>
    <cfRule type="cellIs" dxfId="4913" priority="1305" operator="equal">
      <formula>"NO CUMPLEN CON LO SOLICITADO"</formula>
    </cfRule>
    <cfRule type="cellIs" dxfId="4912" priority="1306" operator="equal">
      <formula>"CUMPLEN CON LO SOLICITADO"</formula>
    </cfRule>
    <cfRule type="cellIs" dxfId="4911" priority="1307" operator="equal">
      <formula>"PENDIENTES"</formula>
    </cfRule>
    <cfRule type="cellIs" dxfId="4910" priority="1308" operator="equal">
      <formula>"NINGUNO"</formula>
    </cfRule>
  </conditionalFormatting>
  <conditionalFormatting sqref="N206">
    <cfRule type="expression" dxfId="4909" priority="1296">
      <formula>N206=" "</formula>
    </cfRule>
    <cfRule type="expression" dxfId="4908" priority="1297">
      <formula>N206="NO PRESENTÓ CERTIFICADO"</formula>
    </cfRule>
    <cfRule type="expression" dxfId="4907" priority="1298">
      <formula>N206="PRESENTÓ CERTIFICADO"</formula>
    </cfRule>
  </conditionalFormatting>
  <conditionalFormatting sqref="P206">
    <cfRule type="expression" dxfId="4906" priority="1283">
      <formula>Q206="NO SUBSANABLE"</formula>
    </cfRule>
    <cfRule type="expression" dxfId="4905" priority="1285">
      <formula>Q206="REQUERIMIENTOS SUBSANADOS"</formula>
    </cfRule>
    <cfRule type="expression" dxfId="4904" priority="1286">
      <formula>Q206="PENDIENTES POR SUBSANAR"</formula>
    </cfRule>
    <cfRule type="expression" dxfId="4903" priority="1291">
      <formula>Q206="SIN OBSERVACIÓN"</formula>
    </cfRule>
    <cfRule type="containsBlanks" dxfId="4902" priority="1292">
      <formula>LEN(TRIM(P206))=0</formula>
    </cfRule>
  </conditionalFormatting>
  <conditionalFormatting sqref="O206">
    <cfRule type="cellIs" dxfId="4901" priority="1273" operator="equal">
      <formula>"PENDIENTE POR DESCRIPCIÓN"</formula>
    </cfRule>
    <cfRule type="cellIs" dxfId="4900" priority="1274" operator="equal">
      <formula>"DESCRIPCIÓN INSUFICIENTE"</formula>
    </cfRule>
    <cfRule type="cellIs" dxfId="4899" priority="1275" operator="equal">
      <formula>"NO ESTÁ ACORDE A ITEM 5.2.2 (T.R.)"</formula>
    </cfRule>
    <cfRule type="cellIs" dxfId="4898" priority="1276" operator="equal">
      <formula>"ACORDE A ITEM 5.2.2 (T.R.)"</formula>
    </cfRule>
    <cfRule type="cellIs" dxfId="4897" priority="1284" operator="equal">
      <formula>"PENDIENTE POR DESCRIPCIÓN"</formula>
    </cfRule>
    <cfRule type="cellIs" dxfId="4896" priority="1288" operator="equal">
      <formula>"DESCRIPCIÓN INSUFICIENTE"</formula>
    </cfRule>
    <cfRule type="cellIs" dxfId="4895" priority="1289" operator="equal">
      <formula>"NO ESTÁ ACORDE A ITEM 5.2.1 (T.R.)"</formula>
    </cfRule>
    <cfRule type="cellIs" dxfId="4894" priority="1290" operator="equal">
      <formula>"ACORDE A ITEM 5.2.1 (T.R.)"</formula>
    </cfRule>
  </conditionalFormatting>
  <conditionalFormatting sqref="Q206">
    <cfRule type="containsBlanks" dxfId="4893" priority="1278">
      <formula>LEN(TRIM(Q206))=0</formula>
    </cfRule>
    <cfRule type="cellIs" dxfId="4892" priority="1287" operator="equal">
      <formula>"REQUERIMIENTOS SUBSANADOS"</formula>
    </cfRule>
    <cfRule type="containsText" dxfId="4891" priority="1293" operator="containsText" text="NO SUBSANABLE">
      <formula>NOT(ISERROR(SEARCH("NO SUBSANABLE",Q206)))</formula>
    </cfRule>
    <cfRule type="containsText" dxfId="4890" priority="1294" operator="containsText" text="PENDIENTES POR SUBSANAR">
      <formula>NOT(ISERROR(SEARCH("PENDIENTES POR SUBSANAR",Q206)))</formula>
    </cfRule>
    <cfRule type="containsText" dxfId="4889" priority="1295" operator="containsText" text="SIN OBSERVACIÓN">
      <formula>NOT(ISERROR(SEARCH("SIN OBSERVACIÓN",Q206)))</formula>
    </cfRule>
  </conditionalFormatting>
  <conditionalFormatting sqref="R206">
    <cfRule type="containsBlanks" dxfId="4888" priority="1277">
      <formula>LEN(TRIM(R206))=0</formula>
    </cfRule>
    <cfRule type="cellIs" dxfId="4887" priority="1279" operator="equal">
      <formula>"NO CUMPLEN CON LO SOLICITADO"</formula>
    </cfRule>
    <cfRule type="cellIs" dxfId="4886" priority="1280" operator="equal">
      <formula>"CUMPLEN CON LO SOLICITADO"</formula>
    </cfRule>
    <cfRule type="cellIs" dxfId="4885" priority="1281" operator="equal">
      <formula>"PENDIENTES"</formula>
    </cfRule>
    <cfRule type="cellIs" dxfId="4884" priority="1282" operator="equal">
      <formula>"NINGUNO"</formula>
    </cfRule>
  </conditionalFormatting>
  <conditionalFormatting sqref="N210 N214">
    <cfRule type="expression" dxfId="4883" priority="1270">
      <formula>N210=" "</formula>
    </cfRule>
    <cfRule type="expression" dxfId="4882" priority="1271">
      <formula>N210="NO PRESENTÓ CERTIFICADO"</formula>
    </cfRule>
    <cfRule type="expression" dxfId="4881" priority="1272">
      <formula>N210="PRESENTÓ CERTIFICADO"</formula>
    </cfRule>
  </conditionalFormatting>
  <conditionalFormatting sqref="P210 P214">
    <cfRule type="expression" dxfId="4880" priority="1257">
      <formula>Q210="NO SUBSANABLE"</formula>
    </cfRule>
    <cfRule type="expression" dxfId="4879" priority="1259">
      <formula>Q210="REQUERIMIENTOS SUBSANADOS"</formula>
    </cfRule>
    <cfRule type="expression" dxfId="4878" priority="1260">
      <formula>Q210="PENDIENTES POR SUBSANAR"</formula>
    </cfRule>
    <cfRule type="expression" dxfId="4877" priority="1265">
      <formula>Q210="SIN OBSERVACIÓN"</formula>
    </cfRule>
    <cfRule type="containsBlanks" dxfId="4876" priority="1266">
      <formula>LEN(TRIM(P210))=0</formula>
    </cfRule>
  </conditionalFormatting>
  <conditionalFormatting sqref="O210 O214">
    <cfRule type="cellIs" dxfId="4875" priority="1247" operator="equal">
      <formula>"PENDIENTE POR DESCRIPCIÓN"</formula>
    </cfRule>
    <cfRule type="cellIs" dxfId="4874" priority="1248" operator="equal">
      <formula>"DESCRIPCIÓN INSUFICIENTE"</formula>
    </cfRule>
    <cfRule type="cellIs" dxfId="4873" priority="1249" operator="equal">
      <formula>"NO ESTÁ ACORDE A ITEM 5.2.2 (T.R.)"</formula>
    </cfRule>
    <cfRule type="cellIs" dxfId="4872" priority="1250" operator="equal">
      <formula>"ACORDE A ITEM 5.2.2 (T.R.)"</formula>
    </cfRule>
    <cfRule type="cellIs" dxfId="4871" priority="1258" operator="equal">
      <formula>"PENDIENTE POR DESCRIPCIÓN"</formula>
    </cfRule>
    <cfRule type="cellIs" dxfId="4870" priority="1262" operator="equal">
      <formula>"DESCRIPCIÓN INSUFICIENTE"</formula>
    </cfRule>
    <cfRule type="cellIs" dxfId="4869" priority="1263" operator="equal">
      <formula>"NO ESTÁ ACORDE A ITEM 5.2.1 (T.R.)"</formula>
    </cfRule>
    <cfRule type="cellIs" dxfId="4868" priority="1264" operator="equal">
      <formula>"ACORDE A ITEM 5.2.1 (T.R.)"</formula>
    </cfRule>
  </conditionalFormatting>
  <conditionalFormatting sqref="Q210 Q214">
    <cfRule type="containsBlanks" dxfId="4867" priority="1252">
      <formula>LEN(TRIM(Q210))=0</formula>
    </cfRule>
    <cfRule type="cellIs" dxfId="4866" priority="1261" operator="equal">
      <formula>"REQUERIMIENTOS SUBSANADOS"</formula>
    </cfRule>
    <cfRule type="containsText" dxfId="4865" priority="1267" operator="containsText" text="NO SUBSANABLE">
      <formula>NOT(ISERROR(SEARCH("NO SUBSANABLE",Q210)))</formula>
    </cfRule>
    <cfRule type="containsText" dxfId="4864" priority="1268" operator="containsText" text="PENDIENTES POR SUBSANAR">
      <formula>NOT(ISERROR(SEARCH("PENDIENTES POR SUBSANAR",Q210)))</formula>
    </cfRule>
    <cfRule type="containsText" dxfId="4863" priority="1269" operator="containsText" text="SIN OBSERVACIÓN">
      <formula>NOT(ISERROR(SEARCH("SIN OBSERVACIÓN",Q210)))</formula>
    </cfRule>
  </conditionalFormatting>
  <conditionalFormatting sqref="R210 R214">
    <cfRule type="containsBlanks" dxfId="4862" priority="1251">
      <formula>LEN(TRIM(R210))=0</formula>
    </cfRule>
    <cfRule type="cellIs" dxfId="4861" priority="1253" operator="equal">
      <formula>"NO CUMPLEN CON LO SOLICITADO"</formula>
    </cfRule>
    <cfRule type="cellIs" dxfId="4860" priority="1254" operator="equal">
      <formula>"CUMPLEN CON LO SOLICITADO"</formula>
    </cfRule>
    <cfRule type="cellIs" dxfId="4859" priority="1255" operator="equal">
      <formula>"PENDIENTES"</formula>
    </cfRule>
    <cfRule type="cellIs" dxfId="4858" priority="1256" operator="equal">
      <formula>"NINGUNO"</formula>
    </cfRule>
  </conditionalFormatting>
  <conditionalFormatting sqref="U210:U213">
    <cfRule type="cellIs" dxfId="4857" priority="1245" operator="equal">
      <formula>0</formula>
    </cfRule>
    <cfRule type="cellIs" dxfId="4856" priority="1246" operator="equal">
      <formula>1</formula>
    </cfRule>
  </conditionalFormatting>
  <conditionalFormatting sqref="U214:U217">
    <cfRule type="cellIs" dxfId="4855" priority="1243" operator="equal">
      <formula>0</formula>
    </cfRule>
    <cfRule type="cellIs" dxfId="4854" priority="1244" operator="equal">
      <formula>1</formula>
    </cfRule>
  </conditionalFormatting>
  <conditionalFormatting sqref="N229">
    <cfRule type="expression" dxfId="4853" priority="1240">
      <formula>N229=" "</formula>
    </cfRule>
    <cfRule type="expression" dxfId="4852" priority="1241">
      <formula>N229="NO PRESENTÓ CERTIFICADO"</formula>
    </cfRule>
    <cfRule type="expression" dxfId="4851" priority="1242">
      <formula>N229="PRESENTÓ CERTIFICADO"</formula>
    </cfRule>
  </conditionalFormatting>
  <conditionalFormatting sqref="O229">
    <cfRule type="cellIs" dxfId="4850" priority="1232" operator="equal">
      <formula>"PENDIENTE POR DESCRIPCIÓN"</formula>
    </cfRule>
    <cfRule type="cellIs" dxfId="4849" priority="1233" operator="equal">
      <formula>"DESCRIPCIÓN INSUFICIENTE"</formula>
    </cfRule>
    <cfRule type="cellIs" dxfId="4848" priority="1234" operator="equal">
      <formula>"NO ESTÁ ACORDE A ITEM 5.2.2 (T.R.)"</formula>
    </cfRule>
    <cfRule type="cellIs" dxfId="4847" priority="1235" operator="equal">
      <formula>"ACORDE A ITEM 5.2.2 (T.R.)"</formula>
    </cfRule>
    <cfRule type="cellIs" dxfId="4846" priority="1236" operator="equal">
      <formula>"PENDIENTE POR DESCRIPCIÓN"</formula>
    </cfRule>
    <cfRule type="cellIs" dxfId="4845" priority="1237" operator="equal">
      <formula>"DESCRIPCIÓN INSUFICIENTE"</formula>
    </cfRule>
    <cfRule type="cellIs" dxfId="4844" priority="1238" operator="equal">
      <formula>"NO ESTÁ ACORDE A ITEM 5.2.1 (T.R.)"</formula>
    </cfRule>
    <cfRule type="cellIs" dxfId="4843" priority="1239" operator="equal">
      <formula>"ACORDE A ITEM 5.2.1 (T.R.)"</formula>
    </cfRule>
  </conditionalFormatting>
  <conditionalFormatting sqref="N237">
    <cfRule type="expression" dxfId="4842" priority="1229">
      <formula>N237=" "</formula>
    </cfRule>
    <cfRule type="expression" dxfId="4841" priority="1230">
      <formula>N237="NO PRESENTÓ CERTIFICADO"</formula>
    </cfRule>
    <cfRule type="expression" dxfId="4840" priority="1231">
      <formula>N237="PRESENTÓ CERTIFICADO"</formula>
    </cfRule>
  </conditionalFormatting>
  <conditionalFormatting sqref="O237">
    <cfRule type="cellIs" dxfId="4839" priority="1221" operator="equal">
      <formula>"PENDIENTE POR DESCRIPCIÓN"</formula>
    </cfRule>
    <cfRule type="cellIs" dxfId="4838" priority="1222" operator="equal">
      <formula>"DESCRIPCIÓN INSUFICIENTE"</formula>
    </cfRule>
    <cfRule type="cellIs" dxfId="4837" priority="1223" operator="equal">
      <formula>"NO ESTÁ ACORDE A ITEM 5.2.2 (T.R.)"</formula>
    </cfRule>
    <cfRule type="cellIs" dxfId="4836" priority="1224" operator="equal">
      <formula>"ACORDE A ITEM 5.2.2 (T.R.)"</formula>
    </cfRule>
    <cfRule type="cellIs" dxfId="4835" priority="1225" operator="equal">
      <formula>"PENDIENTE POR DESCRIPCIÓN"</formula>
    </cfRule>
    <cfRule type="cellIs" dxfId="4834" priority="1226" operator="equal">
      <formula>"DESCRIPCIÓN INSUFICIENTE"</formula>
    </cfRule>
    <cfRule type="cellIs" dxfId="4833" priority="1227" operator="equal">
      <formula>"NO ESTÁ ACORDE A ITEM 5.2.1 (T.R.)"</formula>
    </cfRule>
    <cfRule type="cellIs" dxfId="4832" priority="1228" operator="equal">
      <formula>"ACORDE A ITEM 5.2.1 (T.R.)"</formula>
    </cfRule>
  </conditionalFormatting>
  <conditionalFormatting sqref="N241">
    <cfRule type="expression" dxfId="4831" priority="1218">
      <formula>N241=" "</formula>
    </cfRule>
    <cfRule type="expression" dxfId="4830" priority="1219">
      <formula>N241="NO PRESENTÓ CERTIFICADO"</formula>
    </cfRule>
    <cfRule type="expression" dxfId="4829" priority="1220">
      <formula>N241="PRESENTÓ CERTIFICADO"</formula>
    </cfRule>
  </conditionalFormatting>
  <conditionalFormatting sqref="O241">
    <cfRule type="cellIs" dxfId="4828" priority="1210" operator="equal">
      <formula>"PENDIENTE POR DESCRIPCIÓN"</formula>
    </cfRule>
    <cfRule type="cellIs" dxfId="4827" priority="1211" operator="equal">
      <formula>"DESCRIPCIÓN INSUFICIENTE"</formula>
    </cfRule>
    <cfRule type="cellIs" dxfId="4826" priority="1212" operator="equal">
      <formula>"NO ESTÁ ACORDE A ITEM 5.2.2 (T.R.)"</formula>
    </cfRule>
    <cfRule type="cellIs" dxfId="4825" priority="1213" operator="equal">
      <formula>"ACORDE A ITEM 5.2.2 (T.R.)"</formula>
    </cfRule>
    <cfRule type="cellIs" dxfId="4824" priority="1214" operator="equal">
      <formula>"PENDIENTE POR DESCRIPCIÓN"</formula>
    </cfRule>
    <cfRule type="cellIs" dxfId="4823" priority="1215" operator="equal">
      <formula>"DESCRIPCIÓN INSUFICIENTE"</formula>
    </cfRule>
    <cfRule type="cellIs" dxfId="4822" priority="1216" operator="equal">
      <formula>"NO ESTÁ ACORDE A ITEM 5.2.1 (T.R.)"</formula>
    </cfRule>
    <cfRule type="cellIs" dxfId="4821" priority="1217" operator="equal">
      <formula>"ACORDE A ITEM 5.2.1 (T.R.)"</formula>
    </cfRule>
  </conditionalFormatting>
  <conditionalFormatting sqref="N245">
    <cfRule type="expression" dxfId="4820" priority="1207">
      <formula>N245=" "</formula>
    </cfRule>
    <cfRule type="expression" dxfId="4819" priority="1208">
      <formula>N245="NO PRESENTÓ CERTIFICADO"</formula>
    </cfRule>
    <cfRule type="expression" dxfId="4818" priority="1209">
      <formula>N245="PRESENTÓ CERTIFICADO"</formula>
    </cfRule>
  </conditionalFormatting>
  <conditionalFormatting sqref="O245">
    <cfRule type="cellIs" dxfId="4817" priority="1199" operator="equal">
      <formula>"PENDIENTE POR DESCRIPCIÓN"</formula>
    </cfRule>
    <cfRule type="cellIs" dxfId="4816" priority="1200" operator="equal">
      <formula>"DESCRIPCIÓN INSUFICIENTE"</formula>
    </cfRule>
    <cfRule type="cellIs" dxfId="4815" priority="1201" operator="equal">
      <formula>"NO ESTÁ ACORDE A ITEM 5.2.2 (T.R.)"</formula>
    </cfRule>
    <cfRule type="cellIs" dxfId="4814" priority="1202" operator="equal">
      <formula>"ACORDE A ITEM 5.2.2 (T.R.)"</formula>
    </cfRule>
    <cfRule type="cellIs" dxfId="4813" priority="1203" operator="equal">
      <formula>"PENDIENTE POR DESCRIPCIÓN"</formula>
    </cfRule>
    <cfRule type="cellIs" dxfId="4812" priority="1204" operator="equal">
      <formula>"DESCRIPCIÓN INSUFICIENTE"</formula>
    </cfRule>
    <cfRule type="cellIs" dxfId="4811" priority="1205" operator="equal">
      <formula>"NO ESTÁ ACORDE A ITEM 5.2.1 (T.R.)"</formula>
    </cfRule>
    <cfRule type="cellIs" dxfId="4810" priority="1206" operator="equal">
      <formula>"ACORDE A ITEM 5.2.1 (T.R.)"</formula>
    </cfRule>
  </conditionalFormatting>
  <conditionalFormatting sqref="J239">
    <cfRule type="cellIs" dxfId="4809" priority="1197" operator="equal">
      <formula>"NO CUMPLE"</formula>
    </cfRule>
    <cfRule type="cellIs" dxfId="4808" priority="1198" operator="equal">
      <formula>"CUMPLE"</formula>
    </cfRule>
  </conditionalFormatting>
  <conditionalFormatting sqref="J246">
    <cfRule type="cellIs" dxfId="4807" priority="1195" operator="equal">
      <formula>"NO CUMPLE"</formula>
    </cfRule>
    <cfRule type="cellIs" dxfId="4806" priority="1196" operator="equal">
      <formula>"CUMPLE"</formula>
    </cfRule>
  </conditionalFormatting>
  <conditionalFormatting sqref="P229">
    <cfRule type="expression" dxfId="4805" priority="1186">
      <formula>Q229="NO SUBSANABLE"</formula>
    </cfRule>
    <cfRule type="expression" dxfId="4804" priority="1187">
      <formula>Q229="REQUERIMIENTOS SUBSANADOS"</formula>
    </cfRule>
    <cfRule type="expression" dxfId="4803" priority="1188">
      <formula>Q229="PENDIENTES POR SUBSANAR"</formula>
    </cfRule>
    <cfRule type="expression" dxfId="4802" priority="1190">
      <formula>Q229="SIN OBSERVACIÓN"</formula>
    </cfRule>
    <cfRule type="containsBlanks" dxfId="4801" priority="1191">
      <formula>LEN(TRIM(P229))=0</formula>
    </cfRule>
  </conditionalFormatting>
  <conditionalFormatting sqref="Q229">
    <cfRule type="containsBlanks" dxfId="4800" priority="1181">
      <formula>LEN(TRIM(Q229))=0</formula>
    </cfRule>
    <cfRule type="cellIs" dxfId="4799" priority="1189" operator="equal">
      <formula>"REQUERIMIENTOS SUBSANADOS"</formula>
    </cfRule>
    <cfRule type="containsText" dxfId="4798" priority="1192" operator="containsText" text="NO SUBSANABLE">
      <formula>NOT(ISERROR(SEARCH("NO SUBSANABLE",Q229)))</formula>
    </cfRule>
    <cfRule type="containsText" dxfId="4797" priority="1193" operator="containsText" text="PENDIENTES POR SUBSANAR">
      <formula>NOT(ISERROR(SEARCH("PENDIENTES POR SUBSANAR",Q229)))</formula>
    </cfRule>
    <cfRule type="containsText" dxfId="4796" priority="1194" operator="containsText" text="SIN OBSERVACIÓN">
      <formula>NOT(ISERROR(SEARCH("SIN OBSERVACIÓN",Q229)))</formula>
    </cfRule>
  </conditionalFormatting>
  <conditionalFormatting sqref="R229">
    <cfRule type="containsBlanks" dxfId="4795" priority="1180">
      <formula>LEN(TRIM(R229))=0</formula>
    </cfRule>
    <cfRule type="cellIs" dxfId="4794" priority="1182" operator="equal">
      <formula>"NO CUMPLEN CON LO SOLICITADO"</formula>
    </cfRule>
    <cfRule type="cellIs" dxfId="4793" priority="1183" operator="equal">
      <formula>"CUMPLEN CON LO SOLICITADO"</formula>
    </cfRule>
    <cfRule type="cellIs" dxfId="4792" priority="1184" operator="equal">
      <formula>"PENDIENTES"</formula>
    </cfRule>
    <cfRule type="cellIs" dxfId="4791" priority="1185" operator="equal">
      <formula>"NINGUNO"</formula>
    </cfRule>
  </conditionalFormatting>
  <conditionalFormatting sqref="P237">
    <cfRule type="expression" dxfId="4790" priority="1171">
      <formula>Q237="NO SUBSANABLE"</formula>
    </cfRule>
    <cfRule type="expression" dxfId="4789" priority="1172">
      <formula>Q237="REQUERIMIENTOS SUBSANADOS"</formula>
    </cfRule>
    <cfRule type="expression" dxfId="4788" priority="1173">
      <formula>Q237="PENDIENTES POR SUBSANAR"</formula>
    </cfRule>
    <cfRule type="expression" dxfId="4787" priority="1175">
      <formula>Q237="SIN OBSERVACIÓN"</formula>
    </cfRule>
    <cfRule type="containsBlanks" dxfId="4786" priority="1176">
      <formula>LEN(TRIM(P237))=0</formula>
    </cfRule>
  </conditionalFormatting>
  <conditionalFormatting sqref="Q237">
    <cfRule type="containsBlanks" dxfId="4785" priority="1166">
      <formula>LEN(TRIM(Q237))=0</formula>
    </cfRule>
    <cfRule type="cellIs" dxfId="4784" priority="1174" operator="equal">
      <formula>"REQUERIMIENTOS SUBSANADOS"</formula>
    </cfRule>
    <cfRule type="containsText" dxfId="4783" priority="1177" operator="containsText" text="NO SUBSANABLE">
      <formula>NOT(ISERROR(SEARCH("NO SUBSANABLE",Q237)))</formula>
    </cfRule>
    <cfRule type="containsText" dxfId="4782" priority="1178" operator="containsText" text="PENDIENTES POR SUBSANAR">
      <formula>NOT(ISERROR(SEARCH("PENDIENTES POR SUBSANAR",Q237)))</formula>
    </cfRule>
    <cfRule type="containsText" dxfId="4781" priority="1179" operator="containsText" text="SIN OBSERVACIÓN">
      <formula>NOT(ISERROR(SEARCH("SIN OBSERVACIÓN",Q237)))</formula>
    </cfRule>
  </conditionalFormatting>
  <conditionalFormatting sqref="R237">
    <cfRule type="containsBlanks" dxfId="4780" priority="1165">
      <formula>LEN(TRIM(R237))=0</formula>
    </cfRule>
    <cfRule type="cellIs" dxfId="4779" priority="1167" operator="equal">
      <formula>"NO CUMPLEN CON LO SOLICITADO"</formula>
    </cfRule>
    <cfRule type="cellIs" dxfId="4778" priority="1168" operator="equal">
      <formula>"CUMPLEN CON LO SOLICITADO"</formula>
    </cfRule>
    <cfRule type="cellIs" dxfId="4777" priority="1169" operator="equal">
      <formula>"PENDIENTES"</formula>
    </cfRule>
    <cfRule type="cellIs" dxfId="4776" priority="1170" operator="equal">
      <formula>"NINGUNO"</formula>
    </cfRule>
  </conditionalFormatting>
  <conditionalFormatting sqref="P241">
    <cfRule type="expression" dxfId="4775" priority="1156">
      <formula>Q241="NO SUBSANABLE"</formula>
    </cfRule>
    <cfRule type="expression" dxfId="4774" priority="1157">
      <formula>Q241="REQUERIMIENTOS SUBSANADOS"</formula>
    </cfRule>
    <cfRule type="expression" dxfId="4773" priority="1158">
      <formula>Q241="PENDIENTES POR SUBSANAR"</formula>
    </cfRule>
    <cfRule type="expression" dxfId="4772" priority="1160">
      <formula>Q241="SIN OBSERVACIÓN"</formula>
    </cfRule>
    <cfRule type="containsBlanks" dxfId="4771" priority="1161">
      <formula>LEN(TRIM(P241))=0</formula>
    </cfRule>
  </conditionalFormatting>
  <conditionalFormatting sqref="Q241">
    <cfRule type="containsBlanks" dxfId="4770" priority="1151">
      <formula>LEN(TRIM(Q241))=0</formula>
    </cfRule>
    <cfRule type="cellIs" dxfId="4769" priority="1159" operator="equal">
      <formula>"REQUERIMIENTOS SUBSANADOS"</formula>
    </cfRule>
    <cfRule type="containsText" dxfId="4768" priority="1162" operator="containsText" text="NO SUBSANABLE">
      <formula>NOT(ISERROR(SEARCH("NO SUBSANABLE",Q241)))</formula>
    </cfRule>
    <cfRule type="containsText" dxfId="4767" priority="1163" operator="containsText" text="PENDIENTES POR SUBSANAR">
      <formula>NOT(ISERROR(SEARCH("PENDIENTES POR SUBSANAR",Q241)))</formula>
    </cfRule>
    <cfRule type="containsText" dxfId="4766" priority="1164" operator="containsText" text="SIN OBSERVACIÓN">
      <formula>NOT(ISERROR(SEARCH("SIN OBSERVACIÓN",Q241)))</formula>
    </cfRule>
  </conditionalFormatting>
  <conditionalFormatting sqref="R241">
    <cfRule type="containsBlanks" dxfId="4765" priority="1150">
      <formula>LEN(TRIM(R241))=0</formula>
    </cfRule>
    <cfRule type="cellIs" dxfId="4764" priority="1152" operator="equal">
      <formula>"NO CUMPLEN CON LO SOLICITADO"</formula>
    </cfRule>
    <cfRule type="cellIs" dxfId="4763" priority="1153" operator="equal">
      <formula>"CUMPLEN CON LO SOLICITADO"</formula>
    </cfRule>
    <cfRule type="cellIs" dxfId="4762" priority="1154" operator="equal">
      <formula>"PENDIENTES"</formula>
    </cfRule>
    <cfRule type="cellIs" dxfId="4761" priority="1155" operator="equal">
      <formula>"NINGUNO"</formula>
    </cfRule>
  </conditionalFormatting>
  <conditionalFormatting sqref="P245">
    <cfRule type="expression" dxfId="4760" priority="1141">
      <formula>Q245="NO SUBSANABLE"</formula>
    </cfRule>
    <cfRule type="expression" dxfId="4759" priority="1142">
      <formula>Q245="REQUERIMIENTOS SUBSANADOS"</formula>
    </cfRule>
    <cfRule type="expression" dxfId="4758" priority="1143">
      <formula>Q245="PENDIENTES POR SUBSANAR"</formula>
    </cfRule>
    <cfRule type="expression" dxfId="4757" priority="1145">
      <formula>Q245="SIN OBSERVACIÓN"</formula>
    </cfRule>
    <cfRule type="containsBlanks" dxfId="4756" priority="1146">
      <formula>LEN(TRIM(P245))=0</formula>
    </cfRule>
  </conditionalFormatting>
  <conditionalFormatting sqref="Q245">
    <cfRule type="containsBlanks" dxfId="4755" priority="1136">
      <formula>LEN(TRIM(Q245))=0</formula>
    </cfRule>
    <cfRule type="cellIs" dxfId="4754" priority="1144" operator="equal">
      <formula>"REQUERIMIENTOS SUBSANADOS"</formula>
    </cfRule>
    <cfRule type="containsText" dxfId="4753" priority="1147" operator="containsText" text="NO SUBSANABLE">
      <formula>NOT(ISERROR(SEARCH("NO SUBSANABLE",Q245)))</formula>
    </cfRule>
    <cfRule type="containsText" dxfId="4752" priority="1148" operator="containsText" text="PENDIENTES POR SUBSANAR">
      <formula>NOT(ISERROR(SEARCH("PENDIENTES POR SUBSANAR",Q245)))</formula>
    </cfRule>
    <cfRule type="containsText" dxfId="4751" priority="1149" operator="containsText" text="SIN OBSERVACIÓN">
      <formula>NOT(ISERROR(SEARCH("SIN OBSERVACIÓN",Q245)))</formula>
    </cfRule>
  </conditionalFormatting>
  <conditionalFormatting sqref="R245">
    <cfRule type="containsBlanks" dxfId="4750" priority="1135">
      <formula>LEN(TRIM(R245))=0</formula>
    </cfRule>
    <cfRule type="cellIs" dxfId="4749" priority="1137" operator="equal">
      <formula>"NO CUMPLEN CON LO SOLICITADO"</formula>
    </cfRule>
    <cfRule type="cellIs" dxfId="4748" priority="1138" operator="equal">
      <formula>"CUMPLEN CON LO SOLICITADO"</formula>
    </cfRule>
    <cfRule type="cellIs" dxfId="4747" priority="1139" operator="equal">
      <formula>"PENDIENTES"</formula>
    </cfRule>
    <cfRule type="cellIs" dxfId="4746" priority="1140" operator="equal">
      <formula>"NINGUNO"</formula>
    </cfRule>
  </conditionalFormatting>
  <conditionalFormatting sqref="U233:U248">
    <cfRule type="cellIs" dxfId="4745" priority="1133" operator="equal">
      <formula>0</formula>
    </cfRule>
    <cfRule type="cellIs" dxfId="4744" priority="1134" operator="equal">
      <formula>1</formula>
    </cfRule>
  </conditionalFormatting>
  <conditionalFormatting sqref="F260:F261">
    <cfRule type="notContainsBlanks" dxfId="4743" priority="1132">
      <formula>LEN(TRIM(F260))&gt;0</formula>
    </cfRule>
  </conditionalFormatting>
  <conditionalFormatting sqref="H260:H261 H264:H265 H268:H269">
    <cfRule type="notContainsBlanks" dxfId="4742" priority="1131">
      <formula>LEN(TRIM(H260))&gt;0</formula>
    </cfRule>
  </conditionalFormatting>
  <conditionalFormatting sqref="I260:I261 I264:I265 I268:I269">
    <cfRule type="notContainsBlanks" dxfId="4741" priority="1130">
      <formula>LEN(TRIM(I260))&gt;0</formula>
    </cfRule>
  </conditionalFormatting>
  <conditionalFormatting sqref="N256">
    <cfRule type="expression" dxfId="4740" priority="1127">
      <formula>N256=" "</formula>
    </cfRule>
    <cfRule type="expression" dxfId="4739" priority="1128">
      <formula>N256="NO PRESENTÓ CERTIFICADO"</formula>
    </cfRule>
    <cfRule type="expression" dxfId="4738" priority="1129">
      <formula>N256="PRESENTÓ CERTIFICADO"</formula>
    </cfRule>
  </conditionalFormatting>
  <conditionalFormatting sqref="O256">
    <cfRule type="cellIs" dxfId="4737" priority="1119" operator="equal">
      <formula>"PENDIENTE POR DESCRIPCIÓN"</formula>
    </cfRule>
    <cfRule type="cellIs" dxfId="4736" priority="1120" operator="equal">
      <formula>"DESCRIPCIÓN INSUFICIENTE"</formula>
    </cfRule>
    <cfRule type="cellIs" dxfId="4735" priority="1121" operator="equal">
      <formula>"NO ESTÁ ACORDE A ITEM 5.2.2 (T.R.)"</formula>
    </cfRule>
    <cfRule type="cellIs" dxfId="4734" priority="1122" operator="equal">
      <formula>"ACORDE A ITEM 5.2.2 (T.R.)"</formula>
    </cfRule>
    <cfRule type="cellIs" dxfId="4733" priority="1123" operator="equal">
      <formula>"PENDIENTE POR DESCRIPCIÓN"</formula>
    </cfRule>
    <cfRule type="cellIs" dxfId="4732" priority="1124" operator="equal">
      <formula>"DESCRIPCIÓN INSUFICIENTE"</formula>
    </cfRule>
    <cfRule type="cellIs" dxfId="4731" priority="1125" operator="equal">
      <formula>"NO ESTÁ ACORDE A ITEM 5.2.1 (T.R.)"</formula>
    </cfRule>
    <cfRule type="cellIs" dxfId="4730" priority="1126" operator="equal">
      <formula>"ACORDE A ITEM 5.2.1 (T.R.)"</formula>
    </cfRule>
  </conditionalFormatting>
  <conditionalFormatting sqref="P256">
    <cfRule type="expression" dxfId="4729" priority="1110">
      <formula>Q256="NO SUBSANABLE"</formula>
    </cfRule>
    <cfRule type="expression" dxfId="4728" priority="1111">
      <formula>Q256="REQUERIMIENTOS SUBSANADOS"</formula>
    </cfRule>
    <cfRule type="expression" dxfId="4727" priority="1112">
      <formula>Q256="PENDIENTES POR SUBSANAR"</formula>
    </cfRule>
    <cfRule type="expression" dxfId="4726" priority="1114">
      <formula>Q256="SIN OBSERVACIÓN"</formula>
    </cfRule>
    <cfRule type="containsBlanks" dxfId="4725" priority="1115">
      <formula>LEN(TRIM(P256))=0</formula>
    </cfRule>
  </conditionalFormatting>
  <conditionalFormatting sqref="Q256">
    <cfRule type="containsBlanks" dxfId="4724" priority="1105">
      <formula>LEN(TRIM(Q256))=0</formula>
    </cfRule>
    <cfRule type="cellIs" dxfId="4723" priority="1113" operator="equal">
      <formula>"REQUERIMIENTOS SUBSANADOS"</formula>
    </cfRule>
    <cfRule type="containsText" dxfId="4722" priority="1116" operator="containsText" text="NO SUBSANABLE">
      <formula>NOT(ISERROR(SEARCH("NO SUBSANABLE",Q256)))</formula>
    </cfRule>
    <cfRule type="containsText" dxfId="4721" priority="1117" operator="containsText" text="PENDIENTES POR SUBSANAR">
      <formula>NOT(ISERROR(SEARCH("PENDIENTES POR SUBSANAR",Q256)))</formula>
    </cfRule>
    <cfRule type="containsText" dxfId="4720" priority="1118" operator="containsText" text="SIN OBSERVACIÓN">
      <formula>NOT(ISERROR(SEARCH("SIN OBSERVACIÓN",Q256)))</formula>
    </cfRule>
  </conditionalFormatting>
  <conditionalFormatting sqref="R256">
    <cfRule type="containsBlanks" dxfId="4719" priority="1104">
      <formula>LEN(TRIM(R256))=0</formula>
    </cfRule>
    <cfRule type="cellIs" dxfId="4718" priority="1106" operator="equal">
      <formula>"NO CUMPLEN CON LO SOLICITADO"</formula>
    </cfRule>
    <cfRule type="cellIs" dxfId="4717" priority="1107" operator="equal">
      <formula>"CUMPLEN CON LO SOLICITADO"</formula>
    </cfRule>
    <cfRule type="cellIs" dxfId="4716" priority="1108" operator="equal">
      <formula>"PENDIENTES"</formula>
    </cfRule>
    <cfRule type="cellIs" dxfId="4715" priority="1109" operator="equal">
      <formula>"NINGUNO"</formula>
    </cfRule>
  </conditionalFormatting>
  <conditionalFormatting sqref="N260">
    <cfRule type="expression" dxfId="4714" priority="1101">
      <formula>N260=" "</formula>
    </cfRule>
    <cfRule type="expression" dxfId="4713" priority="1102">
      <formula>N260="NO PRESENTÓ CERTIFICADO"</formula>
    </cfRule>
    <cfRule type="expression" dxfId="4712" priority="1103">
      <formula>N260="PRESENTÓ CERTIFICADO"</formula>
    </cfRule>
  </conditionalFormatting>
  <conditionalFormatting sqref="O260">
    <cfRule type="cellIs" dxfId="4711" priority="1093" operator="equal">
      <formula>"PENDIENTE POR DESCRIPCIÓN"</formula>
    </cfRule>
    <cfRule type="cellIs" dxfId="4710" priority="1094" operator="equal">
      <formula>"DESCRIPCIÓN INSUFICIENTE"</formula>
    </cfRule>
    <cfRule type="cellIs" dxfId="4709" priority="1095" operator="equal">
      <formula>"NO ESTÁ ACORDE A ITEM 5.2.2 (T.R.)"</formula>
    </cfRule>
    <cfRule type="cellIs" dxfId="4708" priority="1096" operator="equal">
      <formula>"ACORDE A ITEM 5.2.2 (T.R.)"</formula>
    </cfRule>
    <cfRule type="cellIs" dxfId="4707" priority="1097" operator="equal">
      <formula>"PENDIENTE POR DESCRIPCIÓN"</formula>
    </cfRule>
    <cfRule type="cellIs" dxfId="4706" priority="1098" operator="equal">
      <formula>"DESCRIPCIÓN INSUFICIENTE"</formula>
    </cfRule>
    <cfRule type="cellIs" dxfId="4705" priority="1099" operator="equal">
      <formula>"NO ESTÁ ACORDE A ITEM 5.2.1 (T.R.)"</formula>
    </cfRule>
    <cfRule type="cellIs" dxfId="4704" priority="1100" operator="equal">
      <formula>"ACORDE A ITEM 5.2.1 (T.R.)"</formula>
    </cfRule>
  </conditionalFormatting>
  <conditionalFormatting sqref="P260">
    <cfRule type="expression" dxfId="4703" priority="1084">
      <formula>Q260="NO SUBSANABLE"</formula>
    </cfRule>
    <cfRule type="expression" dxfId="4702" priority="1085">
      <formula>Q260="REQUERIMIENTOS SUBSANADOS"</formula>
    </cfRule>
    <cfRule type="expression" dxfId="4701" priority="1086">
      <formula>Q260="PENDIENTES POR SUBSANAR"</formula>
    </cfRule>
    <cfRule type="expression" dxfId="4700" priority="1088">
      <formula>Q260="SIN OBSERVACIÓN"</formula>
    </cfRule>
    <cfRule type="containsBlanks" dxfId="4699" priority="1089">
      <formula>LEN(TRIM(P260))=0</formula>
    </cfRule>
  </conditionalFormatting>
  <conditionalFormatting sqref="Q260">
    <cfRule type="containsBlanks" dxfId="4698" priority="1079">
      <formula>LEN(TRIM(Q260))=0</formula>
    </cfRule>
    <cfRule type="cellIs" dxfId="4697" priority="1087" operator="equal">
      <formula>"REQUERIMIENTOS SUBSANADOS"</formula>
    </cfRule>
    <cfRule type="containsText" dxfId="4696" priority="1090" operator="containsText" text="NO SUBSANABLE">
      <formula>NOT(ISERROR(SEARCH("NO SUBSANABLE",Q260)))</formula>
    </cfRule>
    <cfRule type="containsText" dxfId="4695" priority="1091" operator="containsText" text="PENDIENTES POR SUBSANAR">
      <formula>NOT(ISERROR(SEARCH("PENDIENTES POR SUBSANAR",Q260)))</formula>
    </cfRule>
    <cfRule type="containsText" dxfId="4694" priority="1092" operator="containsText" text="SIN OBSERVACIÓN">
      <formula>NOT(ISERROR(SEARCH("SIN OBSERVACIÓN",Q260)))</formula>
    </cfRule>
  </conditionalFormatting>
  <conditionalFormatting sqref="R260">
    <cfRule type="containsBlanks" dxfId="4693" priority="1078">
      <formula>LEN(TRIM(R260))=0</formula>
    </cfRule>
    <cfRule type="cellIs" dxfId="4692" priority="1080" operator="equal">
      <formula>"NO CUMPLEN CON LO SOLICITADO"</formula>
    </cfRule>
    <cfRule type="cellIs" dxfId="4691" priority="1081" operator="equal">
      <formula>"CUMPLEN CON LO SOLICITADO"</formula>
    </cfRule>
    <cfRule type="cellIs" dxfId="4690" priority="1082" operator="equal">
      <formula>"PENDIENTES"</formula>
    </cfRule>
    <cfRule type="cellIs" dxfId="4689" priority="1083" operator="equal">
      <formula>"NINGUNO"</formula>
    </cfRule>
  </conditionalFormatting>
  <conditionalFormatting sqref="N264">
    <cfRule type="expression" dxfId="4688" priority="1049">
      <formula>N264=" "</formula>
    </cfRule>
    <cfRule type="expression" dxfId="4687" priority="1050">
      <formula>N264="NO PRESENTÓ CERTIFICADO"</formula>
    </cfRule>
    <cfRule type="expression" dxfId="4686" priority="1051">
      <formula>N264="PRESENTÓ CERTIFICADO"</formula>
    </cfRule>
  </conditionalFormatting>
  <conditionalFormatting sqref="O264">
    <cfRule type="cellIs" dxfId="4685" priority="1041" operator="equal">
      <formula>"PENDIENTE POR DESCRIPCIÓN"</formula>
    </cfRule>
    <cfRule type="cellIs" dxfId="4684" priority="1042" operator="equal">
      <formula>"DESCRIPCIÓN INSUFICIENTE"</formula>
    </cfRule>
    <cfRule type="cellIs" dxfId="4683" priority="1043" operator="equal">
      <formula>"NO ESTÁ ACORDE A ITEM 5.2.2 (T.R.)"</formula>
    </cfRule>
    <cfRule type="cellIs" dxfId="4682" priority="1044" operator="equal">
      <formula>"ACORDE A ITEM 5.2.2 (T.R.)"</formula>
    </cfRule>
    <cfRule type="cellIs" dxfId="4681" priority="1045" operator="equal">
      <formula>"PENDIENTE POR DESCRIPCIÓN"</formula>
    </cfRule>
    <cfRule type="cellIs" dxfId="4680" priority="1046" operator="equal">
      <formula>"DESCRIPCIÓN INSUFICIENTE"</formula>
    </cfRule>
    <cfRule type="cellIs" dxfId="4679" priority="1047" operator="equal">
      <formula>"NO ESTÁ ACORDE A ITEM 5.2.1 (T.R.)"</formula>
    </cfRule>
    <cfRule type="cellIs" dxfId="4678" priority="1048" operator="equal">
      <formula>"ACORDE A ITEM 5.2.1 (T.R.)"</formula>
    </cfRule>
  </conditionalFormatting>
  <conditionalFormatting sqref="P264">
    <cfRule type="expression" dxfId="4677" priority="1032">
      <formula>Q264="NO SUBSANABLE"</formula>
    </cfRule>
    <cfRule type="expression" dxfId="4676" priority="1033">
      <formula>Q264="REQUERIMIENTOS SUBSANADOS"</formula>
    </cfRule>
    <cfRule type="expression" dxfId="4675" priority="1034">
      <formula>Q264="PENDIENTES POR SUBSANAR"</formula>
    </cfRule>
    <cfRule type="expression" dxfId="4674" priority="1036">
      <formula>Q264="SIN OBSERVACIÓN"</formula>
    </cfRule>
    <cfRule type="containsBlanks" dxfId="4673" priority="1037">
      <formula>LEN(TRIM(P264))=0</formula>
    </cfRule>
  </conditionalFormatting>
  <conditionalFormatting sqref="Q264">
    <cfRule type="containsBlanks" dxfId="4672" priority="1027">
      <formula>LEN(TRIM(Q264))=0</formula>
    </cfRule>
    <cfRule type="cellIs" dxfId="4671" priority="1035" operator="equal">
      <formula>"REQUERIMIENTOS SUBSANADOS"</formula>
    </cfRule>
    <cfRule type="containsText" dxfId="4670" priority="1038" operator="containsText" text="NO SUBSANABLE">
      <formula>NOT(ISERROR(SEARCH("NO SUBSANABLE",Q264)))</formula>
    </cfRule>
    <cfRule type="containsText" dxfId="4669" priority="1039" operator="containsText" text="PENDIENTES POR SUBSANAR">
      <formula>NOT(ISERROR(SEARCH("PENDIENTES POR SUBSANAR",Q264)))</formula>
    </cfRule>
    <cfRule type="containsText" dxfId="4668" priority="1040" operator="containsText" text="SIN OBSERVACIÓN">
      <formula>NOT(ISERROR(SEARCH("SIN OBSERVACIÓN",Q264)))</formula>
    </cfRule>
  </conditionalFormatting>
  <conditionalFormatting sqref="R264">
    <cfRule type="containsBlanks" dxfId="4667" priority="1026">
      <formula>LEN(TRIM(R264))=0</formula>
    </cfRule>
    <cfRule type="cellIs" dxfId="4666" priority="1028" operator="equal">
      <formula>"NO CUMPLEN CON LO SOLICITADO"</formula>
    </cfRule>
    <cfRule type="cellIs" dxfId="4665" priority="1029" operator="equal">
      <formula>"CUMPLEN CON LO SOLICITADO"</formula>
    </cfRule>
    <cfRule type="cellIs" dxfId="4664" priority="1030" operator="equal">
      <formula>"PENDIENTES"</formula>
    </cfRule>
    <cfRule type="cellIs" dxfId="4663" priority="1031" operator="equal">
      <formula>"NINGUNO"</formula>
    </cfRule>
  </conditionalFormatting>
  <conditionalFormatting sqref="N268">
    <cfRule type="expression" dxfId="4662" priority="1023">
      <formula>N268=" "</formula>
    </cfRule>
    <cfRule type="expression" dxfId="4661" priority="1024">
      <formula>N268="NO PRESENTÓ CERTIFICADO"</formula>
    </cfRule>
    <cfRule type="expression" dxfId="4660" priority="1025">
      <formula>N268="PRESENTÓ CERTIFICADO"</formula>
    </cfRule>
  </conditionalFormatting>
  <conditionalFormatting sqref="O268">
    <cfRule type="cellIs" dxfId="4659" priority="1015" operator="equal">
      <formula>"PENDIENTE POR DESCRIPCIÓN"</formula>
    </cfRule>
    <cfRule type="cellIs" dxfId="4658" priority="1016" operator="equal">
      <formula>"DESCRIPCIÓN INSUFICIENTE"</formula>
    </cfRule>
    <cfRule type="cellIs" dxfId="4657" priority="1017" operator="equal">
      <formula>"NO ESTÁ ACORDE A ITEM 5.2.2 (T.R.)"</formula>
    </cfRule>
    <cfRule type="cellIs" dxfId="4656" priority="1018" operator="equal">
      <formula>"ACORDE A ITEM 5.2.2 (T.R.)"</formula>
    </cfRule>
    <cfRule type="cellIs" dxfId="4655" priority="1019" operator="equal">
      <formula>"PENDIENTE POR DESCRIPCIÓN"</formula>
    </cfRule>
    <cfRule type="cellIs" dxfId="4654" priority="1020" operator="equal">
      <formula>"DESCRIPCIÓN INSUFICIENTE"</formula>
    </cfRule>
    <cfRule type="cellIs" dxfId="4653" priority="1021" operator="equal">
      <formula>"NO ESTÁ ACORDE A ITEM 5.2.1 (T.R.)"</formula>
    </cfRule>
    <cfRule type="cellIs" dxfId="4652" priority="1022" operator="equal">
      <formula>"ACORDE A ITEM 5.2.1 (T.R.)"</formula>
    </cfRule>
  </conditionalFormatting>
  <conditionalFormatting sqref="P268">
    <cfRule type="expression" dxfId="4651" priority="1006">
      <formula>Q268="NO SUBSANABLE"</formula>
    </cfRule>
    <cfRule type="expression" dxfId="4650" priority="1007">
      <formula>Q268="REQUERIMIENTOS SUBSANADOS"</formula>
    </cfRule>
    <cfRule type="expression" dxfId="4649" priority="1008">
      <formula>Q268="PENDIENTES POR SUBSANAR"</formula>
    </cfRule>
    <cfRule type="expression" dxfId="4648" priority="1010">
      <formula>Q268="SIN OBSERVACIÓN"</formula>
    </cfRule>
    <cfRule type="containsBlanks" dxfId="4647" priority="1011">
      <formula>LEN(TRIM(P268))=0</formula>
    </cfRule>
  </conditionalFormatting>
  <conditionalFormatting sqref="Q268">
    <cfRule type="containsBlanks" dxfId="4646" priority="1001">
      <formula>LEN(TRIM(Q268))=0</formula>
    </cfRule>
    <cfRule type="cellIs" dxfId="4645" priority="1009" operator="equal">
      <formula>"REQUERIMIENTOS SUBSANADOS"</formula>
    </cfRule>
    <cfRule type="containsText" dxfId="4644" priority="1012" operator="containsText" text="NO SUBSANABLE">
      <formula>NOT(ISERROR(SEARCH("NO SUBSANABLE",Q268)))</formula>
    </cfRule>
    <cfRule type="containsText" dxfId="4643" priority="1013" operator="containsText" text="PENDIENTES POR SUBSANAR">
      <formula>NOT(ISERROR(SEARCH("PENDIENTES POR SUBSANAR",Q268)))</formula>
    </cfRule>
    <cfRule type="containsText" dxfId="4642" priority="1014" operator="containsText" text="SIN OBSERVACIÓN">
      <formula>NOT(ISERROR(SEARCH("SIN OBSERVACIÓN",Q268)))</formula>
    </cfRule>
  </conditionalFormatting>
  <conditionalFormatting sqref="R268">
    <cfRule type="containsBlanks" dxfId="4641" priority="1000">
      <formula>LEN(TRIM(R268))=0</formula>
    </cfRule>
    <cfRule type="cellIs" dxfId="4640" priority="1002" operator="equal">
      <formula>"NO CUMPLEN CON LO SOLICITADO"</formula>
    </cfRule>
    <cfRule type="cellIs" dxfId="4639" priority="1003" operator="equal">
      <formula>"CUMPLEN CON LO SOLICITADO"</formula>
    </cfRule>
    <cfRule type="cellIs" dxfId="4638" priority="1004" operator="equal">
      <formula>"PENDIENTES"</formula>
    </cfRule>
    <cfRule type="cellIs" dxfId="4637" priority="1005" operator="equal">
      <formula>"NINGUNO"</formula>
    </cfRule>
  </conditionalFormatting>
  <conditionalFormatting sqref="J256:J258">
    <cfRule type="cellIs" dxfId="4636" priority="998" operator="equal">
      <formula>"NO CUMPLE"</formula>
    </cfRule>
    <cfRule type="cellIs" dxfId="4635" priority="999" operator="equal">
      <formula>"CUMPLE"</formula>
    </cfRule>
  </conditionalFormatting>
  <conditionalFormatting sqref="J260:J262">
    <cfRule type="cellIs" dxfId="4634" priority="996" operator="equal">
      <formula>"NO CUMPLE"</formula>
    </cfRule>
    <cfRule type="cellIs" dxfId="4633" priority="997" operator="equal">
      <formula>"CUMPLE"</formula>
    </cfRule>
  </conditionalFormatting>
  <conditionalFormatting sqref="J264">
    <cfRule type="cellIs" dxfId="4632" priority="994" operator="equal">
      <formula>"NO CUMPLE"</formula>
    </cfRule>
    <cfRule type="cellIs" dxfId="4631" priority="995" operator="equal">
      <formula>"CUMPLE"</formula>
    </cfRule>
  </conditionalFormatting>
  <conditionalFormatting sqref="J265:J266">
    <cfRule type="cellIs" dxfId="4630" priority="992" operator="equal">
      <formula>"NO CUMPLE"</formula>
    </cfRule>
    <cfRule type="cellIs" dxfId="4629" priority="993" operator="equal">
      <formula>"CUMPLE"</formula>
    </cfRule>
  </conditionalFormatting>
  <conditionalFormatting sqref="J268">
    <cfRule type="cellIs" dxfId="4628" priority="990" operator="equal">
      <formula>"NO CUMPLE"</formula>
    </cfRule>
    <cfRule type="cellIs" dxfId="4627" priority="991" operator="equal">
      <formula>"CUMPLE"</formula>
    </cfRule>
  </conditionalFormatting>
  <conditionalFormatting sqref="J269:J270">
    <cfRule type="cellIs" dxfId="4626" priority="988" operator="equal">
      <formula>"NO CUMPLE"</formula>
    </cfRule>
    <cfRule type="cellIs" dxfId="4625" priority="989" operator="equal">
      <formula>"CUMPLE"</formula>
    </cfRule>
  </conditionalFormatting>
  <conditionalFormatting sqref="N283">
    <cfRule type="expression" dxfId="4624" priority="985">
      <formula>N283=" "</formula>
    </cfRule>
    <cfRule type="expression" dxfId="4623" priority="986">
      <formula>N283="NO PRESENTÓ CERTIFICADO"</formula>
    </cfRule>
    <cfRule type="expression" dxfId="4622" priority="987">
      <formula>N283="PRESENTÓ CERTIFICADO"</formula>
    </cfRule>
  </conditionalFormatting>
  <conditionalFormatting sqref="O283">
    <cfRule type="cellIs" dxfId="4621" priority="977" operator="equal">
      <formula>"PENDIENTE POR DESCRIPCIÓN"</formula>
    </cfRule>
    <cfRule type="cellIs" dxfId="4620" priority="978" operator="equal">
      <formula>"DESCRIPCIÓN INSUFICIENTE"</formula>
    </cfRule>
    <cfRule type="cellIs" dxfId="4619" priority="979" operator="equal">
      <formula>"NO ESTÁ ACORDE A ITEM 5.2.2 (T.R.)"</formula>
    </cfRule>
    <cfRule type="cellIs" dxfId="4618" priority="980" operator="equal">
      <formula>"ACORDE A ITEM 5.2.2 (T.R.)"</formula>
    </cfRule>
    <cfRule type="cellIs" dxfId="4617" priority="981" operator="equal">
      <formula>"PENDIENTE POR DESCRIPCIÓN"</formula>
    </cfRule>
    <cfRule type="cellIs" dxfId="4616" priority="982" operator="equal">
      <formula>"DESCRIPCIÓN INSUFICIENTE"</formula>
    </cfRule>
    <cfRule type="cellIs" dxfId="4615" priority="983" operator="equal">
      <formula>"NO ESTÁ ACORDE A ITEM 5.2.1 (T.R.)"</formula>
    </cfRule>
    <cfRule type="cellIs" dxfId="4614" priority="984" operator="equal">
      <formula>"ACORDE A ITEM 5.2.1 (T.R.)"</formula>
    </cfRule>
  </conditionalFormatting>
  <conditionalFormatting sqref="P283">
    <cfRule type="expression" dxfId="4613" priority="968">
      <formula>Q283="NO SUBSANABLE"</formula>
    </cfRule>
    <cfRule type="expression" dxfId="4612" priority="969">
      <formula>Q283="REQUERIMIENTOS SUBSANADOS"</formula>
    </cfRule>
    <cfRule type="expression" dxfId="4611" priority="970">
      <formula>Q283="PENDIENTES POR SUBSANAR"</formula>
    </cfRule>
    <cfRule type="expression" dxfId="4610" priority="972">
      <formula>Q283="SIN OBSERVACIÓN"</formula>
    </cfRule>
    <cfRule type="containsBlanks" dxfId="4609" priority="973">
      <formula>LEN(TRIM(P283))=0</formula>
    </cfRule>
  </conditionalFormatting>
  <conditionalFormatting sqref="Q283">
    <cfRule type="containsBlanks" dxfId="4608" priority="963">
      <formula>LEN(TRIM(Q283))=0</formula>
    </cfRule>
    <cfRule type="cellIs" dxfId="4607" priority="971" operator="equal">
      <formula>"REQUERIMIENTOS SUBSANADOS"</formula>
    </cfRule>
    <cfRule type="containsText" dxfId="4606" priority="974" operator="containsText" text="NO SUBSANABLE">
      <formula>NOT(ISERROR(SEARCH("NO SUBSANABLE",Q283)))</formula>
    </cfRule>
    <cfRule type="containsText" dxfId="4605" priority="975" operator="containsText" text="PENDIENTES POR SUBSANAR">
      <formula>NOT(ISERROR(SEARCH("PENDIENTES POR SUBSANAR",Q283)))</formula>
    </cfRule>
    <cfRule type="containsText" dxfId="4604" priority="976" operator="containsText" text="SIN OBSERVACIÓN">
      <formula>NOT(ISERROR(SEARCH("SIN OBSERVACIÓN",Q283)))</formula>
    </cfRule>
  </conditionalFormatting>
  <conditionalFormatting sqref="R283">
    <cfRule type="containsBlanks" dxfId="4603" priority="962">
      <formula>LEN(TRIM(R283))=0</formula>
    </cfRule>
    <cfRule type="cellIs" dxfId="4602" priority="964" operator="equal">
      <formula>"NO CUMPLEN CON LO SOLICITADO"</formula>
    </cfRule>
    <cfRule type="cellIs" dxfId="4601" priority="965" operator="equal">
      <formula>"CUMPLEN CON LO SOLICITADO"</formula>
    </cfRule>
    <cfRule type="cellIs" dxfId="4600" priority="966" operator="equal">
      <formula>"PENDIENTES"</formula>
    </cfRule>
    <cfRule type="cellIs" dxfId="4599" priority="967" operator="equal">
      <formula>"NINGUNO"</formula>
    </cfRule>
  </conditionalFormatting>
  <conditionalFormatting sqref="N291">
    <cfRule type="expression" dxfId="4598" priority="959">
      <formula>N291=" "</formula>
    </cfRule>
    <cfRule type="expression" dxfId="4597" priority="960">
      <formula>N291="NO PRESENTÓ CERTIFICADO"</formula>
    </cfRule>
    <cfRule type="expression" dxfId="4596" priority="961">
      <formula>N291="PRESENTÓ CERTIFICADO"</formula>
    </cfRule>
  </conditionalFormatting>
  <conditionalFormatting sqref="O291">
    <cfRule type="cellIs" dxfId="4595" priority="951" operator="equal">
      <formula>"PENDIENTE POR DESCRIPCIÓN"</formula>
    </cfRule>
    <cfRule type="cellIs" dxfId="4594" priority="952" operator="equal">
      <formula>"DESCRIPCIÓN INSUFICIENTE"</formula>
    </cfRule>
    <cfRule type="cellIs" dxfId="4593" priority="953" operator="equal">
      <formula>"NO ESTÁ ACORDE A ITEM 5.2.2 (T.R.)"</formula>
    </cfRule>
    <cfRule type="cellIs" dxfId="4592" priority="954" operator="equal">
      <formula>"ACORDE A ITEM 5.2.2 (T.R.)"</formula>
    </cfRule>
    <cfRule type="cellIs" dxfId="4591" priority="955" operator="equal">
      <formula>"PENDIENTE POR DESCRIPCIÓN"</formula>
    </cfRule>
    <cfRule type="cellIs" dxfId="4590" priority="956" operator="equal">
      <formula>"DESCRIPCIÓN INSUFICIENTE"</formula>
    </cfRule>
    <cfRule type="cellIs" dxfId="4589" priority="957" operator="equal">
      <formula>"NO ESTÁ ACORDE A ITEM 5.2.1 (T.R.)"</formula>
    </cfRule>
    <cfRule type="cellIs" dxfId="4588" priority="958" operator="equal">
      <formula>"ACORDE A ITEM 5.2.1 (T.R.)"</formula>
    </cfRule>
  </conditionalFormatting>
  <conditionalFormatting sqref="P291">
    <cfRule type="expression" dxfId="4587" priority="942">
      <formula>Q291="NO SUBSANABLE"</formula>
    </cfRule>
    <cfRule type="expression" dxfId="4586" priority="943">
      <formula>Q291="REQUERIMIENTOS SUBSANADOS"</formula>
    </cfRule>
    <cfRule type="expression" dxfId="4585" priority="944">
      <formula>Q291="PENDIENTES POR SUBSANAR"</formula>
    </cfRule>
    <cfRule type="expression" dxfId="4584" priority="946">
      <formula>Q291="SIN OBSERVACIÓN"</formula>
    </cfRule>
    <cfRule type="containsBlanks" dxfId="4583" priority="947">
      <formula>LEN(TRIM(P291))=0</formula>
    </cfRule>
  </conditionalFormatting>
  <conditionalFormatting sqref="Q291">
    <cfRule type="containsBlanks" dxfId="4582" priority="937">
      <formula>LEN(TRIM(Q291))=0</formula>
    </cfRule>
    <cfRule type="cellIs" dxfId="4581" priority="945" operator="equal">
      <formula>"REQUERIMIENTOS SUBSANADOS"</formula>
    </cfRule>
    <cfRule type="containsText" dxfId="4580" priority="948" operator="containsText" text="NO SUBSANABLE">
      <formula>NOT(ISERROR(SEARCH("NO SUBSANABLE",Q291)))</formula>
    </cfRule>
    <cfRule type="containsText" dxfId="4579" priority="949" operator="containsText" text="PENDIENTES POR SUBSANAR">
      <formula>NOT(ISERROR(SEARCH("PENDIENTES POR SUBSANAR",Q291)))</formula>
    </cfRule>
    <cfRule type="containsText" dxfId="4578" priority="950" operator="containsText" text="SIN OBSERVACIÓN">
      <formula>NOT(ISERROR(SEARCH("SIN OBSERVACIÓN",Q291)))</formula>
    </cfRule>
  </conditionalFormatting>
  <conditionalFormatting sqref="R291">
    <cfRule type="containsBlanks" dxfId="4577" priority="936">
      <formula>LEN(TRIM(R291))=0</formula>
    </cfRule>
    <cfRule type="cellIs" dxfId="4576" priority="938" operator="equal">
      <formula>"NO CUMPLEN CON LO SOLICITADO"</formula>
    </cfRule>
    <cfRule type="cellIs" dxfId="4575" priority="939" operator="equal">
      <formula>"CUMPLEN CON LO SOLICITADO"</formula>
    </cfRule>
    <cfRule type="cellIs" dxfId="4574" priority="940" operator="equal">
      <formula>"PENDIENTES"</formula>
    </cfRule>
    <cfRule type="cellIs" dxfId="4573" priority="941" operator="equal">
      <formula>"NINGUNO"</formula>
    </cfRule>
  </conditionalFormatting>
  <conditionalFormatting sqref="J283:J285">
    <cfRule type="cellIs" dxfId="4572" priority="934" operator="equal">
      <formula>"NO CUMPLE"</formula>
    </cfRule>
    <cfRule type="cellIs" dxfId="4571" priority="935" operator="equal">
      <formula>"CUMPLE"</formula>
    </cfRule>
  </conditionalFormatting>
  <conditionalFormatting sqref="J287:J289">
    <cfRule type="cellIs" dxfId="4570" priority="932" operator="equal">
      <formula>"NO CUMPLE"</formula>
    </cfRule>
    <cfRule type="cellIs" dxfId="4569" priority="933" operator="equal">
      <formula>"CUMPLE"</formula>
    </cfRule>
  </conditionalFormatting>
  <conditionalFormatting sqref="J291:J293">
    <cfRule type="cellIs" dxfId="4568" priority="930" operator="equal">
      <formula>"NO CUMPLE"</formula>
    </cfRule>
    <cfRule type="cellIs" dxfId="4567" priority="931" operator="equal">
      <formula>"CUMPLE"</formula>
    </cfRule>
  </conditionalFormatting>
  <conditionalFormatting sqref="U287:U294">
    <cfRule type="cellIs" dxfId="4566" priority="928" operator="equal">
      <formula>0</formula>
    </cfRule>
    <cfRule type="cellIs" dxfId="4565" priority="929" operator="equal">
      <formula>1</formula>
    </cfRule>
  </conditionalFormatting>
  <conditionalFormatting sqref="N310">
    <cfRule type="expression" dxfId="4564" priority="925">
      <formula>N310=" "</formula>
    </cfRule>
    <cfRule type="expression" dxfId="4563" priority="926">
      <formula>N310="NO PRESENTÓ CERTIFICADO"</formula>
    </cfRule>
    <cfRule type="expression" dxfId="4562" priority="927">
      <formula>N310="PRESENTÓ CERTIFICADO"</formula>
    </cfRule>
  </conditionalFormatting>
  <conditionalFormatting sqref="O310">
    <cfRule type="cellIs" dxfId="4561" priority="917" operator="equal">
      <formula>"PENDIENTE POR DESCRIPCIÓN"</formula>
    </cfRule>
    <cfRule type="cellIs" dxfId="4560" priority="918" operator="equal">
      <formula>"DESCRIPCIÓN INSUFICIENTE"</formula>
    </cfRule>
    <cfRule type="cellIs" dxfId="4559" priority="919" operator="equal">
      <formula>"NO ESTÁ ACORDE A ITEM 5.2.2 (T.R.)"</formula>
    </cfRule>
    <cfRule type="cellIs" dxfId="4558" priority="920" operator="equal">
      <formula>"ACORDE A ITEM 5.2.2 (T.R.)"</formula>
    </cfRule>
    <cfRule type="cellIs" dxfId="4557" priority="921" operator="equal">
      <formula>"PENDIENTE POR DESCRIPCIÓN"</formula>
    </cfRule>
    <cfRule type="cellIs" dxfId="4556" priority="922" operator="equal">
      <formula>"DESCRIPCIÓN INSUFICIENTE"</formula>
    </cfRule>
    <cfRule type="cellIs" dxfId="4555" priority="923" operator="equal">
      <formula>"NO ESTÁ ACORDE A ITEM 5.2.1 (T.R.)"</formula>
    </cfRule>
    <cfRule type="cellIs" dxfId="4554" priority="924" operator="equal">
      <formula>"ACORDE A ITEM 5.2.1 (T.R.)"</formula>
    </cfRule>
  </conditionalFormatting>
  <conditionalFormatting sqref="P310">
    <cfRule type="expression" dxfId="4553" priority="908">
      <formula>Q310="NO SUBSANABLE"</formula>
    </cfRule>
    <cfRule type="expression" dxfId="4552" priority="909">
      <formula>Q310="REQUERIMIENTOS SUBSANADOS"</formula>
    </cfRule>
    <cfRule type="expression" dxfId="4551" priority="910">
      <formula>Q310="PENDIENTES POR SUBSANAR"</formula>
    </cfRule>
    <cfRule type="expression" dxfId="4550" priority="912">
      <formula>Q310="SIN OBSERVACIÓN"</formula>
    </cfRule>
    <cfRule type="containsBlanks" dxfId="4549" priority="913">
      <formula>LEN(TRIM(P310))=0</formula>
    </cfRule>
  </conditionalFormatting>
  <conditionalFormatting sqref="Q310">
    <cfRule type="containsBlanks" dxfId="4548" priority="903">
      <formula>LEN(TRIM(Q310))=0</formula>
    </cfRule>
    <cfRule type="cellIs" dxfId="4547" priority="911" operator="equal">
      <formula>"REQUERIMIENTOS SUBSANADOS"</formula>
    </cfRule>
    <cfRule type="containsText" dxfId="4546" priority="914" operator="containsText" text="NO SUBSANABLE">
      <formula>NOT(ISERROR(SEARCH("NO SUBSANABLE",Q310)))</formula>
    </cfRule>
    <cfRule type="containsText" dxfId="4545" priority="915" operator="containsText" text="PENDIENTES POR SUBSANAR">
      <formula>NOT(ISERROR(SEARCH("PENDIENTES POR SUBSANAR",Q310)))</formula>
    </cfRule>
    <cfRule type="containsText" dxfId="4544" priority="916" operator="containsText" text="SIN OBSERVACIÓN">
      <formula>NOT(ISERROR(SEARCH("SIN OBSERVACIÓN",Q310)))</formula>
    </cfRule>
  </conditionalFormatting>
  <conditionalFormatting sqref="R310">
    <cfRule type="containsBlanks" dxfId="4543" priority="902">
      <formula>LEN(TRIM(R310))=0</formula>
    </cfRule>
    <cfRule type="cellIs" dxfId="4542" priority="904" operator="equal">
      <formula>"NO CUMPLEN CON LO SOLICITADO"</formula>
    </cfRule>
    <cfRule type="cellIs" dxfId="4541" priority="905" operator="equal">
      <formula>"CUMPLEN CON LO SOLICITADO"</formula>
    </cfRule>
    <cfRule type="cellIs" dxfId="4540" priority="906" operator="equal">
      <formula>"PENDIENTES"</formula>
    </cfRule>
    <cfRule type="cellIs" dxfId="4539" priority="907" operator="equal">
      <formula>"NINGUNO"</formula>
    </cfRule>
  </conditionalFormatting>
  <conditionalFormatting sqref="J310:J312">
    <cfRule type="cellIs" dxfId="4538" priority="900" operator="equal">
      <formula>"NO CUMPLE"</formula>
    </cfRule>
    <cfRule type="cellIs" dxfId="4537" priority="901" operator="equal">
      <formula>"CUMPLE"</formula>
    </cfRule>
  </conditionalFormatting>
  <conditionalFormatting sqref="N337">
    <cfRule type="expression" dxfId="4536" priority="897">
      <formula>N337=" "</formula>
    </cfRule>
    <cfRule type="expression" dxfId="4535" priority="898">
      <formula>N337="NO PRESENTÓ CERTIFICADO"</formula>
    </cfRule>
    <cfRule type="expression" dxfId="4534" priority="899">
      <formula>N337="PRESENTÓ CERTIFICADO"</formula>
    </cfRule>
  </conditionalFormatting>
  <conditionalFormatting sqref="O337">
    <cfRule type="cellIs" dxfId="4533" priority="889" operator="equal">
      <formula>"PENDIENTE POR DESCRIPCIÓN"</formula>
    </cfRule>
    <cfRule type="cellIs" dxfId="4532" priority="890" operator="equal">
      <formula>"DESCRIPCIÓN INSUFICIENTE"</formula>
    </cfRule>
    <cfRule type="cellIs" dxfId="4531" priority="891" operator="equal">
      <formula>"NO ESTÁ ACORDE A ITEM 5.2.2 (T.R.)"</formula>
    </cfRule>
    <cfRule type="cellIs" dxfId="4530" priority="892" operator="equal">
      <formula>"ACORDE A ITEM 5.2.2 (T.R.)"</formula>
    </cfRule>
    <cfRule type="cellIs" dxfId="4529" priority="893" operator="equal">
      <formula>"PENDIENTE POR DESCRIPCIÓN"</formula>
    </cfRule>
    <cfRule type="cellIs" dxfId="4528" priority="894" operator="equal">
      <formula>"DESCRIPCIÓN INSUFICIENTE"</formula>
    </cfRule>
    <cfRule type="cellIs" dxfId="4527" priority="895" operator="equal">
      <formula>"NO ESTÁ ACORDE A ITEM 5.2.1 (T.R.)"</formula>
    </cfRule>
    <cfRule type="cellIs" dxfId="4526" priority="896" operator="equal">
      <formula>"ACORDE A ITEM 5.2.1 (T.R.)"</formula>
    </cfRule>
  </conditionalFormatting>
  <conditionalFormatting sqref="P337">
    <cfRule type="expression" dxfId="4525" priority="880">
      <formula>Q337="NO SUBSANABLE"</formula>
    </cfRule>
    <cfRule type="expression" dxfId="4524" priority="881">
      <formula>Q337="REQUERIMIENTOS SUBSANADOS"</formula>
    </cfRule>
    <cfRule type="expression" dxfId="4523" priority="882">
      <formula>Q337="PENDIENTES POR SUBSANAR"</formula>
    </cfRule>
    <cfRule type="expression" dxfId="4522" priority="884">
      <formula>Q337="SIN OBSERVACIÓN"</formula>
    </cfRule>
    <cfRule type="containsBlanks" dxfId="4521" priority="885">
      <formula>LEN(TRIM(P337))=0</formula>
    </cfRule>
  </conditionalFormatting>
  <conditionalFormatting sqref="Q337">
    <cfRule type="containsBlanks" dxfId="4520" priority="875">
      <formula>LEN(TRIM(Q337))=0</formula>
    </cfRule>
    <cfRule type="cellIs" dxfId="4519" priority="883" operator="equal">
      <formula>"REQUERIMIENTOS SUBSANADOS"</formula>
    </cfRule>
    <cfRule type="containsText" dxfId="4518" priority="886" operator="containsText" text="NO SUBSANABLE">
      <formula>NOT(ISERROR(SEARCH("NO SUBSANABLE",Q337)))</formula>
    </cfRule>
    <cfRule type="containsText" dxfId="4517" priority="887" operator="containsText" text="PENDIENTES POR SUBSANAR">
      <formula>NOT(ISERROR(SEARCH("PENDIENTES POR SUBSANAR",Q337)))</formula>
    </cfRule>
    <cfRule type="containsText" dxfId="4516" priority="888" operator="containsText" text="SIN OBSERVACIÓN">
      <formula>NOT(ISERROR(SEARCH("SIN OBSERVACIÓN",Q337)))</formula>
    </cfRule>
  </conditionalFormatting>
  <conditionalFormatting sqref="R337">
    <cfRule type="containsBlanks" dxfId="4515" priority="874">
      <formula>LEN(TRIM(R337))=0</formula>
    </cfRule>
    <cfRule type="cellIs" dxfId="4514" priority="876" operator="equal">
      <formula>"NO CUMPLEN CON LO SOLICITADO"</formula>
    </cfRule>
    <cfRule type="cellIs" dxfId="4513" priority="877" operator="equal">
      <formula>"CUMPLEN CON LO SOLICITADO"</formula>
    </cfRule>
    <cfRule type="cellIs" dxfId="4512" priority="878" operator="equal">
      <formula>"PENDIENTES"</formula>
    </cfRule>
    <cfRule type="cellIs" dxfId="4511" priority="879" operator="equal">
      <formula>"NINGUNO"</formula>
    </cfRule>
  </conditionalFormatting>
  <conditionalFormatting sqref="N341">
    <cfRule type="expression" dxfId="4510" priority="871">
      <formula>N341=" "</formula>
    </cfRule>
    <cfRule type="expression" dxfId="4509" priority="872">
      <formula>N341="NO PRESENTÓ CERTIFICADO"</formula>
    </cfRule>
    <cfRule type="expression" dxfId="4508" priority="873">
      <formula>N341="PRESENTÓ CERTIFICADO"</formula>
    </cfRule>
  </conditionalFormatting>
  <conditionalFormatting sqref="O341">
    <cfRule type="cellIs" dxfId="4507" priority="863" operator="equal">
      <formula>"PENDIENTE POR DESCRIPCIÓN"</formula>
    </cfRule>
    <cfRule type="cellIs" dxfId="4506" priority="864" operator="equal">
      <formula>"DESCRIPCIÓN INSUFICIENTE"</formula>
    </cfRule>
    <cfRule type="cellIs" dxfId="4505" priority="865" operator="equal">
      <formula>"NO ESTÁ ACORDE A ITEM 5.2.2 (T.R.)"</formula>
    </cfRule>
    <cfRule type="cellIs" dxfId="4504" priority="866" operator="equal">
      <formula>"ACORDE A ITEM 5.2.2 (T.R.)"</formula>
    </cfRule>
    <cfRule type="cellIs" dxfId="4503" priority="867" operator="equal">
      <formula>"PENDIENTE POR DESCRIPCIÓN"</formula>
    </cfRule>
    <cfRule type="cellIs" dxfId="4502" priority="868" operator="equal">
      <formula>"DESCRIPCIÓN INSUFICIENTE"</formula>
    </cfRule>
    <cfRule type="cellIs" dxfId="4501" priority="869" operator="equal">
      <formula>"NO ESTÁ ACORDE A ITEM 5.2.1 (T.R.)"</formula>
    </cfRule>
    <cfRule type="cellIs" dxfId="4500" priority="870" operator="equal">
      <formula>"ACORDE A ITEM 5.2.1 (T.R.)"</formula>
    </cfRule>
  </conditionalFormatting>
  <conditionalFormatting sqref="P341">
    <cfRule type="expression" dxfId="4499" priority="854">
      <formula>Q341="NO SUBSANABLE"</formula>
    </cfRule>
    <cfRule type="expression" dxfId="4498" priority="855">
      <formula>Q341="REQUERIMIENTOS SUBSANADOS"</formula>
    </cfRule>
    <cfRule type="expression" dxfId="4497" priority="856">
      <formula>Q341="PENDIENTES POR SUBSANAR"</formula>
    </cfRule>
    <cfRule type="expression" dxfId="4496" priority="858">
      <formula>Q341="SIN OBSERVACIÓN"</formula>
    </cfRule>
    <cfRule type="containsBlanks" dxfId="4495" priority="859">
      <formula>LEN(TRIM(P341))=0</formula>
    </cfRule>
  </conditionalFormatting>
  <conditionalFormatting sqref="Q341">
    <cfRule type="containsBlanks" dxfId="4494" priority="849">
      <formula>LEN(TRIM(Q341))=0</formula>
    </cfRule>
    <cfRule type="cellIs" dxfId="4493" priority="857" operator="equal">
      <formula>"REQUERIMIENTOS SUBSANADOS"</formula>
    </cfRule>
    <cfRule type="containsText" dxfId="4492" priority="860" operator="containsText" text="NO SUBSANABLE">
      <formula>NOT(ISERROR(SEARCH("NO SUBSANABLE",Q341)))</formula>
    </cfRule>
    <cfRule type="containsText" dxfId="4491" priority="861" operator="containsText" text="PENDIENTES POR SUBSANAR">
      <formula>NOT(ISERROR(SEARCH("PENDIENTES POR SUBSANAR",Q341)))</formula>
    </cfRule>
    <cfRule type="containsText" dxfId="4490" priority="862" operator="containsText" text="SIN OBSERVACIÓN">
      <formula>NOT(ISERROR(SEARCH("SIN OBSERVACIÓN",Q341)))</formula>
    </cfRule>
  </conditionalFormatting>
  <conditionalFormatting sqref="R341">
    <cfRule type="containsBlanks" dxfId="4489" priority="848">
      <formula>LEN(TRIM(R341))=0</formula>
    </cfRule>
    <cfRule type="cellIs" dxfId="4488" priority="850" operator="equal">
      <formula>"NO CUMPLEN CON LO SOLICITADO"</formula>
    </cfRule>
    <cfRule type="cellIs" dxfId="4487" priority="851" operator="equal">
      <formula>"CUMPLEN CON LO SOLICITADO"</formula>
    </cfRule>
    <cfRule type="cellIs" dxfId="4486" priority="852" operator="equal">
      <formula>"PENDIENTES"</formula>
    </cfRule>
    <cfRule type="cellIs" dxfId="4485" priority="853" operator="equal">
      <formula>"NINGUNO"</formula>
    </cfRule>
  </conditionalFormatting>
  <conditionalFormatting sqref="J337:J339">
    <cfRule type="cellIs" dxfId="4484" priority="846" operator="equal">
      <formula>"NO CUMPLE"</formula>
    </cfRule>
    <cfRule type="cellIs" dxfId="4483" priority="847" operator="equal">
      <formula>"CUMPLE"</formula>
    </cfRule>
  </conditionalFormatting>
  <conditionalFormatting sqref="J341">
    <cfRule type="cellIs" dxfId="4482" priority="844" operator="equal">
      <formula>"NO CUMPLE"</formula>
    </cfRule>
    <cfRule type="cellIs" dxfId="4481" priority="845" operator="equal">
      <formula>"CUMPLE"</formula>
    </cfRule>
  </conditionalFormatting>
  <conditionalFormatting sqref="J342">
    <cfRule type="cellIs" dxfId="4480" priority="842" operator="equal">
      <formula>"NO CUMPLE"</formula>
    </cfRule>
    <cfRule type="cellIs" dxfId="4479" priority="843" operator="equal">
      <formula>"CUMPLE"</formula>
    </cfRule>
  </conditionalFormatting>
  <conditionalFormatting sqref="J343">
    <cfRule type="cellIs" dxfId="4478" priority="840" operator="equal">
      <formula>"NO CUMPLE"</formula>
    </cfRule>
    <cfRule type="cellIs" dxfId="4477" priority="841" operator="equal">
      <formula>"CUMPLE"</formula>
    </cfRule>
  </conditionalFormatting>
  <conditionalFormatting sqref="F380:F381">
    <cfRule type="notContainsBlanks" dxfId="4476" priority="839">
      <formula>LEN(TRIM(F380))&gt;0</formula>
    </cfRule>
  </conditionalFormatting>
  <conditionalFormatting sqref="H364:H365 H368:H369 H372:H373 H376:H377 H380:H381">
    <cfRule type="notContainsBlanks" dxfId="4475" priority="838">
      <formula>LEN(TRIM(H364))&gt;0</formula>
    </cfRule>
  </conditionalFormatting>
  <conditionalFormatting sqref="I364:I365 I368:I369 I372:I373 I376:I377 I380:I381">
    <cfRule type="notContainsBlanks" dxfId="4474" priority="837">
      <formula>LEN(TRIM(I364))&gt;0</formula>
    </cfRule>
  </conditionalFormatting>
  <conditionalFormatting sqref="N364">
    <cfRule type="expression" dxfId="4473" priority="834">
      <formula>N364=" "</formula>
    </cfRule>
    <cfRule type="expression" dxfId="4472" priority="835">
      <formula>N364="NO PRESENTÓ CERTIFICADO"</formula>
    </cfRule>
    <cfRule type="expression" dxfId="4471" priority="836">
      <formula>N364="PRESENTÓ CERTIFICADO"</formula>
    </cfRule>
  </conditionalFormatting>
  <conditionalFormatting sqref="O364">
    <cfRule type="cellIs" dxfId="4470" priority="826" operator="equal">
      <formula>"PENDIENTE POR DESCRIPCIÓN"</formula>
    </cfRule>
    <cfRule type="cellIs" dxfId="4469" priority="827" operator="equal">
      <formula>"DESCRIPCIÓN INSUFICIENTE"</formula>
    </cfRule>
    <cfRule type="cellIs" dxfId="4468" priority="828" operator="equal">
      <formula>"NO ESTÁ ACORDE A ITEM 5.2.2 (T.R.)"</formula>
    </cfRule>
    <cfRule type="cellIs" dxfId="4467" priority="829" operator="equal">
      <formula>"ACORDE A ITEM 5.2.2 (T.R.)"</formula>
    </cfRule>
    <cfRule type="cellIs" dxfId="4466" priority="830" operator="equal">
      <formula>"PENDIENTE POR DESCRIPCIÓN"</formula>
    </cfRule>
    <cfRule type="cellIs" dxfId="4465" priority="831" operator="equal">
      <formula>"DESCRIPCIÓN INSUFICIENTE"</formula>
    </cfRule>
    <cfRule type="cellIs" dxfId="4464" priority="832" operator="equal">
      <formula>"NO ESTÁ ACORDE A ITEM 5.2.1 (T.R.)"</formula>
    </cfRule>
    <cfRule type="cellIs" dxfId="4463" priority="833" operator="equal">
      <formula>"ACORDE A ITEM 5.2.1 (T.R.)"</formula>
    </cfRule>
  </conditionalFormatting>
  <conditionalFormatting sqref="P364">
    <cfRule type="expression" dxfId="4462" priority="817">
      <formula>Q364="NO SUBSANABLE"</formula>
    </cfRule>
    <cfRule type="expression" dxfId="4461" priority="818">
      <formula>Q364="REQUERIMIENTOS SUBSANADOS"</formula>
    </cfRule>
    <cfRule type="expression" dxfId="4460" priority="819">
      <formula>Q364="PENDIENTES POR SUBSANAR"</formula>
    </cfRule>
    <cfRule type="expression" dxfId="4459" priority="821">
      <formula>Q364="SIN OBSERVACIÓN"</formula>
    </cfRule>
    <cfRule type="containsBlanks" dxfId="4458" priority="822">
      <formula>LEN(TRIM(P364))=0</formula>
    </cfRule>
  </conditionalFormatting>
  <conditionalFormatting sqref="Q364">
    <cfRule type="containsBlanks" dxfId="4457" priority="812">
      <formula>LEN(TRIM(Q364))=0</formula>
    </cfRule>
    <cfRule type="cellIs" dxfId="4456" priority="820" operator="equal">
      <formula>"REQUERIMIENTOS SUBSANADOS"</formula>
    </cfRule>
    <cfRule type="containsText" dxfId="4455" priority="823" operator="containsText" text="NO SUBSANABLE">
      <formula>NOT(ISERROR(SEARCH("NO SUBSANABLE",Q364)))</formula>
    </cfRule>
    <cfRule type="containsText" dxfId="4454" priority="824" operator="containsText" text="PENDIENTES POR SUBSANAR">
      <formula>NOT(ISERROR(SEARCH("PENDIENTES POR SUBSANAR",Q364)))</formula>
    </cfRule>
    <cfRule type="containsText" dxfId="4453" priority="825" operator="containsText" text="SIN OBSERVACIÓN">
      <formula>NOT(ISERROR(SEARCH("SIN OBSERVACIÓN",Q364)))</formula>
    </cfRule>
  </conditionalFormatting>
  <conditionalFormatting sqref="R364">
    <cfRule type="containsBlanks" dxfId="4452" priority="811">
      <formula>LEN(TRIM(R364))=0</formula>
    </cfRule>
    <cfRule type="cellIs" dxfId="4451" priority="813" operator="equal">
      <formula>"NO CUMPLEN CON LO SOLICITADO"</formula>
    </cfRule>
    <cfRule type="cellIs" dxfId="4450" priority="814" operator="equal">
      <formula>"CUMPLEN CON LO SOLICITADO"</formula>
    </cfRule>
    <cfRule type="cellIs" dxfId="4449" priority="815" operator="equal">
      <formula>"PENDIENTES"</formula>
    </cfRule>
    <cfRule type="cellIs" dxfId="4448" priority="816" operator="equal">
      <formula>"NINGUNO"</formula>
    </cfRule>
  </conditionalFormatting>
  <conditionalFormatting sqref="N368">
    <cfRule type="expression" dxfId="4447" priority="808">
      <formula>N368=" "</formula>
    </cfRule>
    <cfRule type="expression" dxfId="4446" priority="809">
      <formula>N368="NO PRESENTÓ CERTIFICADO"</formula>
    </cfRule>
    <cfRule type="expression" dxfId="4445" priority="810">
      <formula>N368="PRESENTÓ CERTIFICADO"</formula>
    </cfRule>
  </conditionalFormatting>
  <conditionalFormatting sqref="O368">
    <cfRule type="cellIs" dxfId="4444" priority="800" operator="equal">
      <formula>"PENDIENTE POR DESCRIPCIÓN"</formula>
    </cfRule>
    <cfRule type="cellIs" dxfId="4443" priority="801" operator="equal">
      <formula>"DESCRIPCIÓN INSUFICIENTE"</formula>
    </cfRule>
    <cfRule type="cellIs" dxfId="4442" priority="802" operator="equal">
      <formula>"NO ESTÁ ACORDE A ITEM 5.2.2 (T.R.)"</formula>
    </cfRule>
    <cfRule type="cellIs" dxfId="4441" priority="803" operator="equal">
      <formula>"ACORDE A ITEM 5.2.2 (T.R.)"</formula>
    </cfRule>
    <cfRule type="cellIs" dxfId="4440" priority="804" operator="equal">
      <formula>"PENDIENTE POR DESCRIPCIÓN"</formula>
    </cfRule>
    <cfRule type="cellIs" dxfId="4439" priority="805" operator="equal">
      <formula>"DESCRIPCIÓN INSUFICIENTE"</formula>
    </cfRule>
    <cfRule type="cellIs" dxfId="4438" priority="806" operator="equal">
      <formula>"NO ESTÁ ACORDE A ITEM 5.2.1 (T.R.)"</formula>
    </cfRule>
    <cfRule type="cellIs" dxfId="4437" priority="807" operator="equal">
      <formula>"ACORDE A ITEM 5.2.1 (T.R.)"</formula>
    </cfRule>
  </conditionalFormatting>
  <conditionalFormatting sqref="P368">
    <cfRule type="expression" dxfId="4436" priority="791">
      <formula>Q368="NO SUBSANABLE"</formula>
    </cfRule>
    <cfRule type="expression" dxfId="4435" priority="792">
      <formula>Q368="REQUERIMIENTOS SUBSANADOS"</formula>
    </cfRule>
    <cfRule type="expression" dxfId="4434" priority="793">
      <formula>Q368="PENDIENTES POR SUBSANAR"</formula>
    </cfRule>
    <cfRule type="expression" dxfId="4433" priority="795">
      <formula>Q368="SIN OBSERVACIÓN"</formula>
    </cfRule>
    <cfRule type="containsBlanks" dxfId="4432" priority="796">
      <formula>LEN(TRIM(P368))=0</formula>
    </cfRule>
  </conditionalFormatting>
  <conditionalFormatting sqref="Q368">
    <cfRule type="containsBlanks" dxfId="4431" priority="786">
      <formula>LEN(TRIM(Q368))=0</formula>
    </cfRule>
    <cfRule type="cellIs" dxfId="4430" priority="794" operator="equal">
      <formula>"REQUERIMIENTOS SUBSANADOS"</formula>
    </cfRule>
    <cfRule type="containsText" dxfId="4429" priority="797" operator="containsText" text="NO SUBSANABLE">
      <formula>NOT(ISERROR(SEARCH("NO SUBSANABLE",Q368)))</formula>
    </cfRule>
    <cfRule type="containsText" dxfId="4428" priority="798" operator="containsText" text="PENDIENTES POR SUBSANAR">
      <formula>NOT(ISERROR(SEARCH("PENDIENTES POR SUBSANAR",Q368)))</formula>
    </cfRule>
    <cfRule type="containsText" dxfId="4427" priority="799" operator="containsText" text="SIN OBSERVACIÓN">
      <formula>NOT(ISERROR(SEARCH("SIN OBSERVACIÓN",Q368)))</formula>
    </cfRule>
  </conditionalFormatting>
  <conditionalFormatting sqref="R368">
    <cfRule type="containsBlanks" dxfId="4426" priority="785">
      <formula>LEN(TRIM(R368))=0</formula>
    </cfRule>
    <cfRule type="cellIs" dxfId="4425" priority="787" operator="equal">
      <formula>"NO CUMPLEN CON LO SOLICITADO"</formula>
    </cfRule>
    <cfRule type="cellIs" dxfId="4424" priority="788" operator="equal">
      <formula>"CUMPLEN CON LO SOLICITADO"</formula>
    </cfRule>
    <cfRule type="cellIs" dxfId="4423" priority="789" operator="equal">
      <formula>"PENDIENTES"</formula>
    </cfRule>
    <cfRule type="cellIs" dxfId="4422" priority="790" operator="equal">
      <formula>"NINGUNO"</formula>
    </cfRule>
  </conditionalFormatting>
  <conditionalFormatting sqref="N372">
    <cfRule type="expression" dxfId="4421" priority="782">
      <formula>N372=" "</formula>
    </cfRule>
    <cfRule type="expression" dxfId="4420" priority="783">
      <formula>N372="NO PRESENTÓ CERTIFICADO"</formula>
    </cfRule>
    <cfRule type="expression" dxfId="4419" priority="784">
      <formula>N372="PRESENTÓ CERTIFICADO"</formula>
    </cfRule>
  </conditionalFormatting>
  <conditionalFormatting sqref="O372">
    <cfRule type="cellIs" dxfId="4418" priority="774" operator="equal">
      <formula>"PENDIENTE POR DESCRIPCIÓN"</formula>
    </cfRule>
    <cfRule type="cellIs" dxfId="4417" priority="775" operator="equal">
      <formula>"DESCRIPCIÓN INSUFICIENTE"</formula>
    </cfRule>
    <cfRule type="cellIs" dxfId="4416" priority="776" operator="equal">
      <formula>"NO ESTÁ ACORDE A ITEM 5.2.2 (T.R.)"</formula>
    </cfRule>
    <cfRule type="cellIs" dxfId="4415" priority="777" operator="equal">
      <formula>"ACORDE A ITEM 5.2.2 (T.R.)"</formula>
    </cfRule>
    <cfRule type="cellIs" dxfId="4414" priority="778" operator="equal">
      <formula>"PENDIENTE POR DESCRIPCIÓN"</formula>
    </cfRule>
    <cfRule type="cellIs" dxfId="4413" priority="779" operator="equal">
      <formula>"DESCRIPCIÓN INSUFICIENTE"</formula>
    </cfRule>
    <cfRule type="cellIs" dxfId="4412" priority="780" operator="equal">
      <formula>"NO ESTÁ ACORDE A ITEM 5.2.1 (T.R.)"</formula>
    </cfRule>
    <cfRule type="cellIs" dxfId="4411" priority="781" operator="equal">
      <formula>"ACORDE A ITEM 5.2.1 (T.R.)"</formula>
    </cfRule>
  </conditionalFormatting>
  <conditionalFormatting sqref="P372">
    <cfRule type="expression" dxfId="4410" priority="765">
      <formula>Q372="NO SUBSANABLE"</formula>
    </cfRule>
    <cfRule type="expression" dxfId="4409" priority="766">
      <formula>Q372="REQUERIMIENTOS SUBSANADOS"</formula>
    </cfRule>
    <cfRule type="expression" dxfId="4408" priority="767">
      <formula>Q372="PENDIENTES POR SUBSANAR"</formula>
    </cfRule>
    <cfRule type="expression" dxfId="4407" priority="769">
      <formula>Q372="SIN OBSERVACIÓN"</formula>
    </cfRule>
    <cfRule type="containsBlanks" dxfId="4406" priority="770">
      <formula>LEN(TRIM(P372))=0</formula>
    </cfRule>
  </conditionalFormatting>
  <conditionalFormatting sqref="Q372">
    <cfRule type="containsBlanks" dxfId="4405" priority="760">
      <formula>LEN(TRIM(Q372))=0</formula>
    </cfRule>
    <cfRule type="cellIs" dxfId="4404" priority="768" operator="equal">
      <formula>"REQUERIMIENTOS SUBSANADOS"</formula>
    </cfRule>
    <cfRule type="containsText" dxfId="4403" priority="771" operator="containsText" text="NO SUBSANABLE">
      <formula>NOT(ISERROR(SEARCH("NO SUBSANABLE",Q372)))</formula>
    </cfRule>
    <cfRule type="containsText" dxfId="4402" priority="772" operator="containsText" text="PENDIENTES POR SUBSANAR">
      <formula>NOT(ISERROR(SEARCH("PENDIENTES POR SUBSANAR",Q372)))</formula>
    </cfRule>
    <cfRule type="containsText" dxfId="4401" priority="773" operator="containsText" text="SIN OBSERVACIÓN">
      <formula>NOT(ISERROR(SEARCH("SIN OBSERVACIÓN",Q372)))</formula>
    </cfRule>
  </conditionalFormatting>
  <conditionalFormatting sqref="R372">
    <cfRule type="containsBlanks" dxfId="4400" priority="759">
      <formula>LEN(TRIM(R372))=0</formula>
    </cfRule>
    <cfRule type="cellIs" dxfId="4399" priority="761" operator="equal">
      <formula>"NO CUMPLEN CON LO SOLICITADO"</formula>
    </cfRule>
    <cfRule type="cellIs" dxfId="4398" priority="762" operator="equal">
      <formula>"CUMPLEN CON LO SOLICITADO"</formula>
    </cfRule>
    <cfRule type="cellIs" dxfId="4397" priority="763" operator="equal">
      <formula>"PENDIENTES"</formula>
    </cfRule>
    <cfRule type="cellIs" dxfId="4396" priority="764" operator="equal">
      <formula>"NINGUNO"</formula>
    </cfRule>
  </conditionalFormatting>
  <conditionalFormatting sqref="N376">
    <cfRule type="expression" dxfId="4395" priority="756">
      <formula>N376=" "</formula>
    </cfRule>
    <cfRule type="expression" dxfId="4394" priority="757">
      <formula>N376="NO PRESENTÓ CERTIFICADO"</formula>
    </cfRule>
    <cfRule type="expression" dxfId="4393" priority="758">
      <formula>N376="PRESENTÓ CERTIFICADO"</formula>
    </cfRule>
  </conditionalFormatting>
  <conditionalFormatting sqref="O376">
    <cfRule type="cellIs" dxfId="4392" priority="748" operator="equal">
      <formula>"PENDIENTE POR DESCRIPCIÓN"</formula>
    </cfRule>
    <cfRule type="cellIs" dxfId="4391" priority="749" operator="equal">
      <formula>"DESCRIPCIÓN INSUFICIENTE"</formula>
    </cfRule>
    <cfRule type="cellIs" dxfId="4390" priority="750" operator="equal">
      <formula>"NO ESTÁ ACORDE A ITEM 5.2.2 (T.R.)"</formula>
    </cfRule>
    <cfRule type="cellIs" dxfId="4389" priority="751" operator="equal">
      <formula>"ACORDE A ITEM 5.2.2 (T.R.)"</formula>
    </cfRule>
    <cfRule type="cellIs" dxfId="4388" priority="752" operator="equal">
      <formula>"PENDIENTE POR DESCRIPCIÓN"</formula>
    </cfRule>
    <cfRule type="cellIs" dxfId="4387" priority="753" operator="equal">
      <formula>"DESCRIPCIÓN INSUFICIENTE"</formula>
    </cfRule>
    <cfRule type="cellIs" dxfId="4386" priority="754" operator="equal">
      <formula>"NO ESTÁ ACORDE A ITEM 5.2.1 (T.R.)"</formula>
    </cfRule>
    <cfRule type="cellIs" dxfId="4385" priority="755" operator="equal">
      <formula>"ACORDE A ITEM 5.2.1 (T.R.)"</formula>
    </cfRule>
  </conditionalFormatting>
  <conditionalFormatting sqref="P376">
    <cfRule type="expression" dxfId="4384" priority="739">
      <formula>Q376="NO SUBSANABLE"</formula>
    </cfRule>
    <cfRule type="expression" dxfId="4383" priority="740">
      <formula>Q376="REQUERIMIENTOS SUBSANADOS"</formula>
    </cfRule>
    <cfRule type="expression" dxfId="4382" priority="741">
      <formula>Q376="PENDIENTES POR SUBSANAR"</formula>
    </cfRule>
    <cfRule type="expression" dxfId="4381" priority="743">
      <formula>Q376="SIN OBSERVACIÓN"</formula>
    </cfRule>
    <cfRule type="containsBlanks" dxfId="4380" priority="744">
      <formula>LEN(TRIM(P376))=0</formula>
    </cfRule>
  </conditionalFormatting>
  <conditionalFormatting sqref="Q376">
    <cfRule type="containsBlanks" dxfId="4379" priority="734">
      <formula>LEN(TRIM(Q376))=0</formula>
    </cfRule>
    <cfRule type="cellIs" dxfId="4378" priority="742" operator="equal">
      <formula>"REQUERIMIENTOS SUBSANADOS"</formula>
    </cfRule>
    <cfRule type="containsText" dxfId="4377" priority="745" operator="containsText" text="NO SUBSANABLE">
      <formula>NOT(ISERROR(SEARCH("NO SUBSANABLE",Q376)))</formula>
    </cfRule>
    <cfRule type="containsText" dxfId="4376" priority="746" operator="containsText" text="PENDIENTES POR SUBSANAR">
      <formula>NOT(ISERROR(SEARCH("PENDIENTES POR SUBSANAR",Q376)))</formula>
    </cfRule>
    <cfRule type="containsText" dxfId="4375" priority="747" operator="containsText" text="SIN OBSERVACIÓN">
      <formula>NOT(ISERROR(SEARCH("SIN OBSERVACIÓN",Q376)))</formula>
    </cfRule>
  </conditionalFormatting>
  <conditionalFormatting sqref="R376">
    <cfRule type="containsBlanks" dxfId="4374" priority="733">
      <formula>LEN(TRIM(R376))=0</formula>
    </cfRule>
    <cfRule type="cellIs" dxfId="4373" priority="735" operator="equal">
      <formula>"NO CUMPLEN CON LO SOLICITADO"</formula>
    </cfRule>
    <cfRule type="cellIs" dxfId="4372" priority="736" operator="equal">
      <formula>"CUMPLEN CON LO SOLICITADO"</formula>
    </cfRule>
    <cfRule type="cellIs" dxfId="4371" priority="737" operator="equal">
      <formula>"PENDIENTES"</formula>
    </cfRule>
    <cfRule type="cellIs" dxfId="4370" priority="738" operator="equal">
      <formula>"NINGUNO"</formula>
    </cfRule>
  </conditionalFormatting>
  <conditionalFormatting sqref="N380">
    <cfRule type="expression" dxfId="4369" priority="730">
      <formula>N380=" "</formula>
    </cfRule>
    <cfRule type="expression" dxfId="4368" priority="731">
      <formula>N380="NO PRESENTÓ CERTIFICADO"</formula>
    </cfRule>
    <cfRule type="expression" dxfId="4367" priority="732">
      <formula>N380="PRESENTÓ CERTIFICADO"</formula>
    </cfRule>
  </conditionalFormatting>
  <conditionalFormatting sqref="O380">
    <cfRule type="cellIs" dxfId="4366" priority="722" operator="equal">
      <formula>"PENDIENTE POR DESCRIPCIÓN"</formula>
    </cfRule>
    <cfRule type="cellIs" dxfId="4365" priority="723" operator="equal">
      <formula>"DESCRIPCIÓN INSUFICIENTE"</formula>
    </cfRule>
    <cfRule type="cellIs" dxfId="4364" priority="724" operator="equal">
      <formula>"NO ESTÁ ACORDE A ITEM 5.2.2 (T.R.)"</formula>
    </cfRule>
    <cfRule type="cellIs" dxfId="4363" priority="725" operator="equal">
      <formula>"ACORDE A ITEM 5.2.2 (T.R.)"</formula>
    </cfRule>
    <cfRule type="cellIs" dxfId="4362" priority="726" operator="equal">
      <formula>"PENDIENTE POR DESCRIPCIÓN"</formula>
    </cfRule>
    <cfRule type="cellIs" dxfId="4361" priority="727" operator="equal">
      <formula>"DESCRIPCIÓN INSUFICIENTE"</formula>
    </cfRule>
    <cfRule type="cellIs" dxfId="4360" priority="728" operator="equal">
      <formula>"NO ESTÁ ACORDE A ITEM 5.2.1 (T.R.)"</formula>
    </cfRule>
    <cfRule type="cellIs" dxfId="4359" priority="729" operator="equal">
      <formula>"ACORDE A ITEM 5.2.1 (T.R.)"</formula>
    </cfRule>
  </conditionalFormatting>
  <conditionalFormatting sqref="P380">
    <cfRule type="expression" dxfId="4358" priority="713">
      <formula>Q380="NO SUBSANABLE"</formula>
    </cfRule>
    <cfRule type="expression" dxfId="4357" priority="714">
      <formula>Q380="REQUERIMIENTOS SUBSANADOS"</formula>
    </cfRule>
    <cfRule type="expression" dxfId="4356" priority="715">
      <formula>Q380="PENDIENTES POR SUBSANAR"</formula>
    </cfRule>
    <cfRule type="expression" dxfId="4355" priority="717">
      <formula>Q380="SIN OBSERVACIÓN"</formula>
    </cfRule>
    <cfRule type="containsBlanks" dxfId="4354" priority="718">
      <formula>LEN(TRIM(P380))=0</formula>
    </cfRule>
  </conditionalFormatting>
  <conditionalFormatting sqref="Q380">
    <cfRule type="containsBlanks" dxfId="4353" priority="708">
      <formula>LEN(TRIM(Q380))=0</formula>
    </cfRule>
    <cfRule type="cellIs" dxfId="4352" priority="716" operator="equal">
      <formula>"REQUERIMIENTOS SUBSANADOS"</formula>
    </cfRule>
    <cfRule type="containsText" dxfId="4351" priority="719" operator="containsText" text="NO SUBSANABLE">
      <formula>NOT(ISERROR(SEARCH("NO SUBSANABLE",Q380)))</formula>
    </cfRule>
    <cfRule type="containsText" dxfId="4350" priority="720" operator="containsText" text="PENDIENTES POR SUBSANAR">
      <formula>NOT(ISERROR(SEARCH("PENDIENTES POR SUBSANAR",Q380)))</formula>
    </cfRule>
    <cfRule type="containsText" dxfId="4349" priority="721" operator="containsText" text="SIN OBSERVACIÓN">
      <formula>NOT(ISERROR(SEARCH("SIN OBSERVACIÓN",Q380)))</formula>
    </cfRule>
  </conditionalFormatting>
  <conditionalFormatting sqref="R380">
    <cfRule type="containsBlanks" dxfId="4348" priority="707">
      <formula>LEN(TRIM(R380))=0</formula>
    </cfRule>
    <cfRule type="cellIs" dxfId="4347" priority="709" operator="equal">
      <formula>"NO CUMPLEN CON LO SOLICITADO"</formula>
    </cfRule>
    <cfRule type="cellIs" dxfId="4346" priority="710" operator="equal">
      <formula>"CUMPLEN CON LO SOLICITADO"</formula>
    </cfRule>
    <cfRule type="cellIs" dxfId="4345" priority="711" operator="equal">
      <formula>"PENDIENTES"</formula>
    </cfRule>
    <cfRule type="cellIs" dxfId="4344" priority="712" operator="equal">
      <formula>"NINGUNO"</formula>
    </cfRule>
  </conditionalFormatting>
  <conditionalFormatting sqref="J364">
    <cfRule type="cellIs" dxfId="4343" priority="705" operator="equal">
      <formula>"NO CUMPLE"</formula>
    </cfRule>
    <cfRule type="cellIs" dxfId="4342" priority="706" operator="equal">
      <formula>"CUMPLE"</formula>
    </cfRule>
  </conditionalFormatting>
  <conditionalFormatting sqref="J365">
    <cfRule type="cellIs" dxfId="4341" priority="703" operator="equal">
      <formula>"NO CUMPLE"</formula>
    </cfRule>
    <cfRule type="cellIs" dxfId="4340" priority="704" operator="equal">
      <formula>"CUMPLE"</formula>
    </cfRule>
  </conditionalFormatting>
  <conditionalFormatting sqref="J366">
    <cfRule type="cellIs" dxfId="4339" priority="701" operator="equal">
      <formula>"NO CUMPLE"</formula>
    </cfRule>
    <cfRule type="cellIs" dxfId="4338" priority="702" operator="equal">
      <formula>"CUMPLE"</formula>
    </cfRule>
  </conditionalFormatting>
  <conditionalFormatting sqref="J368">
    <cfRule type="cellIs" dxfId="4337" priority="699" operator="equal">
      <formula>"NO CUMPLE"</formula>
    </cfRule>
    <cfRule type="cellIs" dxfId="4336" priority="700" operator="equal">
      <formula>"CUMPLE"</formula>
    </cfRule>
  </conditionalFormatting>
  <conditionalFormatting sqref="J369">
    <cfRule type="cellIs" dxfId="4335" priority="697" operator="equal">
      <formula>"NO CUMPLE"</formula>
    </cfRule>
    <cfRule type="cellIs" dxfId="4334" priority="698" operator="equal">
      <formula>"CUMPLE"</formula>
    </cfRule>
  </conditionalFormatting>
  <conditionalFormatting sqref="J370">
    <cfRule type="cellIs" dxfId="4333" priority="695" operator="equal">
      <formula>"NO CUMPLE"</formula>
    </cfRule>
    <cfRule type="cellIs" dxfId="4332" priority="696" operator="equal">
      <formula>"CUMPLE"</formula>
    </cfRule>
  </conditionalFormatting>
  <conditionalFormatting sqref="J372">
    <cfRule type="cellIs" dxfId="4331" priority="693" operator="equal">
      <formula>"NO CUMPLE"</formula>
    </cfRule>
    <cfRule type="cellIs" dxfId="4330" priority="694" operator="equal">
      <formula>"CUMPLE"</formula>
    </cfRule>
  </conditionalFormatting>
  <conditionalFormatting sqref="J373">
    <cfRule type="cellIs" dxfId="4329" priority="691" operator="equal">
      <formula>"NO CUMPLE"</formula>
    </cfRule>
    <cfRule type="cellIs" dxfId="4328" priority="692" operator="equal">
      <formula>"CUMPLE"</formula>
    </cfRule>
  </conditionalFormatting>
  <conditionalFormatting sqref="J374">
    <cfRule type="cellIs" dxfId="4327" priority="689" operator="equal">
      <formula>"NO CUMPLE"</formula>
    </cfRule>
    <cfRule type="cellIs" dxfId="4326" priority="690" operator="equal">
      <formula>"CUMPLE"</formula>
    </cfRule>
  </conditionalFormatting>
  <conditionalFormatting sqref="J376">
    <cfRule type="cellIs" dxfId="4325" priority="687" operator="equal">
      <formula>"NO CUMPLE"</formula>
    </cfRule>
    <cfRule type="cellIs" dxfId="4324" priority="688" operator="equal">
      <formula>"CUMPLE"</formula>
    </cfRule>
  </conditionalFormatting>
  <conditionalFormatting sqref="J377">
    <cfRule type="cellIs" dxfId="4323" priority="685" operator="equal">
      <formula>"NO CUMPLE"</formula>
    </cfRule>
    <cfRule type="cellIs" dxfId="4322" priority="686" operator="equal">
      <formula>"CUMPLE"</formula>
    </cfRule>
  </conditionalFormatting>
  <conditionalFormatting sqref="J378">
    <cfRule type="cellIs" dxfId="4321" priority="683" operator="equal">
      <formula>"NO CUMPLE"</formula>
    </cfRule>
    <cfRule type="cellIs" dxfId="4320" priority="684" operator="equal">
      <formula>"CUMPLE"</formula>
    </cfRule>
  </conditionalFormatting>
  <conditionalFormatting sqref="J380">
    <cfRule type="cellIs" dxfId="4319" priority="681" operator="equal">
      <formula>"NO CUMPLE"</formula>
    </cfRule>
    <cfRule type="cellIs" dxfId="4318" priority="682" operator="equal">
      <formula>"CUMPLE"</formula>
    </cfRule>
  </conditionalFormatting>
  <conditionalFormatting sqref="J381">
    <cfRule type="cellIs" dxfId="4317" priority="679" operator="equal">
      <formula>"NO CUMPLE"</formula>
    </cfRule>
    <cfRule type="cellIs" dxfId="4316" priority="680" operator="equal">
      <formula>"CUMPLE"</formula>
    </cfRule>
  </conditionalFormatting>
  <conditionalFormatting sqref="J382">
    <cfRule type="cellIs" dxfId="4315" priority="677" operator="equal">
      <formula>"NO CUMPLE"</formula>
    </cfRule>
    <cfRule type="cellIs" dxfId="4314" priority="678" operator="equal">
      <formula>"CUMPLE"</formula>
    </cfRule>
  </conditionalFormatting>
  <conditionalFormatting sqref="N391">
    <cfRule type="expression" dxfId="4313" priority="674">
      <formula>N391=" "</formula>
    </cfRule>
    <cfRule type="expression" dxfId="4312" priority="675">
      <formula>N391="NO PRESENTÓ CERTIFICADO"</formula>
    </cfRule>
    <cfRule type="expression" dxfId="4311" priority="676">
      <formula>N391="PRESENTÓ CERTIFICADO"</formula>
    </cfRule>
  </conditionalFormatting>
  <conditionalFormatting sqref="O391">
    <cfRule type="cellIs" dxfId="4310" priority="666" operator="equal">
      <formula>"PENDIENTE POR DESCRIPCIÓN"</formula>
    </cfRule>
    <cfRule type="cellIs" dxfId="4309" priority="667" operator="equal">
      <formula>"DESCRIPCIÓN INSUFICIENTE"</formula>
    </cfRule>
    <cfRule type="cellIs" dxfId="4308" priority="668" operator="equal">
      <formula>"NO ESTÁ ACORDE A ITEM 5.2.2 (T.R.)"</formula>
    </cfRule>
    <cfRule type="cellIs" dxfId="4307" priority="669" operator="equal">
      <formula>"ACORDE A ITEM 5.2.2 (T.R.)"</formula>
    </cfRule>
    <cfRule type="cellIs" dxfId="4306" priority="670" operator="equal">
      <formula>"PENDIENTE POR DESCRIPCIÓN"</formula>
    </cfRule>
    <cfRule type="cellIs" dxfId="4305" priority="671" operator="equal">
      <formula>"DESCRIPCIÓN INSUFICIENTE"</formula>
    </cfRule>
    <cfRule type="cellIs" dxfId="4304" priority="672" operator="equal">
      <formula>"NO ESTÁ ACORDE A ITEM 5.2.1 (T.R.)"</formula>
    </cfRule>
    <cfRule type="cellIs" dxfId="4303" priority="673" operator="equal">
      <formula>"ACORDE A ITEM 5.2.1 (T.R.)"</formula>
    </cfRule>
  </conditionalFormatting>
  <conditionalFormatting sqref="P391">
    <cfRule type="expression" dxfId="4302" priority="657">
      <formula>Q391="NO SUBSANABLE"</formula>
    </cfRule>
    <cfRule type="expression" dxfId="4301" priority="658">
      <formula>Q391="REQUERIMIENTOS SUBSANADOS"</formula>
    </cfRule>
    <cfRule type="expression" dxfId="4300" priority="659">
      <formula>Q391="PENDIENTES POR SUBSANAR"</formula>
    </cfRule>
    <cfRule type="expression" dxfId="4299" priority="661">
      <formula>Q391="SIN OBSERVACIÓN"</formula>
    </cfRule>
    <cfRule type="containsBlanks" dxfId="4298" priority="662">
      <formula>LEN(TRIM(P391))=0</formula>
    </cfRule>
  </conditionalFormatting>
  <conditionalFormatting sqref="Q391">
    <cfRule type="containsBlanks" dxfId="4297" priority="652">
      <formula>LEN(TRIM(Q391))=0</formula>
    </cfRule>
    <cfRule type="cellIs" dxfId="4296" priority="660" operator="equal">
      <formula>"REQUERIMIENTOS SUBSANADOS"</formula>
    </cfRule>
    <cfRule type="containsText" dxfId="4295" priority="663" operator="containsText" text="NO SUBSANABLE">
      <formula>NOT(ISERROR(SEARCH("NO SUBSANABLE",Q391)))</formula>
    </cfRule>
    <cfRule type="containsText" dxfId="4294" priority="664" operator="containsText" text="PENDIENTES POR SUBSANAR">
      <formula>NOT(ISERROR(SEARCH("PENDIENTES POR SUBSANAR",Q391)))</formula>
    </cfRule>
    <cfRule type="containsText" dxfId="4293" priority="665" operator="containsText" text="SIN OBSERVACIÓN">
      <formula>NOT(ISERROR(SEARCH("SIN OBSERVACIÓN",Q391)))</formula>
    </cfRule>
  </conditionalFormatting>
  <conditionalFormatting sqref="R391">
    <cfRule type="containsBlanks" dxfId="4292" priority="651">
      <formula>LEN(TRIM(R391))=0</formula>
    </cfRule>
    <cfRule type="cellIs" dxfId="4291" priority="653" operator="equal">
      <formula>"NO CUMPLEN CON LO SOLICITADO"</formula>
    </cfRule>
    <cfRule type="cellIs" dxfId="4290" priority="654" operator="equal">
      <formula>"CUMPLEN CON LO SOLICITADO"</formula>
    </cfRule>
    <cfRule type="cellIs" dxfId="4289" priority="655" operator="equal">
      <formula>"PENDIENTES"</formula>
    </cfRule>
    <cfRule type="cellIs" dxfId="4288" priority="656" operator="equal">
      <formula>"NINGUNO"</formula>
    </cfRule>
  </conditionalFormatting>
  <conditionalFormatting sqref="U364:U383">
    <cfRule type="cellIs" dxfId="4287" priority="649" operator="equal">
      <formula>0</formula>
    </cfRule>
    <cfRule type="cellIs" dxfId="4286" priority="650" operator="equal">
      <formula>1</formula>
    </cfRule>
  </conditionalFormatting>
  <conditionalFormatting sqref="U391:U394">
    <cfRule type="cellIs" dxfId="4285" priority="647" operator="equal">
      <formula>0</formula>
    </cfRule>
    <cfRule type="cellIs" dxfId="4284" priority="648" operator="equal">
      <formula>1</formula>
    </cfRule>
  </conditionalFormatting>
  <conditionalFormatting sqref="N422">
    <cfRule type="expression" dxfId="4283" priority="644">
      <formula>N422=" "</formula>
    </cfRule>
    <cfRule type="expression" dxfId="4282" priority="645">
      <formula>N422="NO PRESENTÓ CERTIFICADO"</formula>
    </cfRule>
    <cfRule type="expression" dxfId="4281" priority="646">
      <formula>N422="PRESENTÓ CERTIFICADO"</formula>
    </cfRule>
  </conditionalFormatting>
  <conditionalFormatting sqref="O422">
    <cfRule type="cellIs" dxfId="4280" priority="636" operator="equal">
      <formula>"PENDIENTE POR DESCRIPCIÓN"</formula>
    </cfRule>
    <cfRule type="cellIs" dxfId="4279" priority="637" operator="equal">
      <formula>"DESCRIPCIÓN INSUFICIENTE"</formula>
    </cfRule>
    <cfRule type="cellIs" dxfId="4278" priority="638" operator="equal">
      <formula>"NO ESTÁ ACORDE A ITEM 5.2.2 (T.R.)"</formula>
    </cfRule>
    <cfRule type="cellIs" dxfId="4277" priority="639" operator="equal">
      <formula>"ACORDE A ITEM 5.2.2 (T.R.)"</formula>
    </cfRule>
    <cfRule type="cellIs" dxfId="4276" priority="640" operator="equal">
      <formula>"PENDIENTE POR DESCRIPCIÓN"</formula>
    </cfRule>
    <cfRule type="cellIs" dxfId="4275" priority="641" operator="equal">
      <formula>"DESCRIPCIÓN INSUFICIENTE"</formula>
    </cfRule>
    <cfRule type="cellIs" dxfId="4274" priority="642" operator="equal">
      <formula>"NO ESTÁ ACORDE A ITEM 5.2.1 (T.R.)"</formula>
    </cfRule>
    <cfRule type="cellIs" dxfId="4273" priority="643" operator="equal">
      <formula>"ACORDE A ITEM 5.2.1 (T.R.)"</formula>
    </cfRule>
  </conditionalFormatting>
  <conditionalFormatting sqref="P422">
    <cfRule type="expression" dxfId="4272" priority="627">
      <formula>Q422="NO SUBSANABLE"</formula>
    </cfRule>
    <cfRule type="expression" dxfId="4271" priority="628">
      <formula>Q422="REQUERIMIENTOS SUBSANADOS"</formula>
    </cfRule>
    <cfRule type="expression" dxfId="4270" priority="629">
      <formula>Q422="PENDIENTES POR SUBSANAR"</formula>
    </cfRule>
    <cfRule type="expression" dxfId="4269" priority="631">
      <formula>Q422="SIN OBSERVACIÓN"</formula>
    </cfRule>
    <cfRule type="containsBlanks" dxfId="4268" priority="632">
      <formula>LEN(TRIM(P422))=0</formula>
    </cfRule>
  </conditionalFormatting>
  <conditionalFormatting sqref="Q422">
    <cfRule type="containsBlanks" dxfId="4267" priority="622">
      <formula>LEN(TRIM(Q422))=0</formula>
    </cfRule>
    <cfRule type="cellIs" dxfId="4266" priority="630" operator="equal">
      <formula>"REQUERIMIENTOS SUBSANADOS"</formula>
    </cfRule>
    <cfRule type="containsText" dxfId="4265" priority="633" operator="containsText" text="NO SUBSANABLE">
      <formula>NOT(ISERROR(SEARCH("NO SUBSANABLE",Q422)))</formula>
    </cfRule>
    <cfRule type="containsText" dxfId="4264" priority="634" operator="containsText" text="PENDIENTES POR SUBSANAR">
      <formula>NOT(ISERROR(SEARCH("PENDIENTES POR SUBSANAR",Q422)))</formula>
    </cfRule>
    <cfRule type="containsText" dxfId="4263" priority="635" operator="containsText" text="SIN OBSERVACIÓN">
      <formula>NOT(ISERROR(SEARCH("SIN OBSERVACIÓN",Q422)))</formula>
    </cfRule>
  </conditionalFormatting>
  <conditionalFormatting sqref="R422">
    <cfRule type="containsBlanks" dxfId="4262" priority="621">
      <formula>LEN(TRIM(R422))=0</formula>
    </cfRule>
    <cfRule type="cellIs" dxfId="4261" priority="623" operator="equal">
      <formula>"NO CUMPLEN CON LO SOLICITADO"</formula>
    </cfRule>
    <cfRule type="cellIs" dxfId="4260" priority="624" operator="equal">
      <formula>"CUMPLEN CON LO SOLICITADO"</formula>
    </cfRule>
    <cfRule type="cellIs" dxfId="4259" priority="625" operator="equal">
      <formula>"PENDIENTES"</formula>
    </cfRule>
    <cfRule type="cellIs" dxfId="4258" priority="626" operator="equal">
      <formula>"NINGUNO"</formula>
    </cfRule>
  </conditionalFormatting>
  <conditionalFormatting sqref="N418">
    <cfRule type="expression" dxfId="4257" priority="618">
      <formula>N418=" "</formula>
    </cfRule>
    <cfRule type="expression" dxfId="4256" priority="619">
      <formula>N418="NO PRESENTÓ CERTIFICADO"</formula>
    </cfRule>
    <cfRule type="expression" dxfId="4255" priority="620">
      <formula>N418="PRESENTÓ CERTIFICADO"</formula>
    </cfRule>
  </conditionalFormatting>
  <conditionalFormatting sqref="O418">
    <cfRule type="cellIs" dxfId="4254" priority="610" operator="equal">
      <formula>"PENDIENTE POR DESCRIPCIÓN"</formula>
    </cfRule>
    <cfRule type="cellIs" dxfId="4253" priority="611" operator="equal">
      <formula>"DESCRIPCIÓN INSUFICIENTE"</formula>
    </cfRule>
    <cfRule type="cellIs" dxfId="4252" priority="612" operator="equal">
      <formula>"NO ESTÁ ACORDE A ITEM 5.2.2 (T.R.)"</formula>
    </cfRule>
    <cfRule type="cellIs" dxfId="4251" priority="613" operator="equal">
      <formula>"ACORDE A ITEM 5.2.2 (T.R.)"</formula>
    </cfRule>
    <cfRule type="cellIs" dxfId="4250" priority="614" operator="equal">
      <formula>"PENDIENTE POR DESCRIPCIÓN"</formula>
    </cfRule>
    <cfRule type="cellIs" dxfId="4249" priority="615" operator="equal">
      <formula>"DESCRIPCIÓN INSUFICIENTE"</formula>
    </cfRule>
    <cfRule type="cellIs" dxfId="4248" priority="616" operator="equal">
      <formula>"NO ESTÁ ACORDE A ITEM 5.2.1 (T.R.)"</formula>
    </cfRule>
    <cfRule type="cellIs" dxfId="4247" priority="617" operator="equal">
      <formula>"ACORDE A ITEM 5.2.1 (T.R.)"</formula>
    </cfRule>
  </conditionalFormatting>
  <conditionalFormatting sqref="P418">
    <cfRule type="expression" dxfId="4246" priority="601">
      <formula>Q418="NO SUBSANABLE"</formula>
    </cfRule>
    <cfRule type="expression" dxfId="4245" priority="602">
      <formula>Q418="REQUERIMIENTOS SUBSANADOS"</formula>
    </cfRule>
    <cfRule type="expression" dxfId="4244" priority="603">
      <formula>Q418="PENDIENTES POR SUBSANAR"</formula>
    </cfRule>
    <cfRule type="expression" dxfId="4243" priority="605">
      <formula>Q418="SIN OBSERVACIÓN"</formula>
    </cfRule>
    <cfRule type="containsBlanks" dxfId="4242" priority="606">
      <formula>LEN(TRIM(P418))=0</formula>
    </cfRule>
  </conditionalFormatting>
  <conditionalFormatting sqref="Q418">
    <cfRule type="containsBlanks" dxfId="4241" priority="596">
      <formula>LEN(TRIM(Q418))=0</formula>
    </cfRule>
    <cfRule type="cellIs" dxfId="4240" priority="604" operator="equal">
      <formula>"REQUERIMIENTOS SUBSANADOS"</formula>
    </cfRule>
    <cfRule type="containsText" dxfId="4239" priority="607" operator="containsText" text="NO SUBSANABLE">
      <formula>NOT(ISERROR(SEARCH("NO SUBSANABLE",Q418)))</formula>
    </cfRule>
    <cfRule type="containsText" dxfId="4238" priority="608" operator="containsText" text="PENDIENTES POR SUBSANAR">
      <formula>NOT(ISERROR(SEARCH("PENDIENTES POR SUBSANAR",Q418)))</formula>
    </cfRule>
    <cfRule type="containsText" dxfId="4237" priority="609" operator="containsText" text="SIN OBSERVACIÓN">
      <formula>NOT(ISERROR(SEARCH("SIN OBSERVACIÓN",Q418)))</formula>
    </cfRule>
  </conditionalFormatting>
  <conditionalFormatting sqref="R418">
    <cfRule type="containsBlanks" dxfId="4236" priority="595">
      <formula>LEN(TRIM(R418))=0</formula>
    </cfRule>
    <cfRule type="cellIs" dxfId="4235" priority="597" operator="equal">
      <formula>"NO CUMPLEN CON LO SOLICITADO"</formula>
    </cfRule>
    <cfRule type="cellIs" dxfId="4234" priority="598" operator="equal">
      <formula>"CUMPLEN CON LO SOLICITADO"</formula>
    </cfRule>
    <cfRule type="cellIs" dxfId="4233" priority="599" operator="equal">
      <formula>"PENDIENTES"</formula>
    </cfRule>
    <cfRule type="cellIs" dxfId="4232" priority="600" operator="equal">
      <formula>"NINGUNO"</formula>
    </cfRule>
  </conditionalFormatting>
  <conditionalFormatting sqref="N426">
    <cfRule type="expression" dxfId="4231" priority="592">
      <formula>N426=" "</formula>
    </cfRule>
    <cfRule type="expression" dxfId="4230" priority="593">
      <formula>N426="NO PRESENTÓ CERTIFICADO"</formula>
    </cfRule>
    <cfRule type="expression" dxfId="4229" priority="594">
      <formula>N426="PRESENTÓ CERTIFICADO"</formula>
    </cfRule>
  </conditionalFormatting>
  <conditionalFormatting sqref="O426">
    <cfRule type="cellIs" dxfId="4228" priority="584" operator="equal">
      <formula>"PENDIENTE POR DESCRIPCIÓN"</formula>
    </cfRule>
    <cfRule type="cellIs" dxfId="4227" priority="585" operator="equal">
      <formula>"DESCRIPCIÓN INSUFICIENTE"</formula>
    </cfRule>
    <cfRule type="cellIs" dxfId="4226" priority="586" operator="equal">
      <formula>"NO ESTÁ ACORDE A ITEM 5.2.2 (T.R.)"</formula>
    </cfRule>
    <cfRule type="cellIs" dxfId="4225" priority="587" operator="equal">
      <formula>"ACORDE A ITEM 5.2.2 (T.R.)"</formula>
    </cfRule>
    <cfRule type="cellIs" dxfId="4224" priority="588" operator="equal">
      <formula>"PENDIENTE POR DESCRIPCIÓN"</formula>
    </cfRule>
    <cfRule type="cellIs" dxfId="4223" priority="589" operator="equal">
      <formula>"DESCRIPCIÓN INSUFICIENTE"</formula>
    </cfRule>
    <cfRule type="cellIs" dxfId="4222" priority="590" operator="equal">
      <formula>"NO ESTÁ ACORDE A ITEM 5.2.1 (T.R.)"</formula>
    </cfRule>
    <cfRule type="cellIs" dxfId="4221" priority="591" operator="equal">
      <formula>"ACORDE A ITEM 5.2.1 (T.R.)"</formula>
    </cfRule>
  </conditionalFormatting>
  <conditionalFormatting sqref="P426">
    <cfRule type="expression" dxfId="4220" priority="575">
      <formula>Q426="NO SUBSANABLE"</formula>
    </cfRule>
    <cfRule type="expression" dxfId="4219" priority="576">
      <formula>Q426="REQUERIMIENTOS SUBSANADOS"</formula>
    </cfRule>
    <cfRule type="expression" dxfId="4218" priority="577">
      <formula>Q426="PENDIENTES POR SUBSANAR"</formula>
    </cfRule>
    <cfRule type="expression" dxfId="4217" priority="579">
      <formula>Q426="SIN OBSERVACIÓN"</formula>
    </cfRule>
    <cfRule type="containsBlanks" dxfId="4216" priority="580">
      <formula>LEN(TRIM(P426))=0</formula>
    </cfRule>
  </conditionalFormatting>
  <conditionalFormatting sqref="Q426">
    <cfRule type="containsBlanks" dxfId="4215" priority="570">
      <formula>LEN(TRIM(Q426))=0</formula>
    </cfRule>
    <cfRule type="cellIs" dxfId="4214" priority="578" operator="equal">
      <formula>"REQUERIMIENTOS SUBSANADOS"</formula>
    </cfRule>
    <cfRule type="containsText" dxfId="4213" priority="581" operator="containsText" text="NO SUBSANABLE">
      <formula>NOT(ISERROR(SEARCH("NO SUBSANABLE",Q426)))</formula>
    </cfRule>
    <cfRule type="containsText" dxfId="4212" priority="582" operator="containsText" text="PENDIENTES POR SUBSANAR">
      <formula>NOT(ISERROR(SEARCH("PENDIENTES POR SUBSANAR",Q426)))</formula>
    </cfRule>
    <cfRule type="containsText" dxfId="4211" priority="583" operator="containsText" text="SIN OBSERVACIÓN">
      <formula>NOT(ISERROR(SEARCH("SIN OBSERVACIÓN",Q426)))</formula>
    </cfRule>
  </conditionalFormatting>
  <conditionalFormatting sqref="R426">
    <cfRule type="containsBlanks" dxfId="4210" priority="569">
      <formula>LEN(TRIM(R426))=0</formula>
    </cfRule>
    <cfRule type="cellIs" dxfId="4209" priority="571" operator="equal">
      <formula>"NO CUMPLEN CON LO SOLICITADO"</formula>
    </cfRule>
    <cfRule type="cellIs" dxfId="4208" priority="572" operator="equal">
      <formula>"CUMPLEN CON LO SOLICITADO"</formula>
    </cfRule>
    <cfRule type="cellIs" dxfId="4207" priority="573" operator="equal">
      <formula>"PENDIENTES"</formula>
    </cfRule>
    <cfRule type="cellIs" dxfId="4206" priority="574" operator="equal">
      <formula>"NINGUNO"</formula>
    </cfRule>
  </conditionalFormatting>
  <conditionalFormatting sqref="J418:J420">
    <cfRule type="cellIs" dxfId="4205" priority="567" operator="equal">
      <formula>"NO CUMPLE"</formula>
    </cfRule>
    <cfRule type="cellIs" dxfId="4204" priority="568" operator="equal">
      <formula>"CUMPLE"</formula>
    </cfRule>
  </conditionalFormatting>
  <conditionalFormatting sqref="J422:J424">
    <cfRule type="cellIs" dxfId="4203" priority="565" operator="equal">
      <formula>"NO CUMPLE"</formula>
    </cfRule>
    <cfRule type="cellIs" dxfId="4202" priority="566" operator="equal">
      <formula>"CUMPLE"</formula>
    </cfRule>
  </conditionalFormatting>
  <conditionalFormatting sqref="J426:J428">
    <cfRule type="cellIs" dxfId="4201" priority="563" operator="equal">
      <formula>"NO CUMPLE"</formula>
    </cfRule>
    <cfRule type="cellIs" dxfId="4200" priority="564" operator="equal">
      <formula>"CUMPLE"</formula>
    </cfRule>
  </conditionalFormatting>
  <conditionalFormatting sqref="U418:U429">
    <cfRule type="cellIs" dxfId="4199" priority="561" operator="equal">
      <formula>0</formula>
    </cfRule>
    <cfRule type="cellIs" dxfId="4198" priority="562" operator="equal">
      <formula>1</formula>
    </cfRule>
  </conditionalFormatting>
  <conditionalFormatting sqref="N449">
    <cfRule type="expression" dxfId="4197" priority="558">
      <formula>N449=" "</formula>
    </cfRule>
    <cfRule type="expression" dxfId="4196" priority="559">
      <formula>N449="NO PRESENTÓ CERTIFICADO"</formula>
    </cfRule>
    <cfRule type="expression" dxfId="4195" priority="560">
      <formula>N449="PRESENTÓ CERTIFICADO"</formula>
    </cfRule>
  </conditionalFormatting>
  <conditionalFormatting sqref="O449">
    <cfRule type="cellIs" dxfId="4194" priority="550" operator="equal">
      <formula>"PENDIENTE POR DESCRIPCIÓN"</formula>
    </cfRule>
    <cfRule type="cellIs" dxfId="4193" priority="551" operator="equal">
      <formula>"DESCRIPCIÓN INSUFICIENTE"</formula>
    </cfRule>
    <cfRule type="cellIs" dxfId="4192" priority="552" operator="equal">
      <formula>"NO ESTÁ ACORDE A ITEM 5.2.2 (T.R.)"</formula>
    </cfRule>
    <cfRule type="cellIs" dxfId="4191" priority="553" operator="equal">
      <formula>"ACORDE A ITEM 5.2.2 (T.R.)"</formula>
    </cfRule>
    <cfRule type="cellIs" dxfId="4190" priority="554" operator="equal">
      <formula>"PENDIENTE POR DESCRIPCIÓN"</formula>
    </cfRule>
    <cfRule type="cellIs" dxfId="4189" priority="555" operator="equal">
      <formula>"DESCRIPCIÓN INSUFICIENTE"</formula>
    </cfRule>
    <cfRule type="cellIs" dxfId="4188" priority="556" operator="equal">
      <formula>"NO ESTÁ ACORDE A ITEM 5.2.1 (T.R.)"</formula>
    </cfRule>
    <cfRule type="cellIs" dxfId="4187" priority="557" operator="equal">
      <formula>"ACORDE A ITEM 5.2.1 (T.R.)"</formula>
    </cfRule>
  </conditionalFormatting>
  <conditionalFormatting sqref="P449">
    <cfRule type="expression" dxfId="4186" priority="541">
      <formula>Q449="NO SUBSANABLE"</formula>
    </cfRule>
    <cfRule type="expression" dxfId="4185" priority="542">
      <formula>Q449="REQUERIMIENTOS SUBSANADOS"</formula>
    </cfRule>
    <cfRule type="expression" dxfId="4184" priority="543">
      <formula>Q449="PENDIENTES POR SUBSANAR"</formula>
    </cfRule>
    <cfRule type="expression" dxfId="4183" priority="545">
      <formula>Q449="SIN OBSERVACIÓN"</formula>
    </cfRule>
    <cfRule type="containsBlanks" dxfId="4182" priority="546">
      <formula>LEN(TRIM(P449))=0</formula>
    </cfRule>
  </conditionalFormatting>
  <conditionalFormatting sqref="Q449">
    <cfRule type="containsBlanks" dxfId="4181" priority="536">
      <formula>LEN(TRIM(Q449))=0</formula>
    </cfRule>
    <cfRule type="cellIs" dxfId="4180" priority="544" operator="equal">
      <formula>"REQUERIMIENTOS SUBSANADOS"</formula>
    </cfRule>
    <cfRule type="containsText" dxfId="4179" priority="547" operator="containsText" text="NO SUBSANABLE">
      <formula>NOT(ISERROR(SEARCH("NO SUBSANABLE",Q449)))</formula>
    </cfRule>
    <cfRule type="containsText" dxfId="4178" priority="548" operator="containsText" text="PENDIENTES POR SUBSANAR">
      <formula>NOT(ISERROR(SEARCH("PENDIENTES POR SUBSANAR",Q449)))</formula>
    </cfRule>
    <cfRule type="containsText" dxfId="4177" priority="549" operator="containsText" text="SIN OBSERVACIÓN">
      <formula>NOT(ISERROR(SEARCH("SIN OBSERVACIÓN",Q449)))</formula>
    </cfRule>
  </conditionalFormatting>
  <conditionalFormatting sqref="R449">
    <cfRule type="containsBlanks" dxfId="4176" priority="535">
      <formula>LEN(TRIM(R449))=0</formula>
    </cfRule>
    <cfRule type="cellIs" dxfId="4175" priority="537" operator="equal">
      <formula>"NO CUMPLEN CON LO SOLICITADO"</formula>
    </cfRule>
    <cfRule type="cellIs" dxfId="4174" priority="538" operator="equal">
      <formula>"CUMPLEN CON LO SOLICITADO"</formula>
    </cfRule>
    <cfRule type="cellIs" dxfId="4173" priority="539" operator="equal">
      <formula>"PENDIENTES"</formula>
    </cfRule>
    <cfRule type="cellIs" dxfId="4172" priority="540" operator="equal">
      <formula>"NINGUNO"</formula>
    </cfRule>
  </conditionalFormatting>
  <conditionalFormatting sqref="N445">
    <cfRule type="expression" dxfId="4171" priority="506">
      <formula>N445=" "</formula>
    </cfRule>
    <cfRule type="expression" dxfId="4170" priority="507">
      <formula>N445="NO PRESENTÓ CERTIFICADO"</formula>
    </cfRule>
    <cfRule type="expression" dxfId="4169" priority="508">
      <formula>N445="PRESENTÓ CERTIFICADO"</formula>
    </cfRule>
  </conditionalFormatting>
  <conditionalFormatting sqref="O445">
    <cfRule type="cellIs" dxfId="4168" priority="498" operator="equal">
      <formula>"PENDIENTE POR DESCRIPCIÓN"</formula>
    </cfRule>
    <cfRule type="cellIs" dxfId="4167" priority="499" operator="equal">
      <formula>"DESCRIPCIÓN INSUFICIENTE"</formula>
    </cfRule>
    <cfRule type="cellIs" dxfId="4166" priority="500" operator="equal">
      <formula>"NO ESTÁ ACORDE A ITEM 5.2.2 (T.R.)"</formula>
    </cfRule>
    <cfRule type="cellIs" dxfId="4165" priority="501" operator="equal">
      <formula>"ACORDE A ITEM 5.2.2 (T.R.)"</formula>
    </cfRule>
    <cfRule type="cellIs" dxfId="4164" priority="502" operator="equal">
      <formula>"PENDIENTE POR DESCRIPCIÓN"</formula>
    </cfRule>
    <cfRule type="cellIs" dxfId="4163" priority="503" operator="equal">
      <formula>"DESCRIPCIÓN INSUFICIENTE"</formula>
    </cfRule>
    <cfRule type="cellIs" dxfId="4162" priority="504" operator="equal">
      <formula>"NO ESTÁ ACORDE A ITEM 5.2.1 (T.R.)"</formula>
    </cfRule>
    <cfRule type="cellIs" dxfId="4161" priority="505" operator="equal">
      <formula>"ACORDE A ITEM 5.2.1 (T.R.)"</formula>
    </cfRule>
  </conditionalFormatting>
  <conditionalFormatting sqref="P445">
    <cfRule type="expression" dxfId="4160" priority="489">
      <formula>Q445="NO SUBSANABLE"</formula>
    </cfRule>
    <cfRule type="expression" dxfId="4159" priority="490">
      <formula>Q445="REQUERIMIENTOS SUBSANADOS"</formula>
    </cfRule>
    <cfRule type="expression" dxfId="4158" priority="491">
      <formula>Q445="PENDIENTES POR SUBSANAR"</formula>
    </cfRule>
    <cfRule type="expression" dxfId="4157" priority="493">
      <formula>Q445="SIN OBSERVACIÓN"</formula>
    </cfRule>
    <cfRule type="containsBlanks" dxfId="4156" priority="494">
      <formula>LEN(TRIM(P445))=0</formula>
    </cfRule>
  </conditionalFormatting>
  <conditionalFormatting sqref="Q445">
    <cfRule type="containsBlanks" dxfId="4155" priority="484">
      <formula>LEN(TRIM(Q445))=0</formula>
    </cfRule>
    <cfRule type="cellIs" dxfId="4154" priority="492" operator="equal">
      <formula>"REQUERIMIENTOS SUBSANADOS"</formula>
    </cfRule>
    <cfRule type="containsText" dxfId="4153" priority="495" operator="containsText" text="NO SUBSANABLE">
      <formula>NOT(ISERROR(SEARCH("NO SUBSANABLE",Q445)))</formula>
    </cfRule>
    <cfRule type="containsText" dxfId="4152" priority="496" operator="containsText" text="PENDIENTES POR SUBSANAR">
      <formula>NOT(ISERROR(SEARCH("PENDIENTES POR SUBSANAR",Q445)))</formula>
    </cfRule>
    <cfRule type="containsText" dxfId="4151" priority="497" operator="containsText" text="SIN OBSERVACIÓN">
      <formula>NOT(ISERROR(SEARCH("SIN OBSERVACIÓN",Q445)))</formula>
    </cfRule>
  </conditionalFormatting>
  <conditionalFormatting sqref="R445">
    <cfRule type="containsBlanks" dxfId="4150" priority="483">
      <formula>LEN(TRIM(R445))=0</formula>
    </cfRule>
    <cfRule type="cellIs" dxfId="4149" priority="485" operator="equal">
      <formula>"NO CUMPLEN CON LO SOLICITADO"</formula>
    </cfRule>
    <cfRule type="cellIs" dxfId="4148" priority="486" operator="equal">
      <formula>"CUMPLEN CON LO SOLICITADO"</formula>
    </cfRule>
    <cfRule type="cellIs" dxfId="4147" priority="487" operator="equal">
      <formula>"PENDIENTES"</formula>
    </cfRule>
    <cfRule type="cellIs" dxfId="4146" priority="488" operator="equal">
      <formula>"NINGUNO"</formula>
    </cfRule>
  </conditionalFormatting>
  <conditionalFormatting sqref="N453">
    <cfRule type="expression" dxfId="4145" priority="480">
      <formula>N453=" "</formula>
    </cfRule>
    <cfRule type="expression" dxfId="4144" priority="481">
      <formula>N453="NO PRESENTÓ CERTIFICADO"</formula>
    </cfRule>
    <cfRule type="expression" dxfId="4143" priority="482">
      <formula>N453="PRESENTÓ CERTIFICADO"</formula>
    </cfRule>
  </conditionalFormatting>
  <conditionalFormatting sqref="O453">
    <cfRule type="cellIs" dxfId="4142" priority="472" operator="equal">
      <formula>"PENDIENTE POR DESCRIPCIÓN"</formula>
    </cfRule>
    <cfRule type="cellIs" dxfId="4141" priority="473" operator="equal">
      <formula>"DESCRIPCIÓN INSUFICIENTE"</formula>
    </cfRule>
    <cfRule type="cellIs" dxfId="4140" priority="474" operator="equal">
      <formula>"NO ESTÁ ACORDE A ITEM 5.2.2 (T.R.)"</formula>
    </cfRule>
    <cfRule type="cellIs" dxfId="4139" priority="475" operator="equal">
      <formula>"ACORDE A ITEM 5.2.2 (T.R.)"</formula>
    </cfRule>
    <cfRule type="cellIs" dxfId="4138" priority="476" operator="equal">
      <formula>"PENDIENTE POR DESCRIPCIÓN"</formula>
    </cfRule>
    <cfRule type="cellIs" dxfId="4137" priority="477" operator="equal">
      <formula>"DESCRIPCIÓN INSUFICIENTE"</formula>
    </cfRule>
    <cfRule type="cellIs" dxfId="4136" priority="478" operator="equal">
      <formula>"NO ESTÁ ACORDE A ITEM 5.2.1 (T.R.)"</formula>
    </cfRule>
    <cfRule type="cellIs" dxfId="4135" priority="479" operator="equal">
      <formula>"ACORDE A ITEM 5.2.1 (T.R.)"</formula>
    </cfRule>
  </conditionalFormatting>
  <conditionalFormatting sqref="P453">
    <cfRule type="expression" dxfId="4134" priority="463">
      <formula>Q453="NO SUBSANABLE"</formula>
    </cfRule>
    <cfRule type="expression" dxfId="4133" priority="464">
      <formula>Q453="REQUERIMIENTOS SUBSANADOS"</formula>
    </cfRule>
    <cfRule type="expression" dxfId="4132" priority="465">
      <formula>Q453="PENDIENTES POR SUBSANAR"</formula>
    </cfRule>
    <cfRule type="expression" dxfId="4131" priority="467">
      <formula>Q453="SIN OBSERVACIÓN"</formula>
    </cfRule>
    <cfRule type="containsBlanks" dxfId="4130" priority="468">
      <formula>LEN(TRIM(P453))=0</formula>
    </cfRule>
  </conditionalFormatting>
  <conditionalFormatting sqref="Q453">
    <cfRule type="containsBlanks" dxfId="4129" priority="458">
      <formula>LEN(TRIM(Q453))=0</formula>
    </cfRule>
    <cfRule type="cellIs" dxfId="4128" priority="466" operator="equal">
      <formula>"REQUERIMIENTOS SUBSANADOS"</formula>
    </cfRule>
    <cfRule type="containsText" dxfId="4127" priority="469" operator="containsText" text="NO SUBSANABLE">
      <formula>NOT(ISERROR(SEARCH("NO SUBSANABLE",Q453)))</formula>
    </cfRule>
    <cfRule type="containsText" dxfId="4126" priority="470" operator="containsText" text="PENDIENTES POR SUBSANAR">
      <formula>NOT(ISERROR(SEARCH("PENDIENTES POR SUBSANAR",Q453)))</formula>
    </cfRule>
    <cfRule type="containsText" dxfId="4125" priority="471" operator="containsText" text="SIN OBSERVACIÓN">
      <formula>NOT(ISERROR(SEARCH("SIN OBSERVACIÓN",Q453)))</formula>
    </cfRule>
  </conditionalFormatting>
  <conditionalFormatting sqref="R453">
    <cfRule type="containsBlanks" dxfId="4124" priority="457">
      <formula>LEN(TRIM(R453))=0</formula>
    </cfRule>
    <cfRule type="cellIs" dxfId="4123" priority="459" operator="equal">
      <formula>"NO CUMPLEN CON LO SOLICITADO"</formula>
    </cfRule>
    <cfRule type="cellIs" dxfId="4122" priority="460" operator="equal">
      <formula>"CUMPLEN CON LO SOLICITADO"</formula>
    </cfRule>
    <cfRule type="cellIs" dxfId="4121" priority="461" operator="equal">
      <formula>"PENDIENTES"</formula>
    </cfRule>
    <cfRule type="cellIs" dxfId="4120" priority="462" operator="equal">
      <formula>"NINGUNO"</formula>
    </cfRule>
  </conditionalFormatting>
  <conditionalFormatting sqref="N457 N461">
    <cfRule type="expression" dxfId="4119" priority="454">
      <formula>N457=" "</formula>
    </cfRule>
    <cfRule type="expression" dxfId="4118" priority="455">
      <formula>N457="NO PRESENTÓ CERTIFICADO"</formula>
    </cfRule>
    <cfRule type="expression" dxfId="4117" priority="456">
      <formula>N457="PRESENTÓ CERTIFICADO"</formula>
    </cfRule>
  </conditionalFormatting>
  <conditionalFormatting sqref="O457 O461">
    <cfRule type="cellIs" dxfId="4116" priority="446" operator="equal">
      <formula>"PENDIENTE POR DESCRIPCIÓN"</formula>
    </cfRule>
    <cfRule type="cellIs" dxfId="4115" priority="447" operator="equal">
      <formula>"DESCRIPCIÓN INSUFICIENTE"</formula>
    </cfRule>
    <cfRule type="cellIs" dxfId="4114" priority="448" operator="equal">
      <formula>"NO ESTÁ ACORDE A ITEM 5.2.2 (T.R.)"</formula>
    </cfRule>
    <cfRule type="cellIs" dxfId="4113" priority="449" operator="equal">
      <formula>"ACORDE A ITEM 5.2.2 (T.R.)"</formula>
    </cfRule>
    <cfRule type="cellIs" dxfId="4112" priority="450" operator="equal">
      <formula>"PENDIENTE POR DESCRIPCIÓN"</formula>
    </cfRule>
    <cfRule type="cellIs" dxfId="4111" priority="451" operator="equal">
      <formula>"DESCRIPCIÓN INSUFICIENTE"</formula>
    </cfRule>
    <cfRule type="cellIs" dxfId="4110" priority="452" operator="equal">
      <formula>"NO ESTÁ ACORDE A ITEM 5.2.1 (T.R.)"</formula>
    </cfRule>
    <cfRule type="cellIs" dxfId="4109" priority="453" operator="equal">
      <formula>"ACORDE A ITEM 5.2.1 (T.R.)"</formula>
    </cfRule>
  </conditionalFormatting>
  <conditionalFormatting sqref="P457 P461">
    <cfRule type="expression" dxfId="4108" priority="437">
      <formula>Q457="NO SUBSANABLE"</formula>
    </cfRule>
    <cfRule type="expression" dxfId="4107" priority="438">
      <formula>Q457="REQUERIMIENTOS SUBSANADOS"</formula>
    </cfRule>
    <cfRule type="expression" dxfId="4106" priority="439">
      <formula>Q457="PENDIENTES POR SUBSANAR"</formula>
    </cfRule>
    <cfRule type="expression" dxfId="4105" priority="441">
      <formula>Q457="SIN OBSERVACIÓN"</formula>
    </cfRule>
    <cfRule type="containsBlanks" dxfId="4104" priority="442">
      <formula>LEN(TRIM(P457))=0</formula>
    </cfRule>
  </conditionalFormatting>
  <conditionalFormatting sqref="Q457 Q461">
    <cfRule type="containsBlanks" dxfId="4103" priority="432">
      <formula>LEN(TRIM(Q457))=0</formula>
    </cfRule>
    <cfRule type="cellIs" dxfId="4102" priority="440" operator="equal">
      <formula>"REQUERIMIENTOS SUBSANADOS"</formula>
    </cfRule>
    <cfRule type="containsText" dxfId="4101" priority="443" operator="containsText" text="NO SUBSANABLE">
      <formula>NOT(ISERROR(SEARCH("NO SUBSANABLE",Q457)))</formula>
    </cfRule>
    <cfRule type="containsText" dxfId="4100" priority="444" operator="containsText" text="PENDIENTES POR SUBSANAR">
      <formula>NOT(ISERROR(SEARCH("PENDIENTES POR SUBSANAR",Q457)))</formula>
    </cfRule>
    <cfRule type="containsText" dxfId="4099" priority="445" operator="containsText" text="SIN OBSERVACIÓN">
      <formula>NOT(ISERROR(SEARCH("SIN OBSERVACIÓN",Q457)))</formula>
    </cfRule>
  </conditionalFormatting>
  <conditionalFormatting sqref="R457 R461">
    <cfRule type="containsBlanks" dxfId="4098" priority="431">
      <formula>LEN(TRIM(R457))=0</formula>
    </cfRule>
    <cfRule type="cellIs" dxfId="4097" priority="433" operator="equal">
      <formula>"NO CUMPLEN CON LO SOLICITADO"</formula>
    </cfRule>
    <cfRule type="cellIs" dxfId="4096" priority="434" operator="equal">
      <formula>"CUMPLEN CON LO SOLICITADO"</formula>
    </cfRule>
    <cfRule type="cellIs" dxfId="4095" priority="435" operator="equal">
      <formula>"PENDIENTES"</formula>
    </cfRule>
    <cfRule type="cellIs" dxfId="4094" priority="436" operator="equal">
      <formula>"NINGUNO"</formula>
    </cfRule>
  </conditionalFormatting>
  <conditionalFormatting sqref="J453">
    <cfRule type="cellIs" dxfId="4093" priority="429" operator="equal">
      <formula>"NO CUMPLE"</formula>
    </cfRule>
    <cfRule type="cellIs" dxfId="4092" priority="430" operator="equal">
      <formula>"CUMPLE"</formula>
    </cfRule>
  </conditionalFormatting>
  <conditionalFormatting sqref="J455">
    <cfRule type="cellIs" dxfId="4091" priority="425" operator="equal">
      <formula>"NO CUMPLE"</formula>
    </cfRule>
    <cfRule type="cellIs" dxfId="4090" priority="426" operator="equal">
      <formula>"CUMPLE"</formula>
    </cfRule>
  </conditionalFormatting>
  <conditionalFormatting sqref="J457:J459">
    <cfRule type="cellIs" dxfId="4089" priority="423" operator="equal">
      <formula>"NO CUMPLE"</formula>
    </cfRule>
    <cfRule type="cellIs" dxfId="4088" priority="424" operator="equal">
      <formula>"CUMPLE"</formula>
    </cfRule>
  </conditionalFormatting>
  <conditionalFormatting sqref="J461:J463">
    <cfRule type="cellIs" dxfId="4087" priority="421" operator="equal">
      <formula>"NO CUMPLE"</formula>
    </cfRule>
    <cfRule type="cellIs" dxfId="4086" priority="422" operator="equal">
      <formula>"CUMPLE"</formula>
    </cfRule>
  </conditionalFormatting>
  <conditionalFormatting sqref="U445:U464">
    <cfRule type="cellIs" dxfId="4085" priority="419" operator="equal">
      <formula>0</formula>
    </cfRule>
    <cfRule type="cellIs" dxfId="4084" priority="420" operator="equal">
      <formula>1</formula>
    </cfRule>
  </conditionalFormatting>
  <conditionalFormatting sqref="H472:H473 H476:H477">
    <cfRule type="notContainsBlanks" dxfId="4083" priority="418">
      <formula>LEN(TRIM(H472))&gt;0</formula>
    </cfRule>
  </conditionalFormatting>
  <conditionalFormatting sqref="I472:I473 I476:I477">
    <cfRule type="notContainsBlanks" dxfId="4082" priority="417">
      <formula>LEN(TRIM(I472))&gt;0</formula>
    </cfRule>
  </conditionalFormatting>
  <conditionalFormatting sqref="N472 N476">
    <cfRule type="expression" dxfId="4081" priority="414">
      <formula>N472=" "</formula>
    </cfRule>
    <cfRule type="expression" dxfId="4080" priority="415">
      <formula>N472="NO PRESENTÓ CERTIFICADO"</formula>
    </cfRule>
    <cfRule type="expression" dxfId="4079" priority="416">
      <formula>N472="PRESENTÓ CERTIFICADO"</formula>
    </cfRule>
  </conditionalFormatting>
  <conditionalFormatting sqref="O472 O476">
    <cfRule type="cellIs" dxfId="4078" priority="406" operator="equal">
      <formula>"PENDIENTE POR DESCRIPCIÓN"</formula>
    </cfRule>
    <cfRule type="cellIs" dxfId="4077" priority="407" operator="equal">
      <formula>"DESCRIPCIÓN INSUFICIENTE"</formula>
    </cfRule>
    <cfRule type="cellIs" dxfId="4076" priority="408" operator="equal">
      <formula>"NO ESTÁ ACORDE A ITEM 5.2.2 (T.R.)"</formula>
    </cfRule>
    <cfRule type="cellIs" dxfId="4075" priority="409" operator="equal">
      <formula>"ACORDE A ITEM 5.2.2 (T.R.)"</formula>
    </cfRule>
    <cfRule type="cellIs" dxfId="4074" priority="410" operator="equal">
      <formula>"PENDIENTE POR DESCRIPCIÓN"</formula>
    </cfRule>
    <cfRule type="cellIs" dxfId="4073" priority="411" operator="equal">
      <formula>"DESCRIPCIÓN INSUFICIENTE"</formula>
    </cfRule>
    <cfRule type="cellIs" dxfId="4072" priority="412" operator="equal">
      <formula>"NO ESTÁ ACORDE A ITEM 5.2.1 (T.R.)"</formula>
    </cfRule>
    <cfRule type="cellIs" dxfId="4071" priority="413" operator="equal">
      <formula>"ACORDE A ITEM 5.2.1 (T.R.)"</formula>
    </cfRule>
  </conditionalFormatting>
  <conditionalFormatting sqref="P472 P476">
    <cfRule type="expression" dxfId="4070" priority="397">
      <formula>Q472="NO SUBSANABLE"</formula>
    </cfRule>
    <cfRule type="expression" dxfId="4069" priority="398">
      <formula>Q472="REQUERIMIENTOS SUBSANADOS"</formula>
    </cfRule>
    <cfRule type="expression" dxfId="4068" priority="399">
      <formula>Q472="PENDIENTES POR SUBSANAR"</formula>
    </cfRule>
    <cfRule type="expression" dxfId="4067" priority="401">
      <formula>Q472="SIN OBSERVACIÓN"</formula>
    </cfRule>
    <cfRule type="containsBlanks" dxfId="4066" priority="402">
      <formula>LEN(TRIM(P472))=0</formula>
    </cfRule>
  </conditionalFormatting>
  <conditionalFormatting sqref="Q472 Q476">
    <cfRule type="containsBlanks" dxfId="4065" priority="392">
      <formula>LEN(TRIM(Q472))=0</formula>
    </cfRule>
    <cfRule type="cellIs" dxfId="4064" priority="400" operator="equal">
      <formula>"REQUERIMIENTOS SUBSANADOS"</formula>
    </cfRule>
    <cfRule type="containsText" dxfId="4063" priority="403" operator="containsText" text="NO SUBSANABLE">
      <formula>NOT(ISERROR(SEARCH("NO SUBSANABLE",Q472)))</formula>
    </cfRule>
    <cfRule type="containsText" dxfId="4062" priority="404" operator="containsText" text="PENDIENTES POR SUBSANAR">
      <formula>NOT(ISERROR(SEARCH("PENDIENTES POR SUBSANAR",Q472)))</formula>
    </cfRule>
    <cfRule type="containsText" dxfId="4061" priority="405" operator="containsText" text="SIN OBSERVACIÓN">
      <formula>NOT(ISERROR(SEARCH("SIN OBSERVACIÓN",Q472)))</formula>
    </cfRule>
  </conditionalFormatting>
  <conditionalFormatting sqref="R472 R476">
    <cfRule type="containsBlanks" dxfId="4060" priority="391">
      <formula>LEN(TRIM(R472))=0</formula>
    </cfRule>
    <cfRule type="cellIs" dxfId="4059" priority="393" operator="equal">
      <formula>"NO CUMPLEN CON LO SOLICITADO"</formula>
    </cfRule>
    <cfRule type="cellIs" dxfId="4058" priority="394" operator="equal">
      <formula>"CUMPLEN CON LO SOLICITADO"</formula>
    </cfRule>
    <cfRule type="cellIs" dxfId="4057" priority="395" operator="equal">
      <formula>"PENDIENTES"</formula>
    </cfRule>
    <cfRule type="cellIs" dxfId="4056" priority="396" operator="equal">
      <formula>"NINGUNO"</formula>
    </cfRule>
  </conditionalFormatting>
  <conditionalFormatting sqref="U472:U479">
    <cfRule type="cellIs" dxfId="4055" priority="389" operator="equal">
      <formula>0</formula>
    </cfRule>
    <cfRule type="cellIs" dxfId="4054" priority="390" operator="equal">
      <formula>1</formula>
    </cfRule>
  </conditionalFormatting>
  <conditionalFormatting sqref="N503">
    <cfRule type="expression" dxfId="4053" priority="386">
      <formula>N503=" "</formula>
    </cfRule>
    <cfRule type="expression" dxfId="4052" priority="387">
      <formula>N503="NO PRESENTÓ CERTIFICADO"</formula>
    </cfRule>
    <cfRule type="expression" dxfId="4051" priority="388">
      <formula>N503="PRESENTÓ CERTIFICADO"</formula>
    </cfRule>
  </conditionalFormatting>
  <conditionalFormatting sqref="O503">
    <cfRule type="cellIs" dxfId="4050" priority="378" operator="equal">
      <formula>"PENDIENTE POR DESCRIPCIÓN"</formula>
    </cfRule>
    <cfRule type="cellIs" dxfId="4049" priority="379" operator="equal">
      <formula>"DESCRIPCIÓN INSUFICIENTE"</formula>
    </cfRule>
    <cfRule type="cellIs" dxfId="4048" priority="380" operator="equal">
      <formula>"NO ESTÁ ACORDE A ITEM 5.2.2 (T.R.)"</formula>
    </cfRule>
    <cfRule type="cellIs" dxfId="4047" priority="381" operator="equal">
      <formula>"ACORDE A ITEM 5.2.2 (T.R.)"</formula>
    </cfRule>
    <cfRule type="cellIs" dxfId="4046" priority="382" operator="equal">
      <formula>"PENDIENTE POR DESCRIPCIÓN"</formula>
    </cfRule>
    <cfRule type="cellIs" dxfId="4045" priority="383" operator="equal">
      <formula>"DESCRIPCIÓN INSUFICIENTE"</formula>
    </cfRule>
    <cfRule type="cellIs" dxfId="4044" priority="384" operator="equal">
      <formula>"NO ESTÁ ACORDE A ITEM 5.2.1 (T.R.)"</formula>
    </cfRule>
    <cfRule type="cellIs" dxfId="4043" priority="385" operator="equal">
      <formula>"ACORDE A ITEM 5.2.1 (T.R.)"</formula>
    </cfRule>
  </conditionalFormatting>
  <conditionalFormatting sqref="P503">
    <cfRule type="expression" dxfId="4042" priority="369">
      <formula>Q503="NO SUBSANABLE"</formula>
    </cfRule>
    <cfRule type="expression" dxfId="4041" priority="370">
      <formula>Q503="REQUERIMIENTOS SUBSANADOS"</formula>
    </cfRule>
    <cfRule type="expression" dxfId="4040" priority="371">
      <formula>Q503="PENDIENTES POR SUBSANAR"</formula>
    </cfRule>
    <cfRule type="expression" dxfId="4039" priority="373">
      <formula>Q503="SIN OBSERVACIÓN"</formula>
    </cfRule>
    <cfRule type="containsBlanks" dxfId="4038" priority="374">
      <formula>LEN(TRIM(P503))=0</formula>
    </cfRule>
  </conditionalFormatting>
  <conditionalFormatting sqref="Q503">
    <cfRule type="containsBlanks" dxfId="4037" priority="364">
      <formula>LEN(TRIM(Q503))=0</formula>
    </cfRule>
    <cfRule type="cellIs" dxfId="4036" priority="372" operator="equal">
      <formula>"REQUERIMIENTOS SUBSANADOS"</formula>
    </cfRule>
    <cfRule type="containsText" dxfId="4035" priority="375" operator="containsText" text="NO SUBSANABLE">
      <formula>NOT(ISERROR(SEARCH("NO SUBSANABLE",Q503)))</formula>
    </cfRule>
    <cfRule type="containsText" dxfId="4034" priority="376" operator="containsText" text="PENDIENTES POR SUBSANAR">
      <formula>NOT(ISERROR(SEARCH("PENDIENTES POR SUBSANAR",Q503)))</formula>
    </cfRule>
    <cfRule type="containsText" dxfId="4033" priority="377" operator="containsText" text="SIN OBSERVACIÓN">
      <formula>NOT(ISERROR(SEARCH("SIN OBSERVACIÓN",Q503)))</formula>
    </cfRule>
  </conditionalFormatting>
  <conditionalFormatting sqref="R503">
    <cfRule type="containsBlanks" dxfId="4032" priority="363">
      <formula>LEN(TRIM(R503))=0</formula>
    </cfRule>
    <cfRule type="cellIs" dxfId="4031" priority="365" operator="equal">
      <formula>"NO CUMPLEN CON LO SOLICITADO"</formula>
    </cfRule>
    <cfRule type="cellIs" dxfId="4030" priority="366" operator="equal">
      <formula>"CUMPLEN CON LO SOLICITADO"</formula>
    </cfRule>
    <cfRule type="cellIs" dxfId="4029" priority="367" operator="equal">
      <formula>"PENDIENTES"</formula>
    </cfRule>
    <cfRule type="cellIs" dxfId="4028" priority="368" operator="equal">
      <formula>"NINGUNO"</formula>
    </cfRule>
  </conditionalFormatting>
  <conditionalFormatting sqref="N499">
    <cfRule type="expression" dxfId="4027" priority="360">
      <formula>N499=" "</formula>
    </cfRule>
    <cfRule type="expression" dxfId="4026" priority="361">
      <formula>N499="NO PRESENTÓ CERTIFICADO"</formula>
    </cfRule>
    <cfRule type="expression" dxfId="4025" priority="362">
      <formula>N499="PRESENTÓ CERTIFICADO"</formula>
    </cfRule>
  </conditionalFormatting>
  <conditionalFormatting sqref="O499">
    <cfRule type="cellIs" dxfId="4024" priority="352" operator="equal">
      <formula>"PENDIENTE POR DESCRIPCIÓN"</formula>
    </cfRule>
    <cfRule type="cellIs" dxfId="4023" priority="353" operator="equal">
      <formula>"DESCRIPCIÓN INSUFICIENTE"</formula>
    </cfRule>
    <cfRule type="cellIs" dxfId="4022" priority="354" operator="equal">
      <formula>"NO ESTÁ ACORDE A ITEM 5.2.2 (T.R.)"</formula>
    </cfRule>
    <cfRule type="cellIs" dxfId="4021" priority="355" operator="equal">
      <formula>"ACORDE A ITEM 5.2.2 (T.R.)"</formula>
    </cfRule>
    <cfRule type="cellIs" dxfId="4020" priority="356" operator="equal">
      <formula>"PENDIENTE POR DESCRIPCIÓN"</formula>
    </cfRule>
    <cfRule type="cellIs" dxfId="4019" priority="357" operator="equal">
      <formula>"DESCRIPCIÓN INSUFICIENTE"</formula>
    </cfRule>
    <cfRule type="cellIs" dxfId="4018" priority="358" operator="equal">
      <formula>"NO ESTÁ ACORDE A ITEM 5.2.1 (T.R.)"</formula>
    </cfRule>
    <cfRule type="cellIs" dxfId="4017" priority="359" operator="equal">
      <formula>"ACORDE A ITEM 5.2.1 (T.R.)"</formula>
    </cfRule>
  </conditionalFormatting>
  <conditionalFormatting sqref="P499">
    <cfRule type="expression" dxfId="4016" priority="343">
      <formula>Q499="NO SUBSANABLE"</formula>
    </cfRule>
    <cfRule type="expression" dxfId="4015" priority="344">
      <formula>Q499="REQUERIMIENTOS SUBSANADOS"</formula>
    </cfRule>
    <cfRule type="expression" dxfId="4014" priority="345">
      <formula>Q499="PENDIENTES POR SUBSANAR"</formula>
    </cfRule>
    <cfRule type="expression" dxfId="4013" priority="347">
      <formula>Q499="SIN OBSERVACIÓN"</formula>
    </cfRule>
    <cfRule type="containsBlanks" dxfId="4012" priority="348">
      <formula>LEN(TRIM(P499))=0</formula>
    </cfRule>
  </conditionalFormatting>
  <conditionalFormatting sqref="Q499">
    <cfRule type="containsBlanks" dxfId="4011" priority="338">
      <formula>LEN(TRIM(Q499))=0</formula>
    </cfRule>
    <cfRule type="cellIs" dxfId="4010" priority="346" operator="equal">
      <formula>"REQUERIMIENTOS SUBSANADOS"</formula>
    </cfRule>
    <cfRule type="containsText" dxfId="4009" priority="349" operator="containsText" text="NO SUBSANABLE">
      <formula>NOT(ISERROR(SEARCH("NO SUBSANABLE",Q499)))</formula>
    </cfRule>
    <cfRule type="containsText" dxfId="4008" priority="350" operator="containsText" text="PENDIENTES POR SUBSANAR">
      <formula>NOT(ISERROR(SEARCH("PENDIENTES POR SUBSANAR",Q499)))</formula>
    </cfRule>
    <cfRule type="containsText" dxfId="4007" priority="351" operator="containsText" text="SIN OBSERVACIÓN">
      <formula>NOT(ISERROR(SEARCH("SIN OBSERVACIÓN",Q499)))</formula>
    </cfRule>
  </conditionalFormatting>
  <conditionalFormatting sqref="R499">
    <cfRule type="containsBlanks" dxfId="4006" priority="337">
      <formula>LEN(TRIM(R499))=0</formula>
    </cfRule>
    <cfRule type="cellIs" dxfId="4005" priority="339" operator="equal">
      <formula>"NO CUMPLEN CON LO SOLICITADO"</formula>
    </cfRule>
    <cfRule type="cellIs" dxfId="4004" priority="340" operator="equal">
      <formula>"CUMPLEN CON LO SOLICITADO"</formula>
    </cfRule>
    <cfRule type="cellIs" dxfId="4003" priority="341" operator="equal">
      <formula>"PENDIENTES"</formula>
    </cfRule>
    <cfRule type="cellIs" dxfId="4002" priority="342" operator="equal">
      <formula>"NINGUNO"</formula>
    </cfRule>
  </conditionalFormatting>
  <conditionalFormatting sqref="N553">
    <cfRule type="expression" dxfId="4001" priority="334">
      <formula>N553=" "</formula>
    </cfRule>
    <cfRule type="expression" dxfId="4000" priority="335">
      <formula>N553="NO PRESENTÓ CERTIFICADO"</formula>
    </cfRule>
    <cfRule type="expression" dxfId="3999" priority="336">
      <formula>N553="PRESENTÓ CERTIFICADO"</formula>
    </cfRule>
  </conditionalFormatting>
  <conditionalFormatting sqref="O553">
    <cfRule type="cellIs" dxfId="3998" priority="326" operator="equal">
      <formula>"PENDIENTE POR DESCRIPCIÓN"</formula>
    </cfRule>
    <cfRule type="cellIs" dxfId="3997" priority="327" operator="equal">
      <formula>"DESCRIPCIÓN INSUFICIENTE"</formula>
    </cfRule>
    <cfRule type="cellIs" dxfId="3996" priority="328" operator="equal">
      <formula>"NO ESTÁ ACORDE A ITEM 5.2.2 (T.R.)"</formula>
    </cfRule>
    <cfRule type="cellIs" dxfId="3995" priority="329" operator="equal">
      <formula>"ACORDE A ITEM 5.2.2 (T.R.)"</formula>
    </cfRule>
    <cfRule type="cellIs" dxfId="3994" priority="330" operator="equal">
      <formula>"PENDIENTE POR DESCRIPCIÓN"</formula>
    </cfRule>
    <cfRule type="cellIs" dxfId="3993" priority="331" operator="equal">
      <formula>"DESCRIPCIÓN INSUFICIENTE"</formula>
    </cfRule>
    <cfRule type="cellIs" dxfId="3992" priority="332" operator="equal">
      <formula>"NO ESTÁ ACORDE A ITEM 5.2.1 (T.R.)"</formula>
    </cfRule>
    <cfRule type="cellIs" dxfId="3991" priority="333" operator="equal">
      <formula>"ACORDE A ITEM 5.2.1 (T.R.)"</formula>
    </cfRule>
  </conditionalFormatting>
  <conditionalFormatting sqref="P553">
    <cfRule type="expression" dxfId="3990" priority="317">
      <formula>Q553="NO SUBSANABLE"</formula>
    </cfRule>
    <cfRule type="expression" dxfId="3989" priority="318">
      <formula>Q553="REQUERIMIENTOS SUBSANADOS"</formula>
    </cfRule>
    <cfRule type="expression" dxfId="3988" priority="319">
      <formula>Q553="PENDIENTES POR SUBSANAR"</formula>
    </cfRule>
    <cfRule type="expression" dxfId="3987" priority="321">
      <formula>Q553="SIN OBSERVACIÓN"</formula>
    </cfRule>
    <cfRule type="containsBlanks" dxfId="3986" priority="322">
      <formula>LEN(TRIM(P553))=0</formula>
    </cfRule>
  </conditionalFormatting>
  <conditionalFormatting sqref="Q553">
    <cfRule type="containsBlanks" dxfId="3985" priority="312">
      <formula>LEN(TRIM(Q553))=0</formula>
    </cfRule>
    <cfRule type="cellIs" dxfId="3984" priority="320" operator="equal">
      <formula>"REQUERIMIENTOS SUBSANADOS"</formula>
    </cfRule>
    <cfRule type="containsText" dxfId="3983" priority="323" operator="containsText" text="NO SUBSANABLE">
      <formula>NOT(ISERROR(SEARCH("NO SUBSANABLE",Q553)))</formula>
    </cfRule>
    <cfRule type="containsText" dxfId="3982" priority="324" operator="containsText" text="PENDIENTES POR SUBSANAR">
      <formula>NOT(ISERROR(SEARCH("PENDIENTES POR SUBSANAR",Q553)))</formula>
    </cfRule>
    <cfRule type="containsText" dxfId="3981" priority="325" operator="containsText" text="SIN OBSERVACIÓN">
      <formula>NOT(ISERROR(SEARCH("SIN OBSERVACIÓN",Q553)))</formula>
    </cfRule>
  </conditionalFormatting>
  <conditionalFormatting sqref="R553">
    <cfRule type="containsBlanks" dxfId="3980" priority="311">
      <formula>LEN(TRIM(R553))=0</formula>
    </cfRule>
    <cfRule type="cellIs" dxfId="3979" priority="313" operator="equal">
      <formula>"NO CUMPLEN CON LO SOLICITADO"</formula>
    </cfRule>
    <cfRule type="cellIs" dxfId="3978" priority="314" operator="equal">
      <formula>"CUMPLEN CON LO SOLICITADO"</formula>
    </cfRule>
    <cfRule type="cellIs" dxfId="3977" priority="315" operator="equal">
      <formula>"PENDIENTES"</formula>
    </cfRule>
    <cfRule type="cellIs" dxfId="3976" priority="316" operator="equal">
      <formula>"NINGUNO"</formula>
    </cfRule>
  </conditionalFormatting>
  <conditionalFormatting sqref="N557">
    <cfRule type="expression" dxfId="3975" priority="308">
      <formula>N557=" "</formula>
    </cfRule>
    <cfRule type="expression" dxfId="3974" priority="309">
      <formula>N557="NO PRESENTÓ CERTIFICADO"</formula>
    </cfRule>
    <cfRule type="expression" dxfId="3973" priority="310">
      <formula>N557="PRESENTÓ CERTIFICADO"</formula>
    </cfRule>
  </conditionalFormatting>
  <conditionalFormatting sqref="O557">
    <cfRule type="cellIs" dxfId="3972" priority="300" operator="equal">
      <formula>"PENDIENTE POR DESCRIPCIÓN"</formula>
    </cfRule>
    <cfRule type="cellIs" dxfId="3971" priority="301" operator="equal">
      <formula>"DESCRIPCIÓN INSUFICIENTE"</formula>
    </cfRule>
    <cfRule type="cellIs" dxfId="3970" priority="302" operator="equal">
      <formula>"NO ESTÁ ACORDE A ITEM 5.2.2 (T.R.)"</formula>
    </cfRule>
    <cfRule type="cellIs" dxfId="3969" priority="303" operator="equal">
      <formula>"ACORDE A ITEM 5.2.2 (T.R.)"</formula>
    </cfRule>
    <cfRule type="cellIs" dxfId="3968" priority="304" operator="equal">
      <formula>"PENDIENTE POR DESCRIPCIÓN"</formula>
    </cfRule>
    <cfRule type="cellIs" dxfId="3967" priority="305" operator="equal">
      <formula>"DESCRIPCIÓN INSUFICIENTE"</formula>
    </cfRule>
    <cfRule type="cellIs" dxfId="3966" priority="306" operator="equal">
      <formula>"NO ESTÁ ACORDE A ITEM 5.2.1 (T.R.)"</formula>
    </cfRule>
    <cfRule type="cellIs" dxfId="3965" priority="307" operator="equal">
      <formula>"ACORDE A ITEM 5.2.1 (T.R.)"</formula>
    </cfRule>
  </conditionalFormatting>
  <conditionalFormatting sqref="P557">
    <cfRule type="expression" dxfId="3964" priority="291">
      <formula>Q557="NO SUBSANABLE"</formula>
    </cfRule>
    <cfRule type="expression" dxfId="3963" priority="292">
      <formula>Q557="REQUERIMIENTOS SUBSANADOS"</formula>
    </cfRule>
    <cfRule type="expression" dxfId="3962" priority="293">
      <formula>Q557="PENDIENTES POR SUBSANAR"</formula>
    </cfRule>
    <cfRule type="expression" dxfId="3961" priority="295">
      <formula>Q557="SIN OBSERVACIÓN"</formula>
    </cfRule>
    <cfRule type="containsBlanks" dxfId="3960" priority="296">
      <formula>LEN(TRIM(P557))=0</formula>
    </cfRule>
  </conditionalFormatting>
  <conditionalFormatting sqref="Q557">
    <cfRule type="containsBlanks" dxfId="3959" priority="286">
      <formula>LEN(TRIM(Q557))=0</formula>
    </cfRule>
    <cfRule type="cellIs" dxfId="3958" priority="294" operator="equal">
      <formula>"REQUERIMIENTOS SUBSANADOS"</formula>
    </cfRule>
    <cfRule type="containsText" dxfId="3957" priority="297" operator="containsText" text="NO SUBSANABLE">
      <formula>NOT(ISERROR(SEARCH("NO SUBSANABLE",Q557)))</formula>
    </cfRule>
    <cfRule type="containsText" dxfId="3956" priority="298" operator="containsText" text="PENDIENTES POR SUBSANAR">
      <formula>NOT(ISERROR(SEARCH("PENDIENTES POR SUBSANAR",Q557)))</formula>
    </cfRule>
    <cfRule type="containsText" dxfId="3955" priority="299" operator="containsText" text="SIN OBSERVACIÓN">
      <formula>NOT(ISERROR(SEARCH("SIN OBSERVACIÓN",Q557)))</formula>
    </cfRule>
  </conditionalFormatting>
  <conditionalFormatting sqref="R557">
    <cfRule type="containsBlanks" dxfId="3954" priority="285">
      <formula>LEN(TRIM(R557))=0</formula>
    </cfRule>
    <cfRule type="cellIs" dxfId="3953" priority="287" operator="equal">
      <formula>"NO CUMPLEN CON LO SOLICITADO"</formula>
    </cfRule>
    <cfRule type="cellIs" dxfId="3952" priority="288" operator="equal">
      <formula>"CUMPLEN CON LO SOLICITADO"</formula>
    </cfRule>
    <cfRule type="cellIs" dxfId="3951" priority="289" operator="equal">
      <formula>"PENDIENTES"</formula>
    </cfRule>
    <cfRule type="cellIs" dxfId="3950" priority="290" operator="equal">
      <formula>"NINGUNO"</formula>
    </cfRule>
  </conditionalFormatting>
  <conditionalFormatting sqref="N561">
    <cfRule type="expression" dxfId="3949" priority="282">
      <formula>N561=" "</formula>
    </cfRule>
    <cfRule type="expression" dxfId="3948" priority="283">
      <formula>N561="NO PRESENTÓ CERTIFICADO"</formula>
    </cfRule>
    <cfRule type="expression" dxfId="3947" priority="284">
      <formula>N561="PRESENTÓ CERTIFICADO"</formula>
    </cfRule>
  </conditionalFormatting>
  <conditionalFormatting sqref="O561">
    <cfRule type="cellIs" dxfId="3946" priority="274" operator="equal">
      <formula>"PENDIENTE POR DESCRIPCIÓN"</formula>
    </cfRule>
    <cfRule type="cellIs" dxfId="3945" priority="275" operator="equal">
      <formula>"DESCRIPCIÓN INSUFICIENTE"</formula>
    </cfRule>
    <cfRule type="cellIs" dxfId="3944" priority="276" operator="equal">
      <formula>"NO ESTÁ ACORDE A ITEM 5.2.2 (T.R.)"</formula>
    </cfRule>
    <cfRule type="cellIs" dxfId="3943" priority="277" operator="equal">
      <formula>"ACORDE A ITEM 5.2.2 (T.R.)"</formula>
    </cfRule>
    <cfRule type="cellIs" dxfId="3942" priority="278" operator="equal">
      <formula>"PENDIENTE POR DESCRIPCIÓN"</formula>
    </cfRule>
    <cfRule type="cellIs" dxfId="3941" priority="279" operator="equal">
      <formula>"DESCRIPCIÓN INSUFICIENTE"</formula>
    </cfRule>
    <cfRule type="cellIs" dxfId="3940" priority="280" operator="equal">
      <formula>"NO ESTÁ ACORDE A ITEM 5.2.1 (T.R.)"</formula>
    </cfRule>
    <cfRule type="cellIs" dxfId="3939" priority="281" operator="equal">
      <formula>"ACORDE A ITEM 5.2.1 (T.R.)"</formula>
    </cfRule>
  </conditionalFormatting>
  <conditionalFormatting sqref="P561">
    <cfRule type="expression" dxfId="3938" priority="265">
      <formula>Q561="NO SUBSANABLE"</formula>
    </cfRule>
    <cfRule type="expression" dxfId="3937" priority="266">
      <formula>Q561="REQUERIMIENTOS SUBSANADOS"</formula>
    </cfRule>
    <cfRule type="expression" dxfId="3936" priority="267">
      <formula>Q561="PENDIENTES POR SUBSANAR"</formula>
    </cfRule>
    <cfRule type="expression" dxfId="3935" priority="269">
      <formula>Q561="SIN OBSERVACIÓN"</formula>
    </cfRule>
    <cfRule type="containsBlanks" dxfId="3934" priority="270">
      <formula>LEN(TRIM(P561))=0</formula>
    </cfRule>
  </conditionalFormatting>
  <conditionalFormatting sqref="Q561">
    <cfRule type="containsBlanks" dxfId="3933" priority="260">
      <formula>LEN(TRIM(Q561))=0</formula>
    </cfRule>
    <cfRule type="cellIs" dxfId="3932" priority="268" operator="equal">
      <formula>"REQUERIMIENTOS SUBSANADOS"</formula>
    </cfRule>
    <cfRule type="containsText" dxfId="3931" priority="271" operator="containsText" text="NO SUBSANABLE">
      <formula>NOT(ISERROR(SEARCH("NO SUBSANABLE",Q561)))</formula>
    </cfRule>
    <cfRule type="containsText" dxfId="3930" priority="272" operator="containsText" text="PENDIENTES POR SUBSANAR">
      <formula>NOT(ISERROR(SEARCH("PENDIENTES POR SUBSANAR",Q561)))</formula>
    </cfRule>
    <cfRule type="containsText" dxfId="3929" priority="273" operator="containsText" text="SIN OBSERVACIÓN">
      <formula>NOT(ISERROR(SEARCH("SIN OBSERVACIÓN",Q561)))</formula>
    </cfRule>
  </conditionalFormatting>
  <conditionalFormatting sqref="R561">
    <cfRule type="containsBlanks" dxfId="3928" priority="259">
      <formula>LEN(TRIM(R561))=0</formula>
    </cfRule>
    <cfRule type="cellIs" dxfId="3927" priority="261" operator="equal">
      <formula>"NO CUMPLEN CON LO SOLICITADO"</formula>
    </cfRule>
    <cfRule type="cellIs" dxfId="3926" priority="262" operator="equal">
      <formula>"CUMPLEN CON LO SOLICITADO"</formula>
    </cfRule>
    <cfRule type="cellIs" dxfId="3925" priority="263" operator="equal">
      <formula>"PENDIENTES"</formula>
    </cfRule>
    <cfRule type="cellIs" dxfId="3924" priority="264" operator="equal">
      <formula>"NINGUNO"</formula>
    </cfRule>
  </conditionalFormatting>
  <conditionalFormatting sqref="N565">
    <cfRule type="expression" dxfId="3923" priority="256">
      <formula>N565=" "</formula>
    </cfRule>
    <cfRule type="expression" dxfId="3922" priority="257">
      <formula>N565="NO PRESENTÓ CERTIFICADO"</formula>
    </cfRule>
    <cfRule type="expression" dxfId="3921" priority="258">
      <formula>N565="PRESENTÓ CERTIFICADO"</formula>
    </cfRule>
  </conditionalFormatting>
  <conditionalFormatting sqref="O565">
    <cfRule type="cellIs" dxfId="3920" priority="248" operator="equal">
      <formula>"PENDIENTE POR DESCRIPCIÓN"</formula>
    </cfRule>
    <cfRule type="cellIs" dxfId="3919" priority="249" operator="equal">
      <formula>"DESCRIPCIÓN INSUFICIENTE"</formula>
    </cfRule>
    <cfRule type="cellIs" dxfId="3918" priority="250" operator="equal">
      <formula>"NO ESTÁ ACORDE A ITEM 5.2.2 (T.R.)"</formula>
    </cfRule>
    <cfRule type="cellIs" dxfId="3917" priority="251" operator="equal">
      <formula>"ACORDE A ITEM 5.2.2 (T.R.)"</formula>
    </cfRule>
    <cfRule type="cellIs" dxfId="3916" priority="252" operator="equal">
      <formula>"PENDIENTE POR DESCRIPCIÓN"</formula>
    </cfRule>
    <cfRule type="cellIs" dxfId="3915" priority="253" operator="equal">
      <formula>"DESCRIPCIÓN INSUFICIENTE"</formula>
    </cfRule>
    <cfRule type="cellIs" dxfId="3914" priority="254" operator="equal">
      <formula>"NO ESTÁ ACORDE A ITEM 5.2.1 (T.R.)"</formula>
    </cfRule>
    <cfRule type="cellIs" dxfId="3913" priority="255" operator="equal">
      <formula>"ACORDE A ITEM 5.2.1 (T.R.)"</formula>
    </cfRule>
  </conditionalFormatting>
  <conditionalFormatting sqref="P565">
    <cfRule type="expression" dxfId="3912" priority="239">
      <formula>Q565="NO SUBSANABLE"</formula>
    </cfRule>
    <cfRule type="expression" dxfId="3911" priority="240">
      <formula>Q565="REQUERIMIENTOS SUBSANADOS"</formula>
    </cfRule>
    <cfRule type="expression" dxfId="3910" priority="241">
      <formula>Q565="PENDIENTES POR SUBSANAR"</formula>
    </cfRule>
    <cfRule type="expression" dxfId="3909" priority="243">
      <formula>Q565="SIN OBSERVACIÓN"</formula>
    </cfRule>
    <cfRule type="containsBlanks" dxfId="3908" priority="244">
      <formula>LEN(TRIM(P565))=0</formula>
    </cfRule>
  </conditionalFormatting>
  <conditionalFormatting sqref="Q565">
    <cfRule type="containsBlanks" dxfId="3907" priority="234">
      <formula>LEN(TRIM(Q565))=0</formula>
    </cfRule>
    <cfRule type="cellIs" dxfId="3906" priority="242" operator="equal">
      <formula>"REQUERIMIENTOS SUBSANADOS"</formula>
    </cfRule>
    <cfRule type="containsText" dxfId="3905" priority="245" operator="containsText" text="NO SUBSANABLE">
      <formula>NOT(ISERROR(SEARCH("NO SUBSANABLE",Q565)))</formula>
    </cfRule>
    <cfRule type="containsText" dxfId="3904" priority="246" operator="containsText" text="PENDIENTES POR SUBSANAR">
      <formula>NOT(ISERROR(SEARCH("PENDIENTES POR SUBSANAR",Q565)))</formula>
    </cfRule>
    <cfRule type="containsText" dxfId="3903" priority="247" operator="containsText" text="SIN OBSERVACIÓN">
      <formula>NOT(ISERROR(SEARCH("SIN OBSERVACIÓN",Q565)))</formula>
    </cfRule>
  </conditionalFormatting>
  <conditionalFormatting sqref="R565">
    <cfRule type="containsBlanks" dxfId="3902" priority="233">
      <formula>LEN(TRIM(R565))=0</formula>
    </cfRule>
    <cfRule type="cellIs" dxfId="3901" priority="235" operator="equal">
      <formula>"NO CUMPLEN CON LO SOLICITADO"</formula>
    </cfRule>
    <cfRule type="cellIs" dxfId="3900" priority="236" operator="equal">
      <formula>"CUMPLEN CON LO SOLICITADO"</formula>
    </cfRule>
    <cfRule type="cellIs" dxfId="3899" priority="237" operator="equal">
      <formula>"PENDIENTES"</formula>
    </cfRule>
    <cfRule type="cellIs" dxfId="3898" priority="238" operator="equal">
      <formula>"NINGUNO"</formula>
    </cfRule>
  </conditionalFormatting>
  <conditionalFormatting sqref="N569">
    <cfRule type="expression" dxfId="3897" priority="230">
      <formula>N569=" "</formula>
    </cfRule>
    <cfRule type="expression" dxfId="3896" priority="231">
      <formula>N569="NO PRESENTÓ CERTIFICADO"</formula>
    </cfRule>
    <cfRule type="expression" dxfId="3895" priority="232">
      <formula>N569="PRESENTÓ CERTIFICADO"</formula>
    </cfRule>
  </conditionalFormatting>
  <conditionalFormatting sqref="O569">
    <cfRule type="cellIs" dxfId="3894" priority="222" operator="equal">
      <formula>"PENDIENTE POR DESCRIPCIÓN"</formula>
    </cfRule>
    <cfRule type="cellIs" dxfId="3893" priority="223" operator="equal">
      <formula>"DESCRIPCIÓN INSUFICIENTE"</formula>
    </cfRule>
    <cfRule type="cellIs" dxfId="3892" priority="224" operator="equal">
      <formula>"NO ESTÁ ACORDE A ITEM 5.2.2 (T.R.)"</formula>
    </cfRule>
    <cfRule type="cellIs" dxfId="3891" priority="225" operator="equal">
      <formula>"ACORDE A ITEM 5.2.2 (T.R.)"</formula>
    </cfRule>
    <cfRule type="cellIs" dxfId="3890" priority="226" operator="equal">
      <formula>"PENDIENTE POR DESCRIPCIÓN"</formula>
    </cfRule>
    <cfRule type="cellIs" dxfId="3889" priority="227" operator="equal">
      <formula>"DESCRIPCIÓN INSUFICIENTE"</formula>
    </cfRule>
    <cfRule type="cellIs" dxfId="3888" priority="228" operator="equal">
      <formula>"NO ESTÁ ACORDE A ITEM 5.2.1 (T.R.)"</formula>
    </cfRule>
    <cfRule type="cellIs" dxfId="3887" priority="229" operator="equal">
      <formula>"ACORDE A ITEM 5.2.1 (T.R.)"</formula>
    </cfRule>
  </conditionalFormatting>
  <conditionalFormatting sqref="P569">
    <cfRule type="expression" dxfId="3886" priority="213">
      <formula>Q569="NO SUBSANABLE"</formula>
    </cfRule>
    <cfRule type="expression" dxfId="3885" priority="214">
      <formula>Q569="REQUERIMIENTOS SUBSANADOS"</formula>
    </cfRule>
    <cfRule type="expression" dxfId="3884" priority="215">
      <formula>Q569="PENDIENTES POR SUBSANAR"</formula>
    </cfRule>
    <cfRule type="expression" dxfId="3883" priority="217">
      <formula>Q569="SIN OBSERVACIÓN"</formula>
    </cfRule>
    <cfRule type="containsBlanks" dxfId="3882" priority="218">
      <formula>LEN(TRIM(P569))=0</formula>
    </cfRule>
  </conditionalFormatting>
  <conditionalFormatting sqref="Q569">
    <cfRule type="containsBlanks" dxfId="3881" priority="208">
      <formula>LEN(TRIM(Q569))=0</formula>
    </cfRule>
    <cfRule type="cellIs" dxfId="3880" priority="216" operator="equal">
      <formula>"REQUERIMIENTOS SUBSANADOS"</formula>
    </cfRule>
    <cfRule type="containsText" dxfId="3879" priority="219" operator="containsText" text="NO SUBSANABLE">
      <formula>NOT(ISERROR(SEARCH("NO SUBSANABLE",Q569)))</formula>
    </cfRule>
    <cfRule type="containsText" dxfId="3878" priority="220" operator="containsText" text="PENDIENTES POR SUBSANAR">
      <formula>NOT(ISERROR(SEARCH("PENDIENTES POR SUBSANAR",Q569)))</formula>
    </cfRule>
    <cfRule type="containsText" dxfId="3877" priority="221" operator="containsText" text="SIN OBSERVACIÓN">
      <formula>NOT(ISERROR(SEARCH("SIN OBSERVACIÓN",Q569)))</formula>
    </cfRule>
  </conditionalFormatting>
  <conditionalFormatting sqref="R569">
    <cfRule type="containsBlanks" dxfId="3876" priority="207">
      <formula>LEN(TRIM(R569))=0</formula>
    </cfRule>
    <cfRule type="cellIs" dxfId="3875" priority="209" operator="equal">
      <formula>"NO CUMPLEN CON LO SOLICITADO"</formula>
    </cfRule>
    <cfRule type="cellIs" dxfId="3874" priority="210" operator="equal">
      <formula>"CUMPLEN CON LO SOLICITADO"</formula>
    </cfRule>
    <cfRule type="cellIs" dxfId="3873" priority="211" operator="equal">
      <formula>"PENDIENTES"</formula>
    </cfRule>
    <cfRule type="cellIs" dxfId="3872" priority="212" operator="equal">
      <formula>"NINGUNO"</formula>
    </cfRule>
  </conditionalFormatting>
  <conditionalFormatting sqref="J553:J555">
    <cfRule type="cellIs" dxfId="3871" priority="205" operator="equal">
      <formula>"NO CUMPLE"</formula>
    </cfRule>
    <cfRule type="cellIs" dxfId="3870" priority="206" operator="equal">
      <formula>"CUMPLE"</formula>
    </cfRule>
  </conditionalFormatting>
  <conditionalFormatting sqref="J557:J559">
    <cfRule type="cellIs" dxfId="3869" priority="203" operator="equal">
      <formula>"NO CUMPLE"</formula>
    </cfRule>
    <cfRule type="cellIs" dxfId="3868" priority="204" operator="equal">
      <formula>"CUMPLE"</formula>
    </cfRule>
  </conditionalFormatting>
  <conditionalFormatting sqref="J561:J563">
    <cfRule type="cellIs" dxfId="3867" priority="201" operator="equal">
      <formula>"NO CUMPLE"</formula>
    </cfRule>
    <cfRule type="cellIs" dxfId="3866" priority="202" operator="equal">
      <formula>"CUMPLE"</formula>
    </cfRule>
  </conditionalFormatting>
  <conditionalFormatting sqref="J565:J567">
    <cfRule type="cellIs" dxfId="3865" priority="199" operator="equal">
      <formula>"NO CUMPLE"</formula>
    </cfRule>
    <cfRule type="cellIs" dxfId="3864" priority="200" operator="equal">
      <formula>"CUMPLE"</formula>
    </cfRule>
  </conditionalFormatting>
  <conditionalFormatting sqref="J569:J571">
    <cfRule type="cellIs" dxfId="3863" priority="197" operator="equal">
      <formula>"NO CUMPLE"</formula>
    </cfRule>
    <cfRule type="cellIs" dxfId="3862" priority="198" operator="equal">
      <formula>"CUMPLE"</formula>
    </cfRule>
  </conditionalFormatting>
  <conditionalFormatting sqref="U499:U506">
    <cfRule type="cellIs" dxfId="3861" priority="193" operator="equal">
      <formula>0</formula>
    </cfRule>
    <cfRule type="cellIs" dxfId="3860" priority="194" operator="equal">
      <formula>1</formula>
    </cfRule>
  </conditionalFormatting>
  <conditionalFormatting sqref="U526:U529">
    <cfRule type="cellIs" dxfId="3859" priority="191" operator="equal">
      <formula>0</formula>
    </cfRule>
    <cfRule type="cellIs" dxfId="3858" priority="192" operator="equal">
      <formula>1</formula>
    </cfRule>
  </conditionalFormatting>
  <conditionalFormatting sqref="U553:U572">
    <cfRule type="cellIs" dxfId="3857" priority="189" operator="equal">
      <formula>0</formula>
    </cfRule>
    <cfRule type="cellIs" dxfId="3856" priority="190" operator="equal">
      <formula>1</formula>
    </cfRule>
  </conditionalFormatting>
  <conditionalFormatting sqref="K232">
    <cfRule type="expression" dxfId="3855" priority="187">
      <formula>J233="NO CUMPLE"</formula>
    </cfRule>
    <cfRule type="expression" dxfId="3854" priority="188">
      <formula>J233="CUMPLE"</formula>
    </cfRule>
  </conditionalFormatting>
  <conditionalFormatting sqref="K232">
    <cfRule type="expression" dxfId="3853" priority="185">
      <formula>J233="NO CUMPLE"</formula>
    </cfRule>
    <cfRule type="expression" dxfId="3852" priority="186">
      <formula>J233="CUMPLE"</formula>
    </cfRule>
  </conditionalFormatting>
  <conditionalFormatting sqref="N233">
    <cfRule type="expression" dxfId="3851" priority="182">
      <formula>N233=" "</formula>
    </cfRule>
    <cfRule type="expression" dxfId="3850" priority="183">
      <formula>N233="NO PRESENTÓ CERTIFICADO"</formula>
    </cfRule>
    <cfRule type="expression" dxfId="3849" priority="184">
      <formula>N233="PRESENTÓ CERTIFICADO"</formula>
    </cfRule>
  </conditionalFormatting>
  <conditionalFormatting sqref="O233">
    <cfRule type="cellIs" dxfId="3848" priority="174" operator="equal">
      <formula>"PENDIENTE POR DESCRIPCIÓN"</formula>
    </cfRule>
    <cfRule type="cellIs" dxfId="3847" priority="175" operator="equal">
      <formula>"DESCRIPCIÓN INSUFICIENTE"</formula>
    </cfRule>
    <cfRule type="cellIs" dxfId="3846" priority="176" operator="equal">
      <formula>"NO ESTÁ ACORDE A ITEM 5.2.2 (T.R.)"</formula>
    </cfRule>
    <cfRule type="cellIs" dxfId="3845" priority="177" operator="equal">
      <formula>"ACORDE A ITEM 5.2.2 (T.R.)"</formula>
    </cfRule>
    <cfRule type="cellIs" dxfId="3844" priority="178" operator="equal">
      <formula>"PENDIENTE POR DESCRIPCIÓN"</formula>
    </cfRule>
    <cfRule type="cellIs" dxfId="3843" priority="179" operator="equal">
      <formula>"DESCRIPCIÓN INSUFICIENTE"</formula>
    </cfRule>
    <cfRule type="cellIs" dxfId="3842" priority="180" operator="equal">
      <formula>"NO ESTÁ ACORDE A ITEM 5.2.1 (T.R.)"</formula>
    </cfRule>
    <cfRule type="cellIs" dxfId="3841" priority="181" operator="equal">
      <formula>"ACORDE A ITEM 5.2.1 (T.R.)"</formula>
    </cfRule>
  </conditionalFormatting>
  <conditionalFormatting sqref="P233">
    <cfRule type="expression" dxfId="3840" priority="165">
      <formula>Q233="NO SUBSANABLE"</formula>
    </cfRule>
    <cfRule type="expression" dxfId="3839" priority="166">
      <formula>Q233="REQUERIMIENTOS SUBSANADOS"</formula>
    </cfRule>
    <cfRule type="expression" dxfId="3838" priority="167">
      <formula>Q233="PENDIENTES POR SUBSANAR"</formula>
    </cfRule>
    <cfRule type="expression" dxfId="3837" priority="169">
      <formula>Q233="SIN OBSERVACIÓN"</formula>
    </cfRule>
    <cfRule type="containsBlanks" dxfId="3836" priority="170">
      <formula>LEN(TRIM(P233))=0</formula>
    </cfRule>
  </conditionalFormatting>
  <conditionalFormatting sqref="Q233">
    <cfRule type="containsBlanks" dxfId="3835" priority="160">
      <formula>LEN(TRIM(Q233))=0</formula>
    </cfRule>
    <cfRule type="cellIs" dxfId="3834" priority="168" operator="equal">
      <formula>"REQUERIMIENTOS SUBSANADOS"</formula>
    </cfRule>
    <cfRule type="containsText" dxfId="3833" priority="171" operator="containsText" text="NO SUBSANABLE">
      <formula>NOT(ISERROR(SEARCH("NO SUBSANABLE",Q233)))</formula>
    </cfRule>
    <cfRule type="containsText" dxfId="3832" priority="172" operator="containsText" text="PENDIENTES POR SUBSANAR">
      <formula>NOT(ISERROR(SEARCH("PENDIENTES POR SUBSANAR",Q233)))</formula>
    </cfRule>
    <cfRule type="containsText" dxfId="3831" priority="173" operator="containsText" text="SIN OBSERVACIÓN">
      <formula>NOT(ISERROR(SEARCH("SIN OBSERVACIÓN",Q233)))</formula>
    </cfRule>
  </conditionalFormatting>
  <conditionalFormatting sqref="R233">
    <cfRule type="containsBlanks" dxfId="3830" priority="159">
      <formula>LEN(TRIM(R233))=0</formula>
    </cfRule>
    <cfRule type="cellIs" dxfId="3829" priority="161" operator="equal">
      <formula>"NO CUMPLEN CON LO SOLICITADO"</formula>
    </cfRule>
    <cfRule type="cellIs" dxfId="3828" priority="162" operator="equal">
      <formula>"CUMPLEN CON LO SOLICITADO"</formula>
    </cfRule>
    <cfRule type="cellIs" dxfId="3827" priority="163" operator="equal">
      <formula>"PENDIENTES"</formula>
    </cfRule>
    <cfRule type="cellIs" dxfId="3826" priority="164" operator="equal">
      <formula>"NINGUNO"</formula>
    </cfRule>
  </conditionalFormatting>
  <conditionalFormatting sqref="I71:I72 I75:I76 I79:I80 I83:I84">
    <cfRule type="notContainsBlanks" dxfId="3825" priority="158">
      <formula>LEN(TRIM(I71))&gt;0</formula>
    </cfRule>
  </conditionalFormatting>
  <conditionalFormatting sqref="N67">
    <cfRule type="expression" dxfId="3824" priority="155">
      <formula>N67=" "</formula>
    </cfRule>
    <cfRule type="expression" dxfId="3823" priority="156">
      <formula>N67="NO PRESENTÓ CERTIFICADO"</formula>
    </cfRule>
    <cfRule type="expression" dxfId="3822" priority="157">
      <formula>N67="PRESENTÓ CERTIFICADO"</formula>
    </cfRule>
  </conditionalFormatting>
  <conditionalFormatting sqref="P67">
    <cfRule type="expression" dxfId="3821" priority="142">
      <formula>Q67="NO SUBSANABLE"</formula>
    </cfRule>
    <cfRule type="expression" dxfId="3820" priority="144">
      <formula>Q67="REQUERIMIENTOS SUBSANADOS"</formula>
    </cfRule>
    <cfRule type="expression" dxfId="3819" priority="145">
      <formula>Q67="PENDIENTES POR SUBSANAR"</formula>
    </cfRule>
    <cfRule type="expression" dxfId="3818" priority="150">
      <formula>Q67="SIN OBSERVACIÓN"</formula>
    </cfRule>
    <cfRule type="containsBlanks" dxfId="3817" priority="151">
      <formula>LEN(TRIM(P67))=0</formula>
    </cfRule>
  </conditionalFormatting>
  <conditionalFormatting sqref="O67">
    <cfRule type="cellIs" dxfId="3816" priority="132" operator="equal">
      <formula>"PENDIENTE POR DESCRIPCIÓN"</formula>
    </cfRule>
    <cfRule type="cellIs" dxfId="3815" priority="133" operator="equal">
      <formula>"DESCRIPCIÓN INSUFICIENTE"</formula>
    </cfRule>
    <cfRule type="cellIs" dxfId="3814" priority="134" operator="equal">
      <formula>"NO ESTÁ ACORDE A ITEM 5.2.2 (T.R.)"</formula>
    </cfRule>
    <cfRule type="cellIs" dxfId="3813" priority="135" operator="equal">
      <formula>"ACORDE A ITEM 5.2.2 (T.R.)"</formula>
    </cfRule>
    <cfRule type="cellIs" dxfId="3812" priority="143" operator="equal">
      <formula>"PENDIENTE POR DESCRIPCIÓN"</formula>
    </cfRule>
    <cfRule type="cellIs" dxfId="3811" priority="147" operator="equal">
      <formula>"DESCRIPCIÓN INSUFICIENTE"</formula>
    </cfRule>
    <cfRule type="cellIs" dxfId="3810" priority="148" operator="equal">
      <formula>"NO ESTÁ ACORDE A ITEM 5.2.1 (T.R.)"</formula>
    </cfRule>
    <cfRule type="cellIs" dxfId="3809" priority="149" operator="equal">
      <formula>"ACORDE A ITEM 5.2.1 (T.R.)"</formula>
    </cfRule>
  </conditionalFormatting>
  <conditionalFormatting sqref="Q67">
    <cfRule type="containsBlanks" dxfId="3808" priority="137">
      <formula>LEN(TRIM(Q67))=0</formula>
    </cfRule>
    <cfRule type="cellIs" dxfId="3807" priority="146" operator="equal">
      <formula>"REQUERIMIENTOS SUBSANADOS"</formula>
    </cfRule>
    <cfRule type="containsText" dxfId="3806" priority="152" operator="containsText" text="NO SUBSANABLE">
      <formula>NOT(ISERROR(SEARCH("NO SUBSANABLE",Q67)))</formula>
    </cfRule>
    <cfRule type="containsText" dxfId="3805" priority="153" operator="containsText" text="PENDIENTES POR SUBSANAR">
      <formula>NOT(ISERROR(SEARCH("PENDIENTES POR SUBSANAR",Q67)))</formula>
    </cfRule>
    <cfRule type="containsText" dxfId="3804" priority="154" operator="containsText" text="SIN OBSERVACIÓN">
      <formula>NOT(ISERROR(SEARCH("SIN OBSERVACIÓN",Q67)))</formula>
    </cfRule>
  </conditionalFormatting>
  <conditionalFormatting sqref="R67">
    <cfRule type="containsBlanks" dxfId="3803" priority="136">
      <formula>LEN(TRIM(R67))=0</formula>
    </cfRule>
    <cfRule type="cellIs" dxfId="3802" priority="138" operator="equal">
      <formula>"NO CUMPLEN CON LO SOLICITADO"</formula>
    </cfRule>
    <cfRule type="cellIs" dxfId="3801" priority="139" operator="equal">
      <formula>"CUMPLEN CON LO SOLICITADO"</formula>
    </cfRule>
    <cfRule type="cellIs" dxfId="3800" priority="140" operator="equal">
      <formula>"PENDIENTES"</formula>
    </cfRule>
    <cfRule type="cellIs" dxfId="3799" priority="141" operator="equal">
      <formula>"NINGUNO"</formula>
    </cfRule>
  </conditionalFormatting>
  <conditionalFormatting sqref="N71 N75">
    <cfRule type="expression" dxfId="3798" priority="129">
      <formula>N71=" "</formula>
    </cfRule>
    <cfRule type="expression" dxfId="3797" priority="130">
      <formula>N71="NO PRESENTÓ CERTIFICADO"</formula>
    </cfRule>
    <cfRule type="expression" dxfId="3796" priority="131">
      <formula>N71="PRESENTÓ CERTIFICADO"</formula>
    </cfRule>
  </conditionalFormatting>
  <conditionalFormatting sqref="P71 P75">
    <cfRule type="expression" dxfId="3795" priority="116">
      <formula>Q71="NO SUBSANABLE"</formula>
    </cfRule>
    <cfRule type="expression" dxfId="3794" priority="118">
      <formula>Q71="REQUERIMIENTOS SUBSANADOS"</formula>
    </cfRule>
    <cfRule type="expression" dxfId="3793" priority="119">
      <formula>Q71="PENDIENTES POR SUBSANAR"</formula>
    </cfRule>
    <cfRule type="expression" dxfId="3792" priority="124">
      <formula>Q71="SIN OBSERVACIÓN"</formula>
    </cfRule>
    <cfRule type="containsBlanks" dxfId="3791" priority="125">
      <formula>LEN(TRIM(P71))=0</formula>
    </cfRule>
  </conditionalFormatting>
  <conditionalFormatting sqref="O71 O75">
    <cfRule type="cellIs" dxfId="3790" priority="106" operator="equal">
      <formula>"PENDIENTE POR DESCRIPCIÓN"</formula>
    </cfRule>
    <cfRule type="cellIs" dxfId="3789" priority="107" operator="equal">
      <formula>"DESCRIPCIÓN INSUFICIENTE"</formula>
    </cfRule>
    <cfRule type="cellIs" dxfId="3788" priority="108" operator="equal">
      <formula>"NO ESTÁ ACORDE A ITEM 5.2.2 (T.R.)"</formula>
    </cfRule>
    <cfRule type="cellIs" dxfId="3787" priority="109" operator="equal">
      <formula>"ACORDE A ITEM 5.2.2 (T.R.)"</formula>
    </cfRule>
    <cfRule type="cellIs" dxfId="3786" priority="117" operator="equal">
      <formula>"PENDIENTE POR DESCRIPCIÓN"</formula>
    </cfRule>
    <cfRule type="cellIs" dxfId="3785" priority="121" operator="equal">
      <formula>"DESCRIPCIÓN INSUFICIENTE"</formula>
    </cfRule>
    <cfRule type="cellIs" dxfId="3784" priority="122" operator="equal">
      <formula>"NO ESTÁ ACORDE A ITEM 5.2.1 (T.R.)"</formula>
    </cfRule>
    <cfRule type="cellIs" dxfId="3783" priority="123" operator="equal">
      <formula>"ACORDE A ITEM 5.2.1 (T.R.)"</formula>
    </cfRule>
  </conditionalFormatting>
  <conditionalFormatting sqref="Q71 Q75">
    <cfRule type="containsBlanks" dxfId="3782" priority="111">
      <formula>LEN(TRIM(Q71))=0</formula>
    </cfRule>
    <cfRule type="cellIs" dxfId="3781" priority="120" operator="equal">
      <formula>"REQUERIMIENTOS SUBSANADOS"</formula>
    </cfRule>
    <cfRule type="containsText" dxfId="3780" priority="126" operator="containsText" text="NO SUBSANABLE">
      <formula>NOT(ISERROR(SEARCH("NO SUBSANABLE",Q71)))</formula>
    </cfRule>
    <cfRule type="containsText" dxfId="3779" priority="127" operator="containsText" text="PENDIENTES POR SUBSANAR">
      <formula>NOT(ISERROR(SEARCH("PENDIENTES POR SUBSANAR",Q71)))</formula>
    </cfRule>
    <cfRule type="containsText" dxfId="3778" priority="128" operator="containsText" text="SIN OBSERVACIÓN">
      <formula>NOT(ISERROR(SEARCH("SIN OBSERVACIÓN",Q71)))</formula>
    </cfRule>
  </conditionalFormatting>
  <conditionalFormatting sqref="R71 R75">
    <cfRule type="containsBlanks" dxfId="3777" priority="110">
      <formula>LEN(TRIM(R71))=0</formula>
    </cfRule>
    <cfRule type="cellIs" dxfId="3776" priority="112" operator="equal">
      <formula>"NO CUMPLEN CON LO SOLICITADO"</formula>
    </cfRule>
    <cfRule type="cellIs" dxfId="3775" priority="113" operator="equal">
      <formula>"CUMPLEN CON LO SOLICITADO"</formula>
    </cfRule>
    <cfRule type="cellIs" dxfId="3774" priority="114" operator="equal">
      <formula>"PENDIENTES"</formula>
    </cfRule>
    <cfRule type="cellIs" dxfId="3773" priority="115" operator="equal">
      <formula>"NINGUNO"</formula>
    </cfRule>
  </conditionalFormatting>
  <conditionalFormatting sqref="N79">
    <cfRule type="expression" dxfId="3772" priority="103">
      <formula>N79=" "</formula>
    </cfRule>
    <cfRule type="expression" dxfId="3771" priority="104">
      <formula>N79="NO PRESENTÓ CERTIFICADO"</formula>
    </cfRule>
    <cfRule type="expression" dxfId="3770" priority="105">
      <formula>N79="PRESENTÓ CERTIFICADO"</formula>
    </cfRule>
  </conditionalFormatting>
  <conditionalFormatting sqref="P79">
    <cfRule type="expression" dxfId="3769" priority="90">
      <formula>Q79="NO SUBSANABLE"</formula>
    </cfRule>
    <cfRule type="expression" dxfId="3768" priority="92">
      <formula>Q79="REQUERIMIENTOS SUBSANADOS"</formula>
    </cfRule>
    <cfRule type="expression" dxfId="3767" priority="93">
      <formula>Q79="PENDIENTES POR SUBSANAR"</formula>
    </cfRule>
    <cfRule type="expression" dxfId="3766" priority="98">
      <formula>Q79="SIN OBSERVACIÓN"</formula>
    </cfRule>
    <cfRule type="containsBlanks" dxfId="3765" priority="99">
      <formula>LEN(TRIM(P79))=0</formula>
    </cfRule>
  </conditionalFormatting>
  <conditionalFormatting sqref="O79">
    <cfRule type="cellIs" dxfId="3764" priority="80" operator="equal">
      <formula>"PENDIENTE POR DESCRIPCIÓN"</formula>
    </cfRule>
    <cfRule type="cellIs" dxfId="3763" priority="81" operator="equal">
      <formula>"DESCRIPCIÓN INSUFICIENTE"</formula>
    </cfRule>
    <cfRule type="cellIs" dxfId="3762" priority="82" operator="equal">
      <formula>"NO ESTÁ ACORDE A ITEM 5.2.2 (T.R.)"</formula>
    </cfRule>
    <cfRule type="cellIs" dxfId="3761" priority="83" operator="equal">
      <formula>"ACORDE A ITEM 5.2.2 (T.R.)"</formula>
    </cfRule>
    <cfRule type="cellIs" dxfId="3760" priority="91" operator="equal">
      <formula>"PENDIENTE POR DESCRIPCIÓN"</formula>
    </cfRule>
    <cfRule type="cellIs" dxfId="3759" priority="95" operator="equal">
      <formula>"DESCRIPCIÓN INSUFICIENTE"</formula>
    </cfRule>
    <cfRule type="cellIs" dxfId="3758" priority="96" operator="equal">
      <formula>"NO ESTÁ ACORDE A ITEM 5.2.1 (T.R.)"</formula>
    </cfRule>
    <cfRule type="cellIs" dxfId="3757" priority="97" operator="equal">
      <formula>"ACORDE A ITEM 5.2.1 (T.R.)"</formula>
    </cfRule>
  </conditionalFormatting>
  <conditionalFormatting sqref="Q79">
    <cfRule type="containsBlanks" dxfId="3756" priority="85">
      <formula>LEN(TRIM(Q79))=0</formula>
    </cfRule>
    <cfRule type="cellIs" dxfId="3755" priority="94" operator="equal">
      <formula>"REQUERIMIENTOS SUBSANADOS"</formula>
    </cfRule>
    <cfRule type="containsText" dxfId="3754" priority="100" operator="containsText" text="NO SUBSANABLE">
      <formula>NOT(ISERROR(SEARCH("NO SUBSANABLE",Q79)))</formula>
    </cfRule>
    <cfRule type="containsText" dxfId="3753" priority="101" operator="containsText" text="PENDIENTES POR SUBSANAR">
      <formula>NOT(ISERROR(SEARCH("PENDIENTES POR SUBSANAR",Q79)))</formula>
    </cfRule>
    <cfRule type="containsText" dxfId="3752" priority="102" operator="containsText" text="SIN OBSERVACIÓN">
      <formula>NOT(ISERROR(SEARCH("SIN OBSERVACIÓN",Q79)))</formula>
    </cfRule>
  </conditionalFormatting>
  <conditionalFormatting sqref="R79">
    <cfRule type="containsBlanks" dxfId="3751" priority="84">
      <formula>LEN(TRIM(R79))=0</formula>
    </cfRule>
    <cfRule type="cellIs" dxfId="3750" priority="86" operator="equal">
      <formula>"NO CUMPLEN CON LO SOLICITADO"</formula>
    </cfRule>
    <cfRule type="cellIs" dxfId="3749" priority="87" operator="equal">
      <formula>"CUMPLEN CON LO SOLICITADO"</formula>
    </cfRule>
    <cfRule type="cellIs" dxfId="3748" priority="88" operator="equal">
      <formula>"PENDIENTES"</formula>
    </cfRule>
    <cfRule type="cellIs" dxfId="3747" priority="89" operator="equal">
      <formula>"NINGUNO"</formula>
    </cfRule>
  </conditionalFormatting>
  <conditionalFormatting sqref="N83">
    <cfRule type="expression" dxfId="3746" priority="77">
      <formula>N83=" "</formula>
    </cfRule>
    <cfRule type="expression" dxfId="3745" priority="78">
      <formula>N83="NO PRESENTÓ CERTIFICADO"</formula>
    </cfRule>
    <cfRule type="expression" dxfId="3744" priority="79">
      <formula>N83="PRESENTÓ CERTIFICADO"</formula>
    </cfRule>
  </conditionalFormatting>
  <conditionalFormatting sqref="P83">
    <cfRule type="expression" dxfId="3743" priority="64">
      <formula>Q83="NO SUBSANABLE"</formula>
    </cfRule>
    <cfRule type="expression" dxfId="3742" priority="66">
      <formula>Q83="REQUERIMIENTOS SUBSANADOS"</formula>
    </cfRule>
    <cfRule type="expression" dxfId="3741" priority="67">
      <formula>Q83="PENDIENTES POR SUBSANAR"</formula>
    </cfRule>
    <cfRule type="expression" dxfId="3740" priority="72">
      <formula>Q83="SIN OBSERVACIÓN"</formula>
    </cfRule>
    <cfRule type="containsBlanks" dxfId="3739" priority="73">
      <formula>LEN(TRIM(P83))=0</formula>
    </cfRule>
  </conditionalFormatting>
  <conditionalFormatting sqref="O83">
    <cfRule type="cellIs" dxfId="3738" priority="54" operator="equal">
      <formula>"PENDIENTE POR DESCRIPCIÓN"</formula>
    </cfRule>
    <cfRule type="cellIs" dxfId="3737" priority="55" operator="equal">
      <formula>"DESCRIPCIÓN INSUFICIENTE"</formula>
    </cfRule>
    <cfRule type="cellIs" dxfId="3736" priority="56" operator="equal">
      <formula>"NO ESTÁ ACORDE A ITEM 5.2.2 (T.R.)"</formula>
    </cfRule>
    <cfRule type="cellIs" dxfId="3735" priority="57" operator="equal">
      <formula>"ACORDE A ITEM 5.2.2 (T.R.)"</formula>
    </cfRule>
    <cfRule type="cellIs" dxfId="3734" priority="65" operator="equal">
      <formula>"PENDIENTE POR DESCRIPCIÓN"</formula>
    </cfRule>
    <cfRule type="cellIs" dxfId="3733" priority="69" operator="equal">
      <formula>"DESCRIPCIÓN INSUFICIENTE"</formula>
    </cfRule>
    <cfRule type="cellIs" dxfId="3732" priority="70" operator="equal">
      <formula>"NO ESTÁ ACORDE A ITEM 5.2.1 (T.R.)"</formula>
    </cfRule>
    <cfRule type="cellIs" dxfId="3731" priority="71" operator="equal">
      <formula>"ACORDE A ITEM 5.2.1 (T.R.)"</formula>
    </cfRule>
  </conditionalFormatting>
  <conditionalFormatting sqref="Q83">
    <cfRule type="containsBlanks" dxfId="3730" priority="59">
      <formula>LEN(TRIM(Q83))=0</formula>
    </cfRule>
    <cfRule type="cellIs" dxfId="3729" priority="68" operator="equal">
      <formula>"REQUERIMIENTOS SUBSANADOS"</formula>
    </cfRule>
    <cfRule type="containsText" dxfId="3728" priority="74" operator="containsText" text="NO SUBSANABLE">
      <formula>NOT(ISERROR(SEARCH("NO SUBSANABLE",Q83)))</formula>
    </cfRule>
    <cfRule type="containsText" dxfId="3727" priority="75" operator="containsText" text="PENDIENTES POR SUBSANAR">
      <formula>NOT(ISERROR(SEARCH("PENDIENTES POR SUBSANAR",Q83)))</formula>
    </cfRule>
    <cfRule type="containsText" dxfId="3726" priority="76" operator="containsText" text="SIN OBSERVACIÓN">
      <formula>NOT(ISERROR(SEARCH("SIN OBSERVACIÓN",Q83)))</formula>
    </cfRule>
  </conditionalFormatting>
  <conditionalFormatting sqref="R83">
    <cfRule type="containsBlanks" dxfId="3725" priority="58">
      <formula>LEN(TRIM(R83))=0</formula>
    </cfRule>
    <cfRule type="cellIs" dxfId="3724" priority="60" operator="equal">
      <formula>"NO CUMPLEN CON LO SOLICITADO"</formula>
    </cfRule>
    <cfRule type="cellIs" dxfId="3723" priority="61" operator="equal">
      <formula>"CUMPLEN CON LO SOLICITADO"</formula>
    </cfRule>
    <cfRule type="cellIs" dxfId="3722" priority="62" operator="equal">
      <formula>"PENDIENTES"</formula>
    </cfRule>
    <cfRule type="cellIs" dxfId="3721" priority="63" operator="equal">
      <formula>"NINGUNO"</formula>
    </cfRule>
  </conditionalFormatting>
  <conditionalFormatting sqref="J79:J81">
    <cfRule type="cellIs" dxfId="3720" priority="52" operator="equal">
      <formula>"NO CUMPLE"</formula>
    </cfRule>
    <cfRule type="cellIs" dxfId="3719" priority="53" operator="equal">
      <formula>"CUMPLE"</formula>
    </cfRule>
  </conditionalFormatting>
  <conditionalFormatting sqref="J83:J85">
    <cfRule type="cellIs" dxfId="3718" priority="50" operator="equal">
      <formula>"NO CUMPLE"</formula>
    </cfRule>
    <cfRule type="cellIs" dxfId="3717" priority="51" operator="equal">
      <formula>"CUMPLE"</formula>
    </cfRule>
  </conditionalFormatting>
  <conditionalFormatting sqref="Q187">
    <cfRule type="containsBlanks" dxfId="3716" priority="41">
      <formula>LEN(TRIM(Q187))=0</formula>
    </cfRule>
    <cfRule type="cellIs" dxfId="3715" priority="46" operator="equal">
      <formula>"REQUERIMIENTOS SUBSANADOS"</formula>
    </cfRule>
    <cfRule type="containsText" dxfId="3714" priority="47" operator="containsText" text="NO SUBSANABLE">
      <formula>NOT(ISERROR(SEARCH("NO SUBSANABLE",Q187)))</formula>
    </cfRule>
    <cfRule type="containsText" dxfId="3713" priority="48" operator="containsText" text="PENDIENTES POR SUBSANAR">
      <formula>NOT(ISERROR(SEARCH("PENDIENTES POR SUBSANAR",Q187)))</formula>
    </cfRule>
    <cfRule type="containsText" dxfId="3712" priority="49" operator="containsText" text="SIN OBSERVACIÓN">
      <formula>NOT(ISERROR(SEARCH("SIN OBSERVACIÓN",Q187)))</formula>
    </cfRule>
  </conditionalFormatting>
  <conditionalFormatting sqref="R187">
    <cfRule type="containsBlanks" dxfId="3711" priority="40">
      <formula>LEN(TRIM(R187))=0</formula>
    </cfRule>
    <cfRule type="cellIs" dxfId="3710" priority="42" operator="equal">
      <formula>"NO CUMPLEN CON LO SOLICITADO"</formula>
    </cfRule>
    <cfRule type="cellIs" dxfId="3709" priority="43" operator="equal">
      <formula>"CUMPLEN CON LO SOLICITADO"</formula>
    </cfRule>
    <cfRule type="cellIs" dxfId="3708" priority="44" operator="equal">
      <formula>"PENDIENTES"</formula>
    </cfRule>
    <cfRule type="cellIs" dxfId="3707" priority="45" operator="equal">
      <formula>"NINGUNO"</formula>
    </cfRule>
  </conditionalFormatting>
  <conditionalFormatting sqref="N187">
    <cfRule type="expression" dxfId="3706" priority="37">
      <formula>N187=" "</formula>
    </cfRule>
    <cfRule type="expression" dxfId="3705" priority="38">
      <formula>N187="NO PRESENTÓ CERTIFICADO"</formula>
    </cfRule>
    <cfRule type="expression" dxfId="3704" priority="39">
      <formula>N187="PRESENTÓ CERTIFICADO"</formula>
    </cfRule>
  </conditionalFormatting>
  <conditionalFormatting sqref="O187">
    <cfRule type="cellIs" dxfId="3703" priority="29" operator="equal">
      <formula>"PENDIENTE POR DESCRIPCIÓN"</formula>
    </cfRule>
    <cfRule type="cellIs" dxfId="3702" priority="30" operator="equal">
      <formula>"DESCRIPCIÓN INSUFICIENTE"</formula>
    </cfRule>
    <cfRule type="cellIs" dxfId="3701" priority="31" operator="equal">
      <formula>"NO ESTÁ ACORDE A ITEM 5.2.2 (T.R.)"</formula>
    </cfRule>
    <cfRule type="cellIs" dxfId="3700" priority="32" operator="equal">
      <formula>"ACORDE A ITEM 5.2.2 (T.R.)"</formula>
    </cfRule>
    <cfRule type="cellIs" dxfId="3699" priority="33" operator="equal">
      <formula>"PENDIENTE POR DESCRIPCIÓN"</formula>
    </cfRule>
    <cfRule type="cellIs" dxfId="3698" priority="34" operator="equal">
      <formula>"DESCRIPCIÓN INSUFICIENTE"</formula>
    </cfRule>
    <cfRule type="cellIs" dxfId="3697" priority="35" operator="equal">
      <formula>"NO ESTÁ ACORDE A ITEM 5.2.1 (T.R.)"</formula>
    </cfRule>
    <cfRule type="cellIs" dxfId="3696" priority="36" operator="equal">
      <formula>"ACORDE A ITEM 5.2.1 (T.R.)"</formula>
    </cfRule>
  </conditionalFormatting>
  <conditionalFormatting sqref="H98:H99">
    <cfRule type="notContainsBlanks" dxfId="3695" priority="28">
      <formula>LEN(TRIM(H98))&gt;0</formula>
    </cfRule>
  </conditionalFormatting>
  <conditionalFormatting sqref="I98:I99">
    <cfRule type="notContainsBlanks" dxfId="3694" priority="27">
      <formula>LEN(TRIM(I98))&gt;0</formula>
    </cfRule>
  </conditionalFormatting>
  <conditionalFormatting sqref="N98">
    <cfRule type="expression" dxfId="3693" priority="24">
      <formula>N98=" "</formula>
    </cfRule>
    <cfRule type="expression" dxfId="3692" priority="25">
      <formula>N98="NO PRESENTÓ CERTIFICADO"</formula>
    </cfRule>
    <cfRule type="expression" dxfId="3691" priority="26">
      <formula>N98="PRESENTÓ CERTIFICADO"</formula>
    </cfRule>
  </conditionalFormatting>
  <conditionalFormatting sqref="P98">
    <cfRule type="expression" dxfId="3690" priority="11">
      <formula>Q98="NO SUBSANABLE"</formula>
    </cfRule>
    <cfRule type="expression" dxfId="3689" priority="13">
      <formula>Q98="REQUERIMIENTOS SUBSANADOS"</formula>
    </cfRule>
    <cfRule type="expression" dxfId="3688" priority="14">
      <formula>Q98="PENDIENTES POR SUBSANAR"</formula>
    </cfRule>
    <cfRule type="expression" dxfId="3687" priority="19">
      <formula>Q98="SIN OBSERVACIÓN"</formula>
    </cfRule>
    <cfRule type="containsBlanks" dxfId="3686" priority="20">
      <formula>LEN(TRIM(P98))=0</formula>
    </cfRule>
  </conditionalFormatting>
  <conditionalFormatting sqref="O98">
    <cfRule type="cellIs" dxfId="3685" priority="1" operator="equal">
      <formula>"PENDIENTE POR DESCRIPCIÓN"</formula>
    </cfRule>
    <cfRule type="cellIs" dxfId="3684" priority="2" operator="equal">
      <formula>"DESCRIPCIÓN INSUFICIENTE"</formula>
    </cfRule>
    <cfRule type="cellIs" dxfId="3683" priority="3" operator="equal">
      <formula>"NO ESTÁ ACORDE A ITEM 5.2.2 (T.R.)"</formula>
    </cfRule>
    <cfRule type="cellIs" dxfId="3682" priority="4" operator="equal">
      <formula>"ACORDE A ITEM 5.2.2 (T.R.)"</formula>
    </cfRule>
    <cfRule type="cellIs" dxfId="3681" priority="12" operator="equal">
      <formula>"PENDIENTE POR DESCRIPCIÓN"</formula>
    </cfRule>
    <cfRule type="cellIs" dxfId="3680" priority="16" operator="equal">
      <formula>"DESCRIPCIÓN INSUFICIENTE"</formula>
    </cfRule>
    <cfRule type="cellIs" dxfId="3679" priority="17" operator="equal">
      <formula>"NO ESTÁ ACORDE A ITEM 5.2.1 (T.R.)"</formula>
    </cfRule>
    <cfRule type="cellIs" dxfId="3678" priority="18" operator="equal">
      <formula>"ACORDE A ITEM 5.2.1 (T.R.)"</formula>
    </cfRule>
  </conditionalFormatting>
  <conditionalFormatting sqref="Q98">
    <cfRule type="containsBlanks" dxfId="3677" priority="6">
      <formula>LEN(TRIM(Q98))=0</formula>
    </cfRule>
    <cfRule type="cellIs" dxfId="3676" priority="15" operator="equal">
      <formula>"REQUERIMIENTOS SUBSANADOS"</formula>
    </cfRule>
    <cfRule type="containsText" dxfId="3675" priority="21" operator="containsText" text="NO SUBSANABLE">
      <formula>NOT(ISERROR(SEARCH("NO SUBSANABLE",Q98)))</formula>
    </cfRule>
    <cfRule type="containsText" dxfId="3674" priority="22" operator="containsText" text="PENDIENTES POR SUBSANAR">
      <formula>NOT(ISERROR(SEARCH("PENDIENTES POR SUBSANAR",Q98)))</formula>
    </cfRule>
    <cfRule type="containsText" dxfId="3673" priority="23" operator="containsText" text="SIN OBSERVACIÓN">
      <formula>NOT(ISERROR(SEARCH("SIN OBSERVACIÓN",Q98)))</formula>
    </cfRule>
  </conditionalFormatting>
  <conditionalFormatting sqref="R98">
    <cfRule type="containsBlanks" dxfId="3672" priority="5">
      <formula>LEN(TRIM(R98))=0</formula>
    </cfRule>
    <cfRule type="cellIs" dxfId="3671" priority="7" operator="equal">
      <formula>"NO CUMPLEN CON LO SOLICITADO"</formula>
    </cfRule>
    <cfRule type="cellIs" dxfId="3670" priority="8" operator="equal">
      <formula>"CUMPLEN CON LO SOLICITADO"</formula>
    </cfRule>
    <cfRule type="cellIs" dxfId="3669" priority="9" operator="equal">
      <formula>"PENDIENTES"</formula>
    </cfRule>
    <cfRule type="cellIs" dxfId="3668" priority="10" operator="equal">
      <formula>"NINGUNO"</formula>
    </cfRule>
  </conditionalFormatting>
  <dataValidations count="8">
    <dataValidation type="list" allowBlank="1" showInputMessage="1" showErrorMessage="1" sqref="B10 B37 B64 B91 B118 B145 B172 B199 B226 B253 B280 B307 B334 B361 B388 B415 B442" xr:uid="{00000000-0002-0000-0300-000000000000}">
      <formula1>"1,2,3,4,5,6,7,8,9,10,11,12,13,14,15,16,17"</formula1>
    </dataValidation>
    <dataValidation type="list" allowBlank="1" showInputMessage="1" showErrorMessage="1" sqref="O13 O561 O21 O56:O57 O557 O29 O449 O44 O52:O53 O17 O79 O472 O67 O75 O233 O110:O111 O187 O102:O103 O106:O107 O94 O137:O138 O121 O129:O130 O133:O134 O48 O164:O165 O148 O156:O157 O160:O161 O125 O191:O192 O175 O152 O83 O183 O218:O219 O202 O25 O206 O179 O241 O569 O229 O237 O214 O272:O273 O256 O260 O264 O245 O299:O300 O287:O288 O283 O295:O296 O268 O326:O327 O314:O315 O318:O319 O322:O323 O291 O353:O354 O337 O345:O346 O349:O350 O310 O376 O364 O368 O372 O341 O407:O408 O395:O396 O399:O400 O403:O404 O380 O434:O435 O391 O418 O430:O431 O422 O210 O426 O445 O453 O40 O457 O488:O489 O461 O480:O481 O484:O485 O503 O515:O516 O476 O507:O508 O511:O512 O526 O542:O543 O530:O531 O534:O535 O538:O539 O499 O565 O553 O71 O98" xr:uid="{00000000-0002-0000-0300-000001000000}">
      <formula1>"ACORDE A ITEM 5.2.2 (T.R.),NO ESTÁ ACORDE A ITEM 5.2.2 (T.R.),DESCRIPCIÓN INSUFICIENTE,PENDIENTE POR DESCRIPCIÓN"</formula1>
    </dataValidation>
    <dataValidation type="list" allowBlank="1" showInputMessage="1" showErrorMessage="1" sqref="L13:L15 L17:L19 J256:J275 J283:J302 L48:L50 L52:L54 L29:L31 L461:L463 L40:L42 L56:L58 L553:L555 L25:L27 L79:L81 L67:L69 L83:L85 J40:J59 L98:L100 L102:L104 L106:L108 L94:L96 L110:L112 J553:J572 L125:L127 L129:L131 L133:L135 L75:L77 L137:L139 J67:J86 L152:L154 L156:L158 L160:L162 L121:L123 L164:L166 L148:L150 L179:L181 L175:L177 L191:L193 L187:L189 L202:L204 L210:L212 L214:L216 J148:J167 L218:L220 J202:J221 L233:L235 L237:L239 L241:L243 L229:L231 L245:L247 J175:J194 L206:L208 L256:L258 J229:J248 L287:L289 L291:L293 L295:L297 L272:L274 L299:L301 L283:L285 L314:L316 L318:L320 L322:L324 L310:L312 L326:L328 J310:J329 L341:L343 L345:L347 L349:L351 L337:L339 L353:L355 J337:J356 L368:L370 L372:L374 L376:L378 L364:L366 L380:L382 J391:J410 L395:L397 L399:L401 L403:L405 L391:L393 L407:L409 J364:J383 L422:L424 L426:L428 L430:L432 L418:L420 L434:L436 J418:J437 L449:L451 L453:L455 L457:L459 L445:L447 L21:L23 L71:L73 J121:J140 L183:L185 L260:L262 L264:L266 L268:L270 J13:J32 L44:L46 L488:L490 J445:J464 L476:L478 L480:L482 L484:L486 L472:L474 L515:L517 J499:J518 L503:L505 L507:L509 L511:L513 L499:L501 L542:L544 J526:J545 L530:L532 L534:L536 L538:L540 L526:L528 L569:L571 J472:J491 L557:L559 L561:L563 L565:L567 J94:J113" xr:uid="{00000000-0002-0000-0300-000002000000}">
      <formula1>",CUMPLE,NO CUMPLE"</formula1>
    </dataValidation>
    <dataValidation type="list" allowBlank="1" showInputMessage="1" showErrorMessage="1" sqref="H13 H553:H554 H56:H57 H557:H558 H561:H562 H40:H41 H25 H29 H52:H53 H565:H566 H368:H369 H67:H68 H372:H373 H472:H473 H476:H477 H110:H111 H94:H95 H83:H84 H102:H103 H106:H107 H137:H138 H121:H122 H125:H126 H129:H130 H133:H134 H164:H165 H148:H149 H152:H153 H156:H157 H160:H161 H191:H192 H175:H176 H179:H180 H183:H184 H187:H188 H218:H219 H202:H203 H21 H44:H45 H48:H49 H245:H246 H229:H230 H233:H234 H237:H238 H241:H242 H272:H273 H256:H257 H206:H207 H210:H211 H214:H215 H299:H300 H283:H284 H287:H288 H291:H292 H295:H296 H326:H327 H310:H311 H314:H315 H318:H319 H322:H323 H353:H354 H337:H338 H341:H342 H345:H346 H349:H350 H569:H570 H17 H260:H261 H264:H265 H268:H269 H407:H408 H391:H392 H395:H396 H399:H400 H403:H404 H434:H435 H418:H419 H422:H423 H426:H427 H430:H431 H461:H462 H445:H446 H449:H450 H453:H454 H457:H458 H488:H489 H376:H377 H380:H381 H480:H481 H484:H485 H515:H516 H499:H500 H503:H504 H507:H508 H511:H512 H542:H543 H526:H527 H530:H531 H534:H535 H538:H539 H364:H365 H71:H72 H75:H76 H79:H80 H98:H99" xr:uid="{00000000-0002-0000-0300-000003000000}">
      <formula1>"I,C,UT"</formula1>
    </dataValidation>
    <dataValidation type="list" allowBlank="1" showInputMessage="1" showErrorMessage="1" sqref="N557 N561 N17 N56:N57 N21 N29 N449 N44 N52:N53 N25 N79 N472 N67 N75 N233 N110:N111 N187 N102:N103 N106:N107 N94 N137:N138 N121 N129:N130 N133:N134 N48 N164:N165 N148 N156:N157 N160:N161 N125 N191:N192 N175 N152 N83 N183 N218:N219 N202 N13 N206 N179 N241 N569 N229 N237 N214 N272:N273 N256 N260 N264 N245 N299:N300 N287:N288 N283 N295:N296 N268 N326:N327 N314:N315 N318:N319 N322:N323 N291 N353:N354 N337 N345:N346 N349:N350 N310 N376 N364 N368 N372 N341 N407:N408 N395:N396 N399:N400 N403:N404 N380 N434:N435 N391 N418 N430:N431 N422 N210 N426 N445 N453 N40 N457 N488:N489 N461 N480:N481 N484:N485 N503 N515:N516 N476 N507:N508 N511:N512 N526 N542:N543 N530:N531 N534:N535 N538:N539 N499 N565 N553 N71 N98" xr:uid="{00000000-0002-0000-0300-000004000000}">
      <formula1>"PRESENTÓ CERTIFICADO,NO PRESENTÓ CERTIFICADO"</formula1>
    </dataValidation>
    <dataValidation type="list" allowBlank="1" showInputMessage="1" showErrorMessage="1" sqref="Q13 Q561 Q21 Q25 Q29 Q56:Q57 Q449 Q44 Q52:Q53 Q17 Q565 Q553 Q557 Q48 Q233 Q110:Q111 Q187 Q102:Q103 Q106:Q107 Q94 Q137:Q138 Q121 Q129:Q130 Q133:Q134 Q79 Q164:Q165 Q148 Q156:Q157 Q160:Q161 Q125 Q191:Q192 Q175 Q152 Q83 Q183 Q218:Q219 Q202 Q75 Q206 Q179 Q241 Q569 Q229 Q237 Q214 Q272:Q273 Q256 Q260 Q264 Q245 Q299:Q300 Q287:Q288 Q283 Q295:Q296 Q268 Q326:Q327 Q314:Q315 Q318:Q319 Q322:Q323 Q291 Q353:Q354 Q337 Q345:Q346 Q349:Q350 Q310 Q376 Q364 Q368 Q372 Q341 Q407:Q408 Q395:Q396 Q399:Q400 Q403:Q404 Q380 Q434:Q435 Q391 Q418 Q430:Q431 Q422 Q210 Q426 Q445 Q453 Q40 Q457 Q488:Q489 Q461 Q480:Q481 Q484:Q485 Q503 Q515:Q516 Q476 Q507:Q508 Q511:Q512 Q526 Q542:Q543 Q530:Q531 Q534:Q535 Q538:Q539 Q499 Q472 Q67 Q71 Q98" xr:uid="{00000000-0002-0000-0300-000005000000}">
      <formula1>"SIN OBSERVACIÓN, PENDIENTES POR SUBSANAR, REQUERIMIENTOS SUBSANADOS, NO SUBSANABLE"</formula1>
    </dataValidation>
    <dataValidation type="list" allowBlank="1" showInputMessage="1" showErrorMessage="1" sqref="R13 R561 R21 R25 R29 R56:R57 R449 R44 R52:R53 R17 R79 R472 R67 R75 R233 R110:R111 R187 R102:R103 R106:R107 R94 R137:R138 R121 R129:R130 R133:R134 R48 R164:R165 R148 R156:R157 R160:R161 R125 R191:R192 R175 R152 R83 R183 R218:R219 R202 R557 R206 R179 R241 R569 R229 R237 R214 R272:R273 R256 R260 R264 R245 R299:R300 R287:R288 R283 R295:R296 R268 R326:R327 R314:R315 R318:R319 R322:R323 R291 R353:R354 R337 R345:R346 R349:R350 R310 R376 R364 R368 R372 R341 R407:R408 R395:R396 R399:R400 R403:R404 R380 R434:R435 R391 R418 R430:R431 R422 R210 R426 R445 R453 R40 R457 R488:R489 R461 R480:R481 R484:R485 R503 R515:R516 R476 R507:R508 R511:R512 R526 R542:R543 R530:R531 R534:R535 R538:R539 R499 R565 R553 R71 R98" xr:uid="{00000000-0002-0000-0300-000006000000}">
      <formula1>"NINGUNO, PENDIENTES, CUMPLEN CON LO SOLICITADO, NO CUMPLEN CON LO SOLICITADO"</formula1>
    </dataValidation>
    <dataValidation type="list" allowBlank="1" showInputMessage="1" showErrorMessage="1" sqref="B469 B496 B523 B550" xr:uid="{00000000-0002-0000-0300-000007000000}">
      <formula1>"1,2,3,4,5,6,7,8,9,10,11,12,13,14,15,16,17,18,19,20,21"</formula1>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6"/>
  <sheetViews>
    <sheetView topLeftCell="C1" workbookViewId="0">
      <selection activeCell="K30" sqref="K30"/>
    </sheetView>
  </sheetViews>
  <sheetFormatPr baseColWidth="10" defaultColWidth="11.42578125" defaultRowHeight="15" x14ac:dyDescent="0.25"/>
  <cols>
    <col min="1" max="1" width="6.42578125" style="10" bestFit="1" customWidth="1"/>
    <col min="2" max="2" width="44.42578125" style="10" customWidth="1"/>
    <col min="3" max="4" width="16.42578125" style="10" bestFit="1" customWidth="1"/>
    <col min="5" max="5" width="7.42578125" style="58" bestFit="1" customWidth="1"/>
    <col min="6" max="6" width="14.85546875" style="58" customWidth="1"/>
    <col min="7" max="7" width="18" style="58" customWidth="1"/>
    <col min="8" max="8" width="16.42578125" style="58" customWidth="1"/>
    <col min="9" max="9" width="19.140625" style="58" customWidth="1"/>
    <col min="10" max="10" width="20.7109375" style="58" customWidth="1"/>
    <col min="11" max="11" width="15.42578125" style="10" customWidth="1"/>
    <col min="12" max="12" width="11.42578125" style="10" customWidth="1"/>
    <col min="13" max="13" width="11.42578125" style="43" customWidth="1"/>
    <col min="14" max="14" width="49.85546875" style="10" customWidth="1"/>
    <col min="15" max="15" width="14.85546875" style="44" customWidth="1"/>
    <col min="16" max="16384" width="11.42578125" style="10"/>
  </cols>
  <sheetData>
    <row r="1" spans="1:15" ht="23.25" x14ac:dyDescent="0.25">
      <c r="A1" s="459" t="s">
        <v>54</v>
      </c>
      <c r="B1" s="459"/>
      <c r="C1" s="459"/>
      <c r="D1" s="459"/>
      <c r="E1" s="459"/>
      <c r="F1" s="459"/>
      <c r="G1" s="459"/>
      <c r="H1" s="459"/>
      <c r="I1" s="459"/>
      <c r="J1" s="459"/>
    </row>
    <row r="2" spans="1:15" s="46" customFormat="1" ht="18.75" thickBot="1" x14ac:dyDescent="0.3">
      <c r="A2" s="45"/>
      <c r="B2" s="45"/>
      <c r="C2" s="45"/>
      <c r="D2" s="45"/>
      <c r="E2" s="45"/>
      <c r="F2" s="45"/>
      <c r="G2" s="45"/>
      <c r="H2" s="45"/>
      <c r="I2" s="45"/>
      <c r="J2" s="45"/>
      <c r="M2" s="47"/>
      <c r="O2" s="48"/>
    </row>
    <row r="3" spans="1:15" ht="16.5" thickBot="1" x14ac:dyDescent="0.3">
      <c r="A3" s="460" t="s">
        <v>2</v>
      </c>
      <c r="B3" s="463" t="s">
        <v>55</v>
      </c>
      <c r="C3" s="466" t="s">
        <v>56</v>
      </c>
      <c r="D3" s="466"/>
      <c r="E3" s="466"/>
      <c r="F3" s="467"/>
      <c r="G3" s="468" t="s">
        <v>57</v>
      </c>
      <c r="H3" s="469"/>
      <c r="I3" s="469"/>
      <c r="J3" s="470"/>
    </row>
    <row r="4" spans="1:15" ht="49.5" customHeight="1" thickBot="1" x14ac:dyDescent="0.3">
      <c r="A4" s="461"/>
      <c r="B4" s="464"/>
      <c r="C4" s="49" t="s">
        <v>58</v>
      </c>
      <c r="D4" s="471" t="s">
        <v>59</v>
      </c>
      <c r="E4" s="472"/>
      <c r="F4" s="182">
        <v>0.65</v>
      </c>
      <c r="G4" s="184" t="s">
        <v>60</v>
      </c>
      <c r="H4" s="473" t="s">
        <v>1005</v>
      </c>
      <c r="I4" s="474"/>
      <c r="J4" s="195">
        <f>+'5.2. EXPERIENCIA GRAL'!N6</f>
        <v>506254925</v>
      </c>
      <c r="K4" s="475" t="s">
        <v>149</v>
      </c>
    </row>
    <row r="5" spans="1:15" s="13" customFormat="1" ht="16.5" thickBot="1" x14ac:dyDescent="0.3">
      <c r="A5" s="462"/>
      <c r="B5" s="465"/>
      <c r="C5" s="180" t="s">
        <v>61</v>
      </c>
      <c r="D5" s="180" t="s">
        <v>62</v>
      </c>
      <c r="E5" s="180" t="s">
        <v>63</v>
      </c>
      <c r="F5" s="183" t="s">
        <v>64</v>
      </c>
      <c r="G5" s="185" t="s">
        <v>65</v>
      </c>
      <c r="H5" s="181" t="s">
        <v>66</v>
      </c>
      <c r="I5" s="181" t="s">
        <v>63</v>
      </c>
      <c r="J5" s="196" t="s">
        <v>64</v>
      </c>
      <c r="K5" s="476"/>
      <c r="M5" s="457" t="s">
        <v>67</v>
      </c>
      <c r="N5" s="458"/>
      <c r="O5" s="179" t="s">
        <v>48</v>
      </c>
    </row>
    <row r="6" spans="1:15" s="13" customFormat="1" ht="15.75" x14ac:dyDescent="0.25">
      <c r="A6" s="193">
        <f>IF('[4]1_ENTREGA'!A8="","",'[4]1_ENTREGA'!A8)</f>
        <v>1</v>
      </c>
      <c r="B6" s="191" t="str">
        <f t="shared" ref="B6:B7" si="0">IF(A6="","",VLOOKUP(A6,LISTA_OFERENTES,2,FALSE))</f>
        <v>OBYPLAN LTDA</v>
      </c>
      <c r="C6" s="186">
        <v>490539509</v>
      </c>
      <c r="D6" s="186">
        <v>1300853922</v>
      </c>
      <c r="E6" s="187">
        <f>IFERROR((C6/D6)," ")</f>
        <v>0.37709038709420906</v>
      </c>
      <c r="F6" s="188" t="str">
        <f>IF(B6="","",IF(E6&lt;=$F$4,"CUMPLE","NO CUMPLE"))</f>
        <v>CUMPLE</v>
      </c>
      <c r="G6" s="189">
        <v>971192016</v>
      </c>
      <c r="H6" s="189">
        <v>111821072</v>
      </c>
      <c r="I6" s="190">
        <f>G6-H6</f>
        <v>859370944</v>
      </c>
      <c r="J6" s="197" t="str">
        <f>IF(B6="","",IF(I6="","NO CUMPLE",IF(I6&gt;=$J$4,"CUMPLE","NO CUMPLE")))</f>
        <v>CUMPLE</v>
      </c>
      <c r="K6" s="231"/>
      <c r="M6" s="176">
        <v>1</v>
      </c>
      <c r="N6" s="177" t="str">
        <f t="shared" ref="N6:N7" si="1">VLOOKUP(M6,LISTA_OFERENTES,2,FALSE)</f>
        <v>OBYPLAN LTDA</v>
      </c>
      <c r="O6" s="178" t="str">
        <f>IF(OR(F6="NO CUMPLE",J6="NO CUMPLE"),"NH","H")</f>
        <v>H</v>
      </c>
    </row>
    <row r="7" spans="1:15" s="13" customFormat="1" ht="31.5" x14ac:dyDescent="0.25">
      <c r="A7" s="194">
        <f>IF('[4]1_ENTREGA'!A9="","",'[4]1_ENTREGA'!A9)</f>
        <v>2</v>
      </c>
      <c r="B7" s="192" t="str">
        <f t="shared" si="0"/>
        <v>ECOCIVIL SAS ESTRUCTURAS Y OBRAS CIVILES SAS</v>
      </c>
      <c r="C7" s="156">
        <v>109512517</v>
      </c>
      <c r="D7" s="156">
        <v>1404626780</v>
      </c>
      <c r="E7" s="51">
        <f t="shared" ref="E7" si="2">IFERROR((C7/D7)," ")</f>
        <v>7.7965562496252569E-2</v>
      </c>
      <c r="F7" s="52" t="str">
        <f t="shared" ref="F7" si="3">IF(B7="","",IF(E7&lt;=$F$4,"CUMPLE","NO CUMPLE"))</f>
        <v>CUMPLE</v>
      </c>
      <c r="G7" s="57">
        <v>1218378599</v>
      </c>
      <c r="H7" s="57">
        <v>109512517</v>
      </c>
      <c r="I7" s="53">
        <f t="shared" ref="I7" si="4">G7-H7</f>
        <v>1108866082</v>
      </c>
      <c r="J7" s="198" t="str">
        <f t="shared" ref="J7" si="5">IF(B7="","",IF(I7="","NO CUMPLE",IF(I7&gt;=$J$4,"CUMPLE","NO CUMPLE")))</f>
        <v>CUMPLE</v>
      </c>
      <c r="K7" s="231"/>
      <c r="M7" s="174">
        <v>2</v>
      </c>
      <c r="N7" s="55" t="str">
        <f t="shared" si="1"/>
        <v>ECOCIVIL SAS ESTRUCTURAS Y OBRAS CIVILES SAS</v>
      </c>
      <c r="O7" s="175" t="str">
        <f t="shared" ref="O7:O8" si="6">IF(OR(F7="NO CUMPLE",J7="NO CUMPLE"),"NH","H")</f>
        <v>H</v>
      </c>
    </row>
    <row r="8" spans="1:15" s="13" customFormat="1" ht="15.75" x14ac:dyDescent="0.25">
      <c r="A8" s="194">
        <f>IF('[4]1_ENTREGA'!A10="","",'[4]1_ENTREGA'!A10)</f>
        <v>3</v>
      </c>
      <c r="B8" s="192" t="str">
        <f t="shared" ref="B8:B26" si="7">IF(A8="","",VLOOKUP(A8,LISTA_OFERENTES,2,FALSE))</f>
        <v>HCG CONSTRUCCIONES LTDA</v>
      </c>
      <c r="C8" s="156">
        <v>74222123</v>
      </c>
      <c r="D8" s="156">
        <v>588759822</v>
      </c>
      <c r="E8" s="51">
        <f t="shared" ref="E8:E18" si="8">IFERROR((C8/D8)," ")</f>
        <v>0.126065197091523</v>
      </c>
      <c r="F8" s="52" t="str">
        <f t="shared" ref="F8:F18" si="9">IF(B8="","",IF(E8&lt;=$F$4,"CUMPLE","NO CUMPLE"))</f>
        <v>CUMPLE</v>
      </c>
      <c r="G8" s="57">
        <v>586578150</v>
      </c>
      <c r="H8" s="57">
        <v>53883084</v>
      </c>
      <c r="I8" s="53">
        <f t="shared" ref="I8:I18" si="10">G8-H8</f>
        <v>532695066</v>
      </c>
      <c r="J8" s="198" t="str">
        <f t="shared" ref="J8:J18" si="11">IF(B8="","",IF(I8="","NO CUMPLE",IF(I8&gt;=$J$4,"CUMPLE","NO CUMPLE")))</f>
        <v>CUMPLE</v>
      </c>
      <c r="K8" s="231">
        <v>2019</v>
      </c>
      <c r="M8" s="176">
        <v>3</v>
      </c>
      <c r="N8" s="177" t="str">
        <f t="shared" ref="N8:N18" si="12">VLOOKUP(M8,LISTA_OFERENTES,2,FALSE)</f>
        <v>HCG CONSTRUCCIONES LTDA</v>
      </c>
      <c r="O8" s="178" t="str">
        <f t="shared" si="6"/>
        <v>H</v>
      </c>
    </row>
    <row r="9" spans="1:15" s="13" customFormat="1" ht="15.75" x14ac:dyDescent="0.25">
      <c r="A9" s="194">
        <f>IF('[4]1_ENTREGA'!A11="","",'[4]1_ENTREGA'!A11)</f>
        <v>4</v>
      </c>
      <c r="B9" s="192" t="str">
        <f t="shared" si="7"/>
        <v>MCJC INGENIERIA S.A.S.</v>
      </c>
      <c r="C9" s="156">
        <v>378329626</v>
      </c>
      <c r="D9" s="156">
        <v>1463792043</v>
      </c>
      <c r="E9" s="51">
        <f t="shared" si="8"/>
        <v>0.25845858898414575</v>
      </c>
      <c r="F9" s="52" t="str">
        <f t="shared" si="9"/>
        <v>CUMPLE</v>
      </c>
      <c r="G9" s="57">
        <v>1056075543</v>
      </c>
      <c r="H9" s="57">
        <v>378329626</v>
      </c>
      <c r="I9" s="53">
        <f t="shared" si="10"/>
        <v>677745917</v>
      </c>
      <c r="J9" s="198" t="str">
        <f t="shared" si="11"/>
        <v>CUMPLE</v>
      </c>
      <c r="K9" s="231"/>
      <c r="M9" s="174">
        <v>4</v>
      </c>
      <c r="N9" s="55" t="str">
        <f t="shared" si="12"/>
        <v>MCJC INGENIERIA S.A.S.</v>
      </c>
      <c r="O9" s="175" t="str">
        <f t="shared" ref="O9:O18" si="13">IF(OR(F9="NO CUMPLE",J9="NO CUMPLE"),"NH","H")</f>
        <v>H</v>
      </c>
    </row>
    <row r="10" spans="1:15" s="13" customFormat="1" ht="15.75" x14ac:dyDescent="0.25">
      <c r="A10" s="194">
        <f>IF('[4]1_ENTREGA'!A12="","",'[4]1_ENTREGA'!A12)</f>
        <v>5</v>
      </c>
      <c r="B10" s="192" t="str">
        <f t="shared" si="7"/>
        <v>CONSTRUVALORES S.A.S</v>
      </c>
      <c r="C10" s="156">
        <v>87601000</v>
      </c>
      <c r="D10" s="156">
        <v>914198000</v>
      </c>
      <c r="E10" s="51">
        <f t="shared" si="8"/>
        <v>9.58227867486037E-2</v>
      </c>
      <c r="F10" s="52" t="str">
        <f t="shared" si="9"/>
        <v>CUMPLE</v>
      </c>
      <c r="G10" s="57">
        <v>798134000</v>
      </c>
      <c r="H10" s="57">
        <v>69743000</v>
      </c>
      <c r="I10" s="53">
        <f t="shared" si="10"/>
        <v>728391000</v>
      </c>
      <c r="J10" s="198" t="str">
        <f t="shared" si="11"/>
        <v>CUMPLE</v>
      </c>
      <c r="K10" s="231"/>
      <c r="M10" s="176">
        <v>5</v>
      </c>
      <c r="N10" s="177" t="str">
        <f t="shared" si="12"/>
        <v>CONSTRUVALORES S.A.S</v>
      </c>
      <c r="O10" s="178" t="str">
        <f t="shared" si="13"/>
        <v>H</v>
      </c>
    </row>
    <row r="11" spans="1:15" s="13" customFormat="1" ht="15.75" x14ac:dyDescent="0.25">
      <c r="A11" s="194">
        <f>IF('[4]1_ENTREGA'!A13="","",'[4]1_ENTREGA'!A13)</f>
        <v>6</v>
      </c>
      <c r="B11" s="192" t="str">
        <f t="shared" si="7"/>
        <v>ACERO MAS CONCRETO S.A.S</v>
      </c>
      <c r="C11" s="156">
        <v>214886317</v>
      </c>
      <c r="D11" s="156">
        <v>1975609867</v>
      </c>
      <c r="E11" s="51">
        <f t="shared" si="8"/>
        <v>0.10876961114104418</v>
      </c>
      <c r="F11" s="52" t="str">
        <f t="shared" si="9"/>
        <v>CUMPLE</v>
      </c>
      <c r="G11" s="57">
        <v>1794746867</v>
      </c>
      <c r="H11" s="57">
        <v>155932238</v>
      </c>
      <c r="I11" s="53">
        <f t="shared" si="10"/>
        <v>1638814629</v>
      </c>
      <c r="J11" s="198" t="str">
        <f t="shared" si="11"/>
        <v>CUMPLE</v>
      </c>
      <c r="K11" s="231"/>
      <c r="M11" s="174">
        <v>6</v>
      </c>
      <c r="N11" s="55" t="str">
        <f t="shared" si="12"/>
        <v>ACERO MAS CONCRETO S.A.S</v>
      </c>
      <c r="O11" s="175" t="str">
        <f t="shared" si="13"/>
        <v>H</v>
      </c>
    </row>
    <row r="12" spans="1:15" s="13" customFormat="1" ht="15.75" x14ac:dyDescent="0.25">
      <c r="A12" s="194">
        <f>IF('[4]1_ENTREGA'!A14="","",'[4]1_ENTREGA'!A14)</f>
        <v>7</v>
      </c>
      <c r="B12" s="192" t="str">
        <f t="shared" si="7"/>
        <v>LUIS CARLOS PARRA VELASQUEZ</v>
      </c>
      <c r="C12" s="156">
        <v>46612206</v>
      </c>
      <c r="D12" s="156">
        <v>862139940</v>
      </c>
      <c r="E12" s="51">
        <f t="shared" si="8"/>
        <v>5.406570770865806E-2</v>
      </c>
      <c r="F12" s="52" t="str">
        <f t="shared" si="9"/>
        <v>CUMPLE</v>
      </c>
      <c r="G12" s="57">
        <v>696732995</v>
      </c>
      <c r="H12" s="57">
        <v>0</v>
      </c>
      <c r="I12" s="53">
        <f t="shared" si="10"/>
        <v>696732995</v>
      </c>
      <c r="J12" s="198" t="str">
        <f t="shared" si="11"/>
        <v>CUMPLE</v>
      </c>
      <c r="K12" s="231">
        <v>2019</v>
      </c>
      <c r="M12" s="176">
        <v>7</v>
      </c>
      <c r="N12" s="177" t="str">
        <f t="shared" si="12"/>
        <v>LUIS CARLOS PARRA VELASQUEZ</v>
      </c>
      <c r="O12" s="178" t="str">
        <f t="shared" si="13"/>
        <v>H</v>
      </c>
    </row>
    <row r="13" spans="1:15" s="13" customFormat="1" ht="15.75" x14ac:dyDescent="0.25">
      <c r="A13" s="194">
        <f>IF('[4]1_ENTREGA'!A15="","",'[4]1_ENTREGA'!A15)</f>
        <v>8</v>
      </c>
      <c r="B13" s="192" t="str">
        <f t="shared" si="7"/>
        <v>JOHN JAIRO VÁSQUEZ SUÁREZ</v>
      </c>
      <c r="C13" s="156">
        <v>442933000</v>
      </c>
      <c r="D13" s="156">
        <v>4568911000</v>
      </c>
      <c r="E13" s="51">
        <f t="shared" si="8"/>
        <v>9.6944983169950122E-2</v>
      </c>
      <c r="F13" s="52" t="str">
        <f t="shared" si="9"/>
        <v>CUMPLE</v>
      </c>
      <c r="G13" s="57">
        <v>3626321000</v>
      </c>
      <c r="H13" s="57">
        <v>116934000</v>
      </c>
      <c r="I13" s="53">
        <f t="shared" si="10"/>
        <v>3509387000</v>
      </c>
      <c r="J13" s="198" t="str">
        <f t="shared" si="11"/>
        <v>CUMPLE</v>
      </c>
      <c r="K13" s="231"/>
      <c r="M13" s="174">
        <v>8</v>
      </c>
      <c r="N13" s="55" t="str">
        <f t="shared" si="12"/>
        <v>JOHN JAIRO VÁSQUEZ SUÁREZ</v>
      </c>
      <c r="O13" s="175" t="str">
        <f t="shared" si="13"/>
        <v>H</v>
      </c>
    </row>
    <row r="14" spans="1:15" s="13" customFormat="1" ht="15.75" x14ac:dyDescent="0.25">
      <c r="A14" s="194">
        <f>IF('[4]1_ENTREGA'!A16="","",'[4]1_ENTREGA'!A16)</f>
        <v>9</v>
      </c>
      <c r="B14" s="192" t="str">
        <f t="shared" si="7"/>
        <v>URBANICO S.A.S.</v>
      </c>
      <c r="C14" s="156">
        <v>177360084</v>
      </c>
      <c r="D14" s="156">
        <v>2211023530</v>
      </c>
      <c r="E14" s="51">
        <f t="shared" si="8"/>
        <v>8.0216280647180629E-2</v>
      </c>
      <c r="F14" s="52" t="str">
        <f t="shared" si="9"/>
        <v>CUMPLE</v>
      </c>
      <c r="G14" s="57">
        <v>2008528473</v>
      </c>
      <c r="H14" s="57">
        <v>20384377</v>
      </c>
      <c r="I14" s="53">
        <f t="shared" si="10"/>
        <v>1988144096</v>
      </c>
      <c r="J14" s="198" t="str">
        <f t="shared" si="11"/>
        <v>CUMPLE</v>
      </c>
      <c r="K14" s="231"/>
      <c r="M14" s="176">
        <v>9</v>
      </c>
      <c r="N14" s="177" t="str">
        <f t="shared" si="12"/>
        <v>URBANICO S.A.S.</v>
      </c>
      <c r="O14" s="178" t="str">
        <f t="shared" si="13"/>
        <v>H</v>
      </c>
    </row>
    <row r="15" spans="1:15" s="13" customFormat="1" ht="15.75" x14ac:dyDescent="0.25">
      <c r="A15" s="194">
        <f>IF('[4]1_ENTREGA'!A17="","",'[4]1_ENTREGA'!A17)</f>
        <v>10</v>
      </c>
      <c r="B15" s="192" t="str">
        <f t="shared" si="7"/>
        <v>CONDEIN SAS</v>
      </c>
      <c r="C15" s="156">
        <v>252851418</v>
      </c>
      <c r="D15" s="156">
        <v>1135875607</v>
      </c>
      <c r="E15" s="51">
        <f t="shared" si="8"/>
        <v>0.2226048490184718</v>
      </c>
      <c r="F15" s="52" t="str">
        <f t="shared" si="9"/>
        <v>CUMPLE</v>
      </c>
      <c r="G15" s="57">
        <v>1050875607</v>
      </c>
      <c r="H15" s="57">
        <v>107071569</v>
      </c>
      <c r="I15" s="53">
        <f t="shared" si="10"/>
        <v>943804038</v>
      </c>
      <c r="J15" s="198" t="str">
        <f t="shared" si="11"/>
        <v>CUMPLE</v>
      </c>
      <c r="K15" s="231"/>
      <c r="M15" s="174">
        <v>10</v>
      </c>
      <c r="N15" s="55" t="str">
        <f t="shared" si="12"/>
        <v>CONDEIN SAS</v>
      </c>
      <c r="O15" s="175" t="str">
        <f t="shared" si="13"/>
        <v>H</v>
      </c>
    </row>
    <row r="16" spans="1:15" s="13" customFormat="1" ht="15.75" x14ac:dyDescent="0.25">
      <c r="A16" s="194">
        <f>IF('[4]1_ENTREGA'!A18="","",'[4]1_ENTREGA'!A18)</f>
        <v>11</v>
      </c>
      <c r="B16" s="192" t="str">
        <f t="shared" si="7"/>
        <v>LINA MARCELA ALFONSO NARANJO</v>
      </c>
      <c r="C16" s="156">
        <v>361928410</v>
      </c>
      <c r="D16" s="156">
        <v>1041053652</v>
      </c>
      <c r="E16" s="51">
        <f t="shared" si="8"/>
        <v>0.34765586701961831</v>
      </c>
      <c r="F16" s="52" t="str">
        <f t="shared" si="9"/>
        <v>CUMPLE</v>
      </c>
      <c r="G16" s="57">
        <v>730671362</v>
      </c>
      <c r="H16" s="57">
        <v>64648796</v>
      </c>
      <c r="I16" s="53">
        <f t="shared" si="10"/>
        <v>666022566</v>
      </c>
      <c r="J16" s="198" t="str">
        <f t="shared" si="11"/>
        <v>CUMPLE</v>
      </c>
      <c r="K16" s="231"/>
      <c r="M16" s="176">
        <v>11</v>
      </c>
      <c r="N16" s="177" t="str">
        <f t="shared" si="12"/>
        <v>LINA MARCELA ALFONSO NARANJO</v>
      </c>
      <c r="O16" s="178" t="str">
        <f t="shared" si="13"/>
        <v>H</v>
      </c>
    </row>
    <row r="17" spans="1:15" s="13" customFormat="1" ht="15.75" x14ac:dyDescent="0.25">
      <c r="A17" s="194">
        <f>IF('[4]1_ENTREGA'!A19="","",'[4]1_ENTREGA'!A19)</f>
        <v>12</v>
      </c>
      <c r="B17" s="192" t="str">
        <f t="shared" si="7"/>
        <v>ASIRCON CONTRATISTAS SAS</v>
      </c>
      <c r="C17" s="156">
        <v>88251767</v>
      </c>
      <c r="D17" s="156">
        <v>1470398415</v>
      </c>
      <c r="E17" s="51">
        <f t="shared" si="8"/>
        <v>6.0018948673853136E-2</v>
      </c>
      <c r="F17" s="52" t="str">
        <f t="shared" si="9"/>
        <v>CUMPLE</v>
      </c>
      <c r="G17" s="57">
        <v>1186579544</v>
      </c>
      <c r="H17" s="57">
        <v>24125888</v>
      </c>
      <c r="I17" s="53">
        <f t="shared" si="10"/>
        <v>1162453656</v>
      </c>
      <c r="J17" s="198" t="str">
        <f t="shared" si="11"/>
        <v>CUMPLE</v>
      </c>
      <c r="K17" s="231"/>
      <c r="M17" s="174">
        <v>12</v>
      </c>
      <c r="N17" s="55" t="str">
        <f t="shared" si="12"/>
        <v>ASIRCON CONTRATISTAS SAS</v>
      </c>
      <c r="O17" s="175" t="str">
        <f t="shared" si="13"/>
        <v>H</v>
      </c>
    </row>
    <row r="18" spans="1:15" s="13" customFormat="1" ht="15.75" x14ac:dyDescent="0.25">
      <c r="A18" s="194">
        <f>IF('[4]1_ENTREGA'!A20="","",'[4]1_ENTREGA'!A20)</f>
        <v>13</v>
      </c>
      <c r="B18" s="192" t="str">
        <f t="shared" si="7"/>
        <v>LUIS FERNANDO OROZCO ZAMMATA</v>
      </c>
      <c r="C18" s="156">
        <v>376175368</v>
      </c>
      <c r="D18" s="156">
        <v>1836816981.46</v>
      </c>
      <c r="E18" s="51">
        <f t="shared" si="8"/>
        <v>0.20479741411199051</v>
      </c>
      <c r="F18" s="52" t="str">
        <f t="shared" si="9"/>
        <v>CUMPLE</v>
      </c>
      <c r="G18" s="57">
        <v>1816094826.46</v>
      </c>
      <c r="H18" s="57">
        <v>1354850</v>
      </c>
      <c r="I18" s="53">
        <f t="shared" si="10"/>
        <v>1814739976.46</v>
      </c>
      <c r="J18" s="198" t="str">
        <f t="shared" si="11"/>
        <v>CUMPLE</v>
      </c>
      <c r="K18" s="231"/>
      <c r="M18" s="176">
        <v>13</v>
      </c>
      <c r="N18" s="177" t="str">
        <f t="shared" si="12"/>
        <v>LUIS FERNANDO OROZCO ZAMMATA</v>
      </c>
      <c r="O18" s="178" t="str">
        <f t="shared" si="13"/>
        <v>H</v>
      </c>
    </row>
    <row r="19" spans="1:15" ht="15.75" x14ac:dyDescent="0.25">
      <c r="A19" s="194">
        <f>IF('[4]1_ENTREGA'!A21="","",'[4]1_ENTREGA'!A21)</f>
        <v>14</v>
      </c>
      <c r="B19" s="192" t="str">
        <f t="shared" si="7"/>
        <v>JUAN CARLOS RESTREPO GUTIERREZ</v>
      </c>
      <c r="C19" s="156">
        <v>1539217357</v>
      </c>
      <c r="D19" s="156">
        <v>4363053137</v>
      </c>
      <c r="E19" s="51">
        <f t="shared" ref="E19:E26" si="14">IFERROR((C19/D19)," ")</f>
        <v>0.35278446277607184</v>
      </c>
      <c r="F19" s="52" t="str">
        <f t="shared" ref="F19:F26" si="15">IF(B19="","",IF(E19&lt;=$F$4,"CUMPLE","NO CUMPLE"))</f>
        <v>CUMPLE</v>
      </c>
      <c r="G19" s="57">
        <v>3373844276</v>
      </c>
      <c r="H19" s="57">
        <v>128466238</v>
      </c>
      <c r="I19" s="53">
        <f t="shared" ref="I19:I26" si="16">G19-H19</f>
        <v>3245378038</v>
      </c>
      <c r="J19" s="198" t="str">
        <f t="shared" ref="J19:J26" si="17">IF(B19="","",IF(I19="","NO CUMPLE",IF(I19&gt;=$J$4,"CUMPLE","NO CUMPLE")))</f>
        <v>CUMPLE</v>
      </c>
      <c r="K19" s="231"/>
      <c r="M19" s="174">
        <v>14</v>
      </c>
      <c r="N19" s="177" t="str">
        <f t="shared" ref="N19:N26" si="18">VLOOKUP(M19,LISTA_OFERENTES,2,FALSE)</f>
        <v>JUAN CARLOS RESTREPO GUTIERREZ</v>
      </c>
      <c r="O19" s="178" t="str">
        <f t="shared" ref="O19:O26" si="19">IF(OR(F19="NO CUMPLE",J19="NO CUMPLE"),"NH","H")</f>
        <v>H</v>
      </c>
    </row>
    <row r="20" spans="1:15" ht="15.75" x14ac:dyDescent="0.25">
      <c r="A20" s="194">
        <f>IF('[4]1_ENTREGA'!A22="","",'[4]1_ENTREGA'!A22)</f>
        <v>15</v>
      </c>
      <c r="B20" s="192" t="str">
        <f t="shared" si="7"/>
        <v xml:space="preserve">DANIEL NIEVES VERGARA </v>
      </c>
      <c r="C20" s="156">
        <v>175727605</v>
      </c>
      <c r="D20" s="156">
        <v>2143189024</v>
      </c>
      <c r="E20" s="51">
        <f t="shared" si="14"/>
        <v>8.1993516685721884E-2</v>
      </c>
      <c r="F20" s="52" t="str">
        <f t="shared" si="15"/>
        <v>CUMPLE</v>
      </c>
      <c r="G20" s="57">
        <v>930148463</v>
      </c>
      <c r="H20" s="57">
        <v>75727605</v>
      </c>
      <c r="I20" s="53">
        <f t="shared" si="16"/>
        <v>854420858</v>
      </c>
      <c r="J20" s="198" t="str">
        <f t="shared" si="17"/>
        <v>CUMPLE</v>
      </c>
      <c r="K20" s="231"/>
      <c r="M20" s="176">
        <v>15</v>
      </c>
      <c r="N20" s="177" t="str">
        <f t="shared" si="18"/>
        <v xml:space="preserve">DANIEL NIEVES VERGARA </v>
      </c>
      <c r="O20" s="178" t="str">
        <f t="shared" si="19"/>
        <v>H</v>
      </c>
    </row>
    <row r="21" spans="1:15" ht="15.75" x14ac:dyDescent="0.25">
      <c r="A21" s="194">
        <f>IF('[4]1_ENTREGA'!A23="","",'[4]1_ENTREGA'!A23)</f>
        <v>16</v>
      </c>
      <c r="B21" s="192" t="str">
        <f t="shared" si="7"/>
        <v>ÁLVARO ANDRÉS CUARTAS ROBAYO</v>
      </c>
      <c r="C21" s="156">
        <v>241554111</v>
      </c>
      <c r="D21" s="156">
        <v>1850262577</v>
      </c>
      <c r="E21" s="51">
        <f t="shared" si="14"/>
        <v>0.13055126013068577</v>
      </c>
      <c r="F21" s="52" t="str">
        <f t="shared" si="15"/>
        <v>CUMPLE</v>
      </c>
      <c r="G21" s="57">
        <v>1337610077</v>
      </c>
      <c r="H21" s="57">
        <v>15237278</v>
      </c>
      <c r="I21" s="53">
        <f t="shared" si="16"/>
        <v>1322372799</v>
      </c>
      <c r="J21" s="198" t="str">
        <f t="shared" si="17"/>
        <v>CUMPLE</v>
      </c>
      <c r="K21" s="231"/>
      <c r="M21" s="174">
        <v>16</v>
      </c>
      <c r="N21" s="177" t="str">
        <f t="shared" si="18"/>
        <v>ÁLVARO ANDRÉS CUARTAS ROBAYO</v>
      </c>
      <c r="O21" s="178" t="str">
        <f t="shared" si="19"/>
        <v>H</v>
      </c>
    </row>
    <row r="22" spans="1:15" ht="15.75" x14ac:dyDescent="0.25">
      <c r="A22" s="194">
        <f>IF('[4]1_ENTREGA'!A24="","",'[4]1_ENTREGA'!A24)</f>
        <v>17</v>
      </c>
      <c r="B22" s="192" t="str">
        <f t="shared" si="7"/>
        <v xml:space="preserve">VIACOL INGENIEROS CONTRATISTAS </v>
      </c>
      <c r="C22" s="156">
        <v>812650788</v>
      </c>
      <c r="D22" s="156">
        <v>1905397654</v>
      </c>
      <c r="E22" s="51">
        <f t="shared" si="14"/>
        <v>0.42649931172844824</v>
      </c>
      <c r="F22" s="52" t="str">
        <f t="shared" si="15"/>
        <v>CUMPLE</v>
      </c>
      <c r="G22" s="57">
        <v>1789750688</v>
      </c>
      <c r="H22" s="57">
        <v>414419535</v>
      </c>
      <c r="I22" s="53">
        <f t="shared" si="16"/>
        <v>1375331153</v>
      </c>
      <c r="J22" s="198" t="str">
        <f t="shared" si="17"/>
        <v>CUMPLE</v>
      </c>
      <c r="K22" s="231"/>
      <c r="M22" s="176">
        <v>17</v>
      </c>
      <c r="N22" s="177" t="str">
        <f t="shared" si="18"/>
        <v xml:space="preserve">VIACOL INGENIEROS CONTRATISTAS </v>
      </c>
      <c r="O22" s="178" t="str">
        <f t="shared" si="19"/>
        <v>H</v>
      </c>
    </row>
    <row r="23" spans="1:15" ht="15.75" x14ac:dyDescent="0.25">
      <c r="A23" s="194">
        <v>18</v>
      </c>
      <c r="B23" s="192" t="str">
        <f t="shared" si="7"/>
        <v xml:space="preserve">JULIO CESAR QUESADA ARREDONDO </v>
      </c>
      <c r="C23" s="156">
        <v>390551982</v>
      </c>
      <c r="D23" s="156">
        <v>1245732599</v>
      </c>
      <c r="E23" s="51">
        <f t="shared" si="14"/>
        <v>0.31351189036355948</v>
      </c>
      <c r="F23" s="52" t="str">
        <f t="shared" si="15"/>
        <v>CUMPLE</v>
      </c>
      <c r="G23" s="57">
        <v>1212300240</v>
      </c>
      <c r="H23" s="57">
        <v>4965150</v>
      </c>
      <c r="I23" s="53">
        <f t="shared" si="16"/>
        <v>1207335090</v>
      </c>
      <c r="J23" s="198" t="str">
        <f t="shared" si="17"/>
        <v>CUMPLE</v>
      </c>
      <c r="K23" s="231"/>
      <c r="M23" s="174">
        <v>18</v>
      </c>
      <c r="N23" s="177" t="str">
        <f t="shared" si="18"/>
        <v xml:space="preserve">JULIO CESAR QUESADA ARREDONDO </v>
      </c>
      <c r="O23" s="178" t="str">
        <f t="shared" si="19"/>
        <v>H</v>
      </c>
    </row>
    <row r="24" spans="1:15" ht="15.75" x14ac:dyDescent="0.25">
      <c r="A24" s="194">
        <v>19</v>
      </c>
      <c r="B24" s="192" t="str">
        <f t="shared" si="7"/>
        <v>WILLIAMS.CO SAS</v>
      </c>
      <c r="C24" s="156">
        <v>119839961</v>
      </c>
      <c r="D24" s="156">
        <v>1394148237</v>
      </c>
      <c r="E24" s="51">
        <f t="shared" si="14"/>
        <v>8.595926732861478E-2</v>
      </c>
      <c r="F24" s="52" t="str">
        <f t="shared" si="15"/>
        <v>CUMPLE</v>
      </c>
      <c r="G24" s="57">
        <v>1372838612</v>
      </c>
      <c r="H24" s="57">
        <v>119839961</v>
      </c>
      <c r="I24" s="53">
        <f t="shared" si="16"/>
        <v>1252998651</v>
      </c>
      <c r="J24" s="198" t="str">
        <f t="shared" si="17"/>
        <v>CUMPLE</v>
      </c>
      <c r="K24" s="231"/>
      <c r="M24" s="176">
        <v>19</v>
      </c>
      <c r="N24" s="177" t="str">
        <f t="shared" si="18"/>
        <v>WILLIAMS.CO SAS</v>
      </c>
      <c r="O24" s="178" t="str">
        <f t="shared" si="19"/>
        <v>H</v>
      </c>
    </row>
    <row r="25" spans="1:15" ht="15.75" x14ac:dyDescent="0.25">
      <c r="A25" s="194">
        <v>20</v>
      </c>
      <c r="B25" s="192" t="str">
        <f t="shared" si="7"/>
        <v>LUIS ENRIQUE OYOLA QUINTERO</v>
      </c>
      <c r="C25" s="156">
        <v>426776364</v>
      </c>
      <c r="D25" s="156">
        <v>2949604027</v>
      </c>
      <c r="E25" s="51">
        <f t="shared" si="14"/>
        <v>0.14468937528338952</v>
      </c>
      <c r="F25" s="52" t="str">
        <f t="shared" si="15"/>
        <v>CUMPLE</v>
      </c>
      <c r="G25" s="57">
        <v>2288737027</v>
      </c>
      <c r="H25" s="57">
        <v>119708882</v>
      </c>
      <c r="I25" s="53">
        <f t="shared" si="16"/>
        <v>2169028145</v>
      </c>
      <c r="J25" s="198" t="str">
        <f t="shared" si="17"/>
        <v>CUMPLE</v>
      </c>
      <c r="K25" s="231"/>
      <c r="M25" s="174">
        <v>20</v>
      </c>
      <c r="N25" s="177" t="str">
        <f t="shared" si="18"/>
        <v>LUIS ENRIQUE OYOLA QUINTERO</v>
      </c>
      <c r="O25" s="178" t="str">
        <f t="shared" si="19"/>
        <v>H</v>
      </c>
    </row>
    <row r="26" spans="1:15" ht="15.75" x14ac:dyDescent="0.25">
      <c r="A26" s="44">
        <v>21</v>
      </c>
      <c r="B26" s="192" t="str">
        <f t="shared" si="7"/>
        <v>JUAN CARLOS SIERRA BOTERO</v>
      </c>
      <c r="C26" s="156">
        <v>524065000</v>
      </c>
      <c r="D26" s="156">
        <v>1768515000</v>
      </c>
      <c r="E26" s="51">
        <f t="shared" si="14"/>
        <v>0.29633053720211588</v>
      </c>
      <c r="F26" s="52" t="str">
        <f t="shared" si="15"/>
        <v>CUMPLE</v>
      </c>
      <c r="G26" s="57">
        <v>1496549000</v>
      </c>
      <c r="H26" s="57">
        <v>62041000</v>
      </c>
      <c r="I26" s="53">
        <f t="shared" si="16"/>
        <v>1434508000</v>
      </c>
      <c r="J26" s="198" t="str">
        <f t="shared" si="17"/>
        <v>CUMPLE</v>
      </c>
      <c r="K26" s="231"/>
      <c r="M26" s="176">
        <v>21</v>
      </c>
      <c r="N26" s="177" t="str">
        <f t="shared" si="18"/>
        <v>JUAN CARLOS SIERRA BOTERO</v>
      </c>
      <c r="O26" s="178" t="str">
        <f t="shared" si="19"/>
        <v>H</v>
      </c>
    </row>
  </sheetData>
  <sheetProtection algorithmName="SHA-512" hashValue="nnLYSSpATV30bdVzAdy6MY8/osGQRLSwE+S/srQ1QHBWRlf0kqA7xDWJsufiwV6/QFR16+RJaIxAsU6CxKaN0g==" saltValue="gCLgeQjjnJqwGKr8LLHjkw==" spinCount="100000" sheet="1" objects="1" scenarios="1"/>
  <mergeCells count="9">
    <mergeCell ref="M5:N5"/>
    <mergeCell ref="A1:J1"/>
    <mergeCell ref="A3:A5"/>
    <mergeCell ref="B3:B5"/>
    <mergeCell ref="C3:F3"/>
    <mergeCell ref="G3:J3"/>
    <mergeCell ref="D4:E4"/>
    <mergeCell ref="H4:I4"/>
    <mergeCell ref="K4:K5"/>
  </mergeCells>
  <conditionalFormatting sqref="J6:J7">
    <cfRule type="cellIs" dxfId="3667" priority="22" operator="equal">
      <formula>"NO CUMPLE"</formula>
    </cfRule>
  </conditionalFormatting>
  <conditionalFormatting sqref="F6:F7">
    <cfRule type="cellIs" dxfId="3666" priority="21" operator="equal">
      <formula>"NO CUMPLE"</formula>
    </cfRule>
  </conditionalFormatting>
  <conditionalFormatting sqref="O6 O8 O10 O12 O14 O16 O18:O26">
    <cfRule type="cellIs" dxfId="3665" priority="19" operator="equal">
      <formula>"NH"</formula>
    </cfRule>
    <cfRule type="cellIs" dxfId="3664" priority="20" operator="equal">
      <formula>"H"</formula>
    </cfRule>
  </conditionalFormatting>
  <conditionalFormatting sqref="O7 O9 O11 O13 O15 O17">
    <cfRule type="cellIs" dxfId="3663" priority="17" operator="equal">
      <formula>"NH"</formula>
    </cfRule>
    <cfRule type="cellIs" dxfId="3662" priority="18" operator="equal">
      <formula>"H"</formula>
    </cfRule>
  </conditionalFormatting>
  <conditionalFormatting sqref="J8:J18">
    <cfRule type="cellIs" dxfId="3661" priority="6" operator="equal">
      <formula>"NO CUMPLE"</formula>
    </cfRule>
  </conditionalFormatting>
  <conditionalFormatting sqref="F8:F18">
    <cfRule type="cellIs" dxfId="3660" priority="5" operator="equal">
      <formula>"NO CUMPLE"</formula>
    </cfRule>
  </conditionalFormatting>
  <conditionalFormatting sqref="J19:J26">
    <cfRule type="cellIs" dxfId="3659" priority="2" operator="equal">
      <formula>"NO CUMPLE"</formula>
    </cfRule>
  </conditionalFormatting>
  <conditionalFormatting sqref="F19:F26">
    <cfRule type="cellIs" dxfId="3658" priority="1" operator="equal">
      <formula>"NO CUMPLE"</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4"/>
  <sheetViews>
    <sheetView topLeftCell="A4" workbookViewId="0">
      <selection activeCell="F3" sqref="F3"/>
    </sheetView>
  </sheetViews>
  <sheetFormatPr baseColWidth="10" defaultColWidth="11.42578125" defaultRowHeight="12.75" x14ac:dyDescent="0.25"/>
  <cols>
    <col min="1" max="1" width="8" style="59" customWidth="1"/>
    <col min="2" max="2" width="41" style="59" customWidth="1"/>
    <col min="3" max="3" width="17.28515625" style="59" customWidth="1"/>
    <col min="4" max="4" width="20.140625" style="59" customWidth="1"/>
    <col min="5" max="5" width="31.42578125" style="59" customWidth="1"/>
    <col min="6" max="6" width="18.28515625" style="59" customWidth="1"/>
    <col min="7" max="7" width="16.5703125" style="59" customWidth="1"/>
    <col min="8" max="8" width="16" style="59" customWidth="1"/>
    <col min="9" max="10" width="11.42578125" style="59"/>
    <col min="11" max="11" width="11.42578125" style="59" customWidth="1"/>
    <col min="12" max="12" width="42.42578125" style="65" customWidth="1"/>
    <col min="13" max="13" width="12.7109375" style="59" customWidth="1"/>
    <col min="14" max="16384" width="11.42578125" style="59"/>
  </cols>
  <sheetData>
    <row r="1" spans="1:13" ht="51" customHeight="1" x14ac:dyDescent="0.25">
      <c r="A1" s="477" t="s">
        <v>68</v>
      </c>
      <c r="B1" s="478"/>
      <c r="C1" s="478"/>
      <c r="D1" s="478"/>
      <c r="E1" s="478"/>
      <c r="F1" s="478"/>
      <c r="G1" s="478"/>
      <c r="H1" s="478"/>
    </row>
    <row r="3" spans="1:13" ht="102" x14ac:dyDescent="0.25">
      <c r="A3" s="60" t="s">
        <v>6</v>
      </c>
      <c r="B3" s="61" t="s">
        <v>8</v>
      </c>
      <c r="C3" s="62" t="s">
        <v>966</v>
      </c>
      <c r="D3" s="62" t="s">
        <v>967</v>
      </c>
      <c r="E3" s="62" t="s">
        <v>968</v>
      </c>
      <c r="F3" s="62" t="s">
        <v>969</v>
      </c>
      <c r="G3" s="62" t="s">
        <v>970</v>
      </c>
      <c r="H3" s="62" t="s">
        <v>971</v>
      </c>
      <c r="K3" s="479" t="s">
        <v>67</v>
      </c>
      <c r="L3" s="479"/>
      <c r="M3" s="50" t="s">
        <v>48</v>
      </c>
    </row>
    <row r="4" spans="1:13" ht="15.75" x14ac:dyDescent="0.25">
      <c r="A4" s="63">
        <f>+IF('[4]1_ENTREGA'!A8="","",'[4]1_ENTREGA'!A8)</f>
        <v>1</v>
      </c>
      <c r="B4" s="64" t="str">
        <f t="shared" ref="B4:B5" si="0">IF(A4="","",VLOOKUP(A4,LISTA_OFERENTES,2,FALSE))</f>
        <v>OBYPLAN LTDA</v>
      </c>
      <c r="C4" s="157" t="s">
        <v>851</v>
      </c>
      <c r="D4" s="157" t="s">
        <v>851</v>
      </c>
      <c r="E4" s="157" t="s">
        <v>851</v>
      </c>
      <c r="F4" s="157" t="s">
        <v>851</v>
      </c>
      <c r="G4" s="157" t="s">
        <v>851</v>
      </c>
      <c r="H4" s="157" t="s">
        <v>851</v>
      </c>
      <c r="K4" s="54">
        <v>1</v>
      </c>
      <c r="L4" s="66" t="str">
        <f t="shared" ref="L4:L5" si="1">VLOOKUP(K4,LISTA_OFERENTES,2,FALSE)</f>
        <v>OBYPLAN LTDA</v>
      </c>
      <c r="M4" s="56" t="str">
        <f>IF(AND(C4="CUMPLE",D4="CUMPLE",E4="CUMPLE",F4="CUMPLE",G4="CUMPLE"),"H",IF(OR(C4=0,D4=0,E4=0,F4=0,G4=0)," ","NH"))</f>
        <v>H</v>
      </c>
    </row>
    <row r="5" spans="1:13" ht="31.5" x14ac:dyDescent="0.25">
      <c r="A5" s="63">
        <f>+IF('[4]1_ENTREGA'!A9="","",'[4]1_ENTREGA'!A9)</f>
        <v>2</v>
      </c>
      <c r="B5" s="64" t="str">
        <f t="shared" si="0"/>
        <v>ECOCIVIL SAS ESTRUCTURAS Y OBRAS CIVILES SAS</v>
      </c>
      <c r="C5" s="157" t="s">
        <v>851</v>
      </c>
      <c r="D5" s="157" t="s">
        <v>851</v>
      </c>
      <c r="E5" s="157" t="s">
        <v>851</v>
      </c>
      <c r="F5" s="157" t="s">
        <v>851</v>
      </c>
      <c r="G5" s="157" t="s">
        <v>851</v>
      </c>
      <c r="H5" s="157" t="s">
        <v>851</v>
      </c>
      <c r="K5" s="54">
        <v>2</v>
      </c>
      <c r="L5" s="66" t="str">
        <f t="shared" si="1"/>
        <v>ECOCIVIL SAS ESTRUCTURAS Y OBRAS CIVILES SAS</v>
      </c>
      <c r="M5" s="56" t="str">
        <f t="shared" ref="M5:M24" si="2">IF(AND(C5="CUMPLE",D5="CUMPLE",E5="CUMPLE",F5="CUMPLE",G5="CUMPLE"),"H",IF(OR(C5=0,D5=0,E5=0,F5=0,G5=0)," ","NH"))</f>
        <v>H</v>
      </c>
    </row>
    <row r="6" spans="1:13" ht="15.75" x14ac:dyDescent="0.25">
      <c r="A6" s="63">
        <f>+IF('[4]1_ENTREGA'!A10="","",'[4]1_ENTREGA'!A10)</f>
        <v>3</v>
      </c>
      <c r="B6" s="64" t="str">
        <f t="shared" ref="B6:B24" si="3">IF(A6="","",VLOOKUP(A6,LISTA_OFERENTES,2,FALSE))</f>
        <v>HCG CONSTRUCCIONES LTDA</v>
      </c>
      <c r="C6" s="157" t="s">
        <v>851</v>
      </c>
      <c r="D6" s="157" t="s">
        <v>851</v>
      </c>
      <c r="E6" s="157" t="s">
        <v>851</v>
      </c>
      <c r="F6" s="157" t="s">
        <v>852</v>
      </c>
      <c r="G6" s="157" t="s">
        <v>851</v>
      </c>
      <c r="H6" s="157" t="s">
        <v>851</v>
      </c>
      <c r="K6" s="54">
        <v>3</v>
      </c>
      <c r="L6" s="66" t="str">
        <f t="shared" ref="L6:L24" si="4">VLOOKUP(K6,LISTA_OFERENTES,2,FALSE)</f>
        <v>HCG CONSTRUCCIONES LTDA</v>
      </c>
      <c r="M6" s="56" t="str">
        <f t="shared" si="2"/>
        <v>NH</v>
      </c>
    </row>
    <row r="7" spans="1:13" ht="15.75" x14ac:dyDescent="0.25">
      <c r="A7" s="63">
        <f>+IF('[4]1_ENTREGA'!A11="","",'[4]1_ENTREGA'!A11)</f>
        <v>4</v>
      </c>
      <c r="B7" s="64" t="str">
        <f t="shared" si="3"/>
        <v>MCJC INGENIERIA S.A.S.</v>
      </c>
      <c r="C7" s="157" t="s">
        <v>851</v>
      </c>
      <c r="D7" s="157" t="s">
        <v>851</v>
      </c>
      <c r="E7" s="157" t="s">
        <v>851</v>
      </c>
      <c r="F7" s="157" t="s">
        <v>851</v>
      </c>
      <c r="G7" s="157" t="s">
        <v>851</v>
      </c>
      <c r="H7" s="157" t="s">
        <v>851</v>
      </c>
      <c r="K7" s="54">
        <v>4</v>
      </c>
      <c r="L7" s="66" t="str">
        <f t="shared" si="4"/>
        <v>MCJC INGENIERIA S.A.S.</v>
      </c>
      <c r="M7" s="56" t="str">
        <f t="shared" si="2"/>
        <v>H</v>
      </c>
    </row>
    <row r="8" spans="1:13" ht="15.75" x14ac:dyDescent="0.25">
      <c r="A8" s="63">
        <f>+IF('[4]1_ENTREGA'!A12="","",'[4]1_ENTREGA'!A12)</f>
        <v>5</v>
      </c>
      <c r="B8" s="64" t="str">
        <f t="shared" si="3"/>
        <v>CONSTRUVALORES S.A.S</v>
      </c>
      <c r="C8" s="157" t="s">
        <v>851</v>
      </c>
      <c r="D8" s="157" t="s">
        <v>851</v>
      </c>
      <c r="E8" s="157" t="s">
        <v>851</v>
      </c>
      <c r="F8" s="157" t="s">
        <v>851</v>
      </c>
      <c r="G8" s="157" t="s">
        <v>851</v>
      </c>
      <c r="H8" s="157" t="s">
        <v>851</v>
      </c>
      <c r="K8" s="54">
        <v>5</v>
      </c>
      <c r="L8" s="66" t="str">
        <f t="shared" si="4"/>
        <v>CONSTRUVALORES S.A.S</v>
      </c>
      <c r="M8" s="56" t="str">
        <f t="shared" si="2"/>
        <v>H</v>
      </c>
    </row>
    <row r="9" spans="1:13" ht="15.75" x14ac:dyDescent="0.25">
      <c r="A9" s="63">
        <f>+IF('[4]1_ENTREGA'!A13="","",'[4]1_ENTREGA'!A13)</f>
        <v>6</v>
      </c>
      <c r="B9" s="64" t="str">
        <f t="shared" si="3"/>
        <v>ACERO MAS CONCRETO S.A.S</v>
      </c>
      <c r="C9" s="157" t="s">
        <v>851</v>
      </c>
      <c r="D9" s="157" t="s">
        <v>851</v>
      </c>
      <c r="E9" s="157" t="s">
        <v>851</v>
      </c>
      <c r="F9" s="157" t="s">
        <v>851</v>
      </c>
      <c r="G9" s="157" t="s">
        <v>851</v>
      </c>
      <c r="H9" s="157" t="s">
        <v>851</v>
      </c>
      <c r="K9" s="54">
        <v>6</v>
      </c>
      <c r="L9" s="66" t="str">
        <f t="shared" si="4"/>
        <v>ACERO MAS CONCRETO S.A.S</v>
      </c>
      <c r="M9" s="56" t="str">
        <f t="shared" si="2"/>
        <v>H</v>
      </c>
    </row>
    <row r="10" spans="1:13" ht="15.75" x14ac:dyDescent="0.25">
      <c r="A10" s="63">
        <f>+IF('[4]1_ENTREGA'!A14="","",'[4]1_ENTREGA'!A14)</f>
        <v>7</v>
      </c>
      <c r="B10" s="64" t="str">
        <f t="shared" si="3"/>
        <v>LUIS CARLOS PARRA VELASQUEZ</v>
      </c>
      <c r="C10" s="157" t="s">
        <v>851</v>
      </c>
      <c r="D10" s="157" t="s">
        <v>851</v>
      </c>
      <c r="E10" s="157" t="s">
        <v>851</v>
      </c>
      <c r="F10" s="157" t="s">
        <v>851</v>
      </c>
      <c r="G10" s="157" t="s">
        <v>851</v>
      </c>
      <c r="H10" s="157" t="s">
        <v>851</v>
      </c>
      <c r="K10" s="54">
        <v>7</v>
      </c>
      <c r="L10" s="66" t="str">
        <f t="shared" si="4"/>
        <v>LUIS CARLOS PARRA VELASQUEZ</v>
      </c>
      <c r="M10" s="56" t="str">
        <f t="shared" si="2"/>
        <v>H</v>
      </c>
    </row>
    <row r="11" spans="1:13" ht="15.75" x14ac:dyDescent="0.25">
      <c r="A11" s="63">
        <f>+IF('[4]1_ENTREGA'!A15="","",'[4]1_ENTREGA'!A15)</f>
        <v>8</v>
      </c>
      <c r="B11" s="64" t="str">
        <f t="shared" si="3"/>
        <v>JOHN JAIRO VÁSQUEZ SUÁREZ</v>
      </c>
      <c r="C11" s="157" t="s">
        <v>851</v>
      </c>
      <c r="D11" s="157" t="s">
        <v>851</v>
      </c>
      <c r="E11" s="157" t="s">
        <v>851</v>
      </c>
      <c r="F11" s="157" t="s">
        <v>851</v>
      </c>
      <c r="G11" s="157" t="s">
        <v>851</v>
      </c>
      <c r="H11" s="157" t="s">
        <v>851</v>
      </c>
      <c r="K11" s="54">
        <v>8</v>
      </c>
      <c r="L11" s="66" t="str">
        <f t="shared" si="4"/>
        <v>JOHN JAIRO VÁSQUEZ SUÁREZ</v>
      </c>
      <c r="M11" s="56" t="str">
        <f t="shared" si="2"/>
        <v>H</v>
      </c>
    </row>
    <row r="12" spans="1:13" ht="15.75" x14ac:dyDescent="0.25">
      <c r="A12" s="63">
        <f>+IF('[4]1_ENTREGA'!A16="","",'[4]1_ENTREGA'!A16)</f>
        <v>9</v>
      </c>
      <c r="B12" s="64" t="str">
        <f t="shared" si="3"/>
        <v>URBANICO S.A.S.</v>
      </c>
      <c r="C12" s="157" t="s">
        <v>851</v>
      </c>
      <c r="D12" s="157" t="s">
        <v>851</v>
      </c>
      <c r="E12" s="157" t="s">
        <v>851</v>
      </c>
      <c r="F12" s="157" t="s">
        <v>852</v>
      </c>
      <c r="G12" s="157" t="s">
        <v>851</v>
      </c>
      <c r="H12" s="157" t="s">
        <v>851</v>
      </c>
      <c r="K12" s="54">
        <v>9</v>
      </c>
      <c r="L12" s="66" t="str">
        <f t="shared" si="4"/>
        <v>URBANICO S.A.S.</v>
      </c>
      <c r="M12" s="56" t="str">
        <f t="shared" si="2"/>
        <v>NH</v>
      </c>
    </row>
    <row r="13" spans="1:13" ht="15.75" x14ac:dyDescent="0.25">
      <c r="A13" s="63">
        <f>+IF('[4]1_ENTREGA'!A17="","",'[4]1_ENTREGA'!A17)</f>
        <v>10</v>
      </c>
      <c r="B13" s="64" t="str">
        <f t="shared" si="3"/>
        <v>CONDEIN SAS</v>
      </c>
      <c r="C13" s="157" t="s">
        <v>851</v>
      </c>
      <c r="D13" s="157" t="s">
        <v>851</v>
      </c>
      <c r="E13" s="157" t="s">
        <v>851</v>
      </c>
      <c r="F13" s="157" t="s">
        <v>851</v>
      </c>
      <c r="G13" s="157" t="s">
        <v>851</v>
      </c>
      <c r="H13" s="157" t="s">
        <v>851</v>
      </c>
      <c r="K13" s="54">
        <v>10</v>
      </c>
      <c r="L13" s="66" t="str">
        <f t="shared" si="4"/>
        <v>CONDEIN SAS</v>
      </c>
      <c r="M13" s="56" t="str">
        <f t="shared" si="2"/>
        <v>H</v>
      </c>
    </row>
    <row r="14" spans="1:13" ht="31.5" x14ac:dyDescent="0.25">
      <c r="A14" s="63">
        <f>+IF('[4]1_ENTREGA'!A18="","",'[4]1_ENTREGA'!A18)</f>
        <v>11</v>
      </c>
      <c r="B14" s="64" t="str">
        <f t="shared" si="3"/>
        <v>LINA MARCELA ALFONSO NARANJO</v>
      </c>
      <c r="C14" s="157" t="s">
        <v>851</v>
      </c>
      <c r="D14" s="157" t="s">
        <v>851</v>
      </c>
      <c r="E14" s="157" t="s">
        <v>851</v>
      </c>
      <c r="F14" s="157" t="s">
        <v>851</v>
      </c>
      <c r="G14" s="157" t="s">
        <v>851</v>
      </c>
      <c r="H14" s="157" t="s">
        <v>851</v>
      </c>
      <c r="K14" s="54">
        <v>11</v>
      </c>
      <c r="L14" s="66" t="str">
        <f t="shared" si="4"/>
        <v>LINA MARCELA ALFONSO NARANJO</v>
      </c>
      <c r="M14" s="56" t="str">
        <f t="shared" si="2"/>
        <v>H</v>
      </c>
    </row>
    <row r="15" spans="1:13" ht="15.75" x14ac:dyDescent="0.25">
      <c r="A15" s="63">
        <f>+IF('[4]1_ENTREGA'!A19="","",'[4]1_ENTREGA'!A19)</f>
        <v>12</v>
      </c>
      <c r="B15" s="64" t="str">
        <f t="shared" si="3"/>
        <v>ASIRCON CONTRATISTAS SAS</v>
      </c>
      <c r="C15" s="157" t="s">
        <v>851</v>
      </c>
      <c r="D15" s="157" t="s">
        <v>851</v>
      </c>
      <c r="E15" s="157" t="s">
        <v>851</v>
      </c>
      <c r="F15" s="157" t="s">
        <v>851</v>
      </c>
      <c r="G15" s="157" t="s">
        <v>851</v>
      </c>
      <c r="H15" s="157" t="s">
        <v>851</v>
      </c>
      <c r="K15" s="54">
        <v>12</v>
      </c>
      <c r="L15" s="66" t="str">
        <f t="shared" si="4"/>
        <v>ASIRCON CONTRATISTAS SAS</v>
      </c>
      <c r="M15" s="56" t="str">
        <f t="shared" si="2"/>
        <v>H</v>
      </c>
    </row>
    <row r="16" spans="1:13" ht="31.5" x14ac:dyDescent="0.25">
      <c r="A16" s="63">
        <f>+IF('[4]1_ENTREGA'!A20="","",'[4]1_ENTREGA'!A20)</f>
        <v>13</v>
      </c>
      <c r="B16" s="64" t="str">
        <f t="shared" si="3"/>
        <v>LUIS FERNANDO OROZCO ZAMMATA</v>
      </c>
      <c r="C16" s="157" t="s">
        <v>851</v>
      </c>
      <c r="D16" s="157" t="s">
        <v>851</v>
      </c>
      <c r="E16" s="157" t="s">
        <v>851</v>
      </c>
      <c r="F16" s="157" t="s">
        <v>851</v>
      </c>
      <c r="G16" s="157" t="s">
        <v>851</v>
      </c>
      <c r="H16" s="157" t="s">
        <v>851</v>
      </c>
      <c r="K16" s="54">
        <v>13</v>
      </c>
      <c r="L16" s="66" t="str">
        <f t="shared" si="4"/>
        <v>LUIS FERNANDO OROZCO ZAMMATA</v>
      </c>
      <c r="M16" s="56" t="str">
        <f t="shared" si="2"/>
        <v>H</v>
      </c>
    </row>
    <row r="17" spans="1:13" ht="31.5" x14ac:dyDescent="0.25">
      <c r="A17" s="63">
        <v>14</v>
      </c>
      <c r="B17" s="64" t="str">
        <f t="shared" si="3"/>
        <v>JUAN CARLOS RESTREPO GUTIERREZ</v>
      </c>
      <c r="C17" s="157" t="s">
        <v>851</v>
      </c>
      <c r="D17" s="157" t="s">
        <v>851</v>
      </c>
      <c r="E17" s="157" t="s">
        <v>851</v>
      </c>
      <c r="F17" s="157" t="s">
        <v>851</v>
      </c>
      <c r="G17" s="157" t="s">
        <v>851</v>
      </c>
      <c r="H17" s="157" t="s">
        <v>851</v>
      </c>
      <c r="K17" s="54">
        <v>14</v>
      </c>
      <c r="L17" s="66" t="str">
        <f t="shared" si="4"/>
        <v>JUAN CARLOS RESTREPO GUTIERREZ</v>
      </c>
      <c r="M17" s="56" t="str">
        <f t="shared" si="2"/>
        <v>H</v>
      </c>
    </row>
    <row r="18" spans="1:13" ht="15.75" x14ac:dyDescent="0.25">
      <c r="A18" s="63">
        <v>15</v>
      </c>
      <c r="B18" s="64" t="str">
        <f t="shared" si="3"/>
        <v xml:space="preserve">DANIEL NIEVES VERGARA </v>
      </c>
      <c r="C18" s="157" t="s">
        <v>851</v>
      </c>
      <c r="D18" s="157" t="s">
        <v>851</v>
      </c>
      <c r="E18" s="157" t="s">
        <v>851</v>
      </c>
      <c r="F18" s="157" t="s">
        <v>851</v>
      </c>
      <c r="G18" s="157" t="s">
        <v>851</v>
      </c>
      <c r="H18" s="157" t="s">
        <v>851</v>
      </c>
      <c r="K18" s="54">
        <v>15</v>
      </c>
      <c r="L18" s="66" t="str">
        <f t="shared" si="4"/>
        <v xml:space="preserve">DANIEL NIEVES VERGARA </v>
      </c>
      <c r="M18" s="56" t="str">
        <f t="shared" si="2"/>
        <v>H</v>
      </c>
    </row>
    <row r="19" spans="1:13" ht="31.5" x14ac:dyDescent="0.25">
      <c r="A19" s="63">
        <v>16</v>
      </c>
      <c r="B19" s="64" t="str">
        <f t="shared" si="3"/>
        <v>ÁLVARO ANDRÉS CUARTAS ROBAYO</v>
      </c>
      <c r="C19" s="157" t="s">
        <v>851</v>
      </c>
      <c r="D19" s="157" t="s">
        <v>851</v>
      </c>
      <c r="E19" s="157" t="s">
        <v>851</v>
      </c>
      <c r="F19" s="157" t="s">
        <v>851</v>
      </c>
      <c r="G19" s="157" t="s">
        <v>851</v>
      </c>
      <c r="H19" s="157" t="s">
        <v>851</v>
      </c>
      <c r="K19" s="54">
        <v>16</v>
      </c>
      <c r="L19" s="66" t="str">
        <f t="shared" si="4"/>
        <v>ÁLVARO ANDRÉS CUARTAS ROBAYO</v>
      </c>
      <c r="M19" s="56" t="str">
        <f t="shared" si="2"/>
        <v>H</v>
      </c>
    </row>
    <row r="20" spans="1:13" ht="31.5" x14ac:dyDescent="0.25">
      <c r="A20" s="63">
        <v>17</v>
      </c>
      <c r="B20" s="64" t="str">
        <f t="shared" si="3"/>
        <v xml:space="preserve">VIACOL INGENIEROS CONTRATISTAS </v>
      </c>
      <c r="C20" s="157" t="s">
        <v>851</v>
      </c>
      <c r="D20" s="157" t="s">
        <v>851</v>
      </c>
      <c r="E20" s="157" t="s">
        <v>851</v>
      </c>
      <c r="F20" s="157" t="s">
        <v>851</v>
      </c>
      <c r="G20" s="157" t="s">
        <v>851</v>
      </c>
      <c r="H20" s="157" t="s">
        <v>851</v>
      </c>
      <c r="K20" s="54">
        <v>17</v>
      </c>
      <c r="L20" s="66" t="str">
        <f t="shared" si="4"/>
        <v xml:space="preserve">VIACOL INGENIEROS CONTRATISTAS </v>
      </c>
      <c r="M20" s="56" t="str">
        <f t="shared" si="2"/>
        <v>H</v>
      </c>
    </row>
    <row r="21" spans="1:13" ht="31.5" x14ac:dyDescent="0.25">
      <c r="A21" s="63">
        <v>18</v>
      </c>
      <c r="B21" s="64" t="str">
        <f t="shared" si="3"/>
        <v xml:space="preserve">JULIO CESAR QUESADA ARREDONDO </v>
      </c>
      <c r="C21" s="157" t="s">
        <v>851</v>
      </c>
      <c r="D21" s="157" t="s">
        <v>851</v>
      </c>
      <c r="E21" s="157" t="s">
        <v>851</v>
      </c>
      <c r="F21" s="157" t="s">
        <v>851</v>
      </c>
      <c r="G21" s="157" t="s">
        <v>851</v>
      </c>
      <c r="H21" s="157" t="s">
        <v>851</v>
      </c>
      <c r="K21" s="54">
        <v>18</v>
      </c>
      <c r="L21" s="66" t="str">
        <f t="shared" si="4"/>
        <v xml:space="preserve">JULIO CESAR QUESADA ARREDONDO </v>
      </c>
      <c r="M21" s="56" t="str">
        <f t="shared" si="2"/>
        <v>H</v>
      </c>
    </row>
    <row r="22" spans="1:13" ht="15.75" x14ac:dyDescent="0.25">
      <c r="A22" s="63">
        <v>19</v>
      </c>
      <c r="B22" s="64" t="str">
        <f t="shared" si="3"/>
        <v>WILLIAMS.CO SAS</v>
      </c>
      <c r="C22" s="157" t="s">
        <v>851</v>
      </c>
      <c r="D22" s="157" t="s">
        <v>851</v>
      </c>
      <c r="E22" s="157" t="s">
        <v>851</v>
      </c>
      <c r="F22" s="157" t="s">
        <v>851</v>
      </c>
      <c r="G22" s="157" t="s">
        <v>851</v>
      </c>
      <c r="H22" s="157" t="s">
        <v>851</v>
      </c>
      <c r="K22" s="54">
        <v>19</v>
      </c>
      <c r="L22" s="66" t="str">
        <f t="shared" si="4"/>
        <v>WILLIAMS.CO SAS</v>
      </c>
      <c r="M22" s="56" t="str">
        <f t="shared" si="2"/>
        <v>H</v>
      </c>
    </row>
    <row r="23" spans="1:13" ht="15.75" x14ac:dyDescent="0.25">
      <c r="A23" s="63">
        <v>20</v>
      </c>
      <c r="B23" s="64" t="str">
        <f t="shared" si="3"/>
        <v>LUIS ENRIQUE OYOLA QUINTERO</v>
      </c>
      <c r="C23" s="157" t="s">
        <v>851</v>
      </c>
      <c r="D23" s="157" t="s">
        <v>851</v>
      </c>
      <c r="E23" s="157" t="s">
        <v>851</v>
      </c>
      <c r="F23" s="157" t="s">
        <v>851</v>
      </c>
      <c r="G23" s="157" t="s">
        <v>851</v>
      </c>
      <c r="H23" s="157" t="s">
        <v>851</v>
      </c>
      <c r="K23" s="54">
        <v>20</v>
      </c>
      <c r="L23" s="66" t="str">
        <f t="shared" si="4"/>
        <v>LUIS ENRIQUE OYOLA QUINTERO</v>
      </c>
      <c r="M23" s="56" t="str">
        <f t="shared" si="2"/>
        <v>H</v>
      </c>
    </row>
    <row r="24" spans="1:13" ht="15.75" x14ac:dyDescent="0.25">
      <c r="A24" s="63">
        <v>21</v>
      </c>
      <c r="B24" s="64" t="str">
        <f t="shared" si="3"/>
        <v>JUAN CARLOS SIERRA BOTERO</v>
      </c>
      <c r="C24" s="157" t="s">
        <v>851</v>
      </c>
      <c r="D24" s="157" t="s">
        <v>851</v>
      </c>
      <c r="E24" s="157" t="s">
        <v>851</v>
      </c>
      <c r="F24" s="157" t="s">
        <v>851</v>
      </c>
      <c r="G24" s="157" t="s">
        <v>851</v>
      </c>
      <c r="H24" s="157" t="s">
        <v>851</v>
      </c>
      <c r="K24" s="54">
        <v>21</v>
      </c>
      <c r="L24" s="66" t="str">
        <f t="shared" si="4"/>
        <v>JUAN CARLOS SIERRA BOTERO</v>
      </c>
      <c r="M24" s="56" t="str">
        <f t="shared" si="2"/>
        <v>H</v>
      </c>
    </row>
  </sheetData>
  <sheetProtection algorithmName="SHA-512" hashValue="NS+BhY5lOadU3ZXkQqkqmbpI22VFY2g2lOLK67W1fmcbs55SJejrC9dWbnXCSZJ6A6dNObC04rhME7z/zBi5AQ==" saltValue="mXfe7elNAxAEBSqA4xgrRw==" spinCount="100000" sheet="1" objects="1" scenarios="1"/>
  <mergeCells count="2">
    <mergeCell ref="A1:H1"/>
    <mergeCell ref="K3:L3"/>
  </mergeCells>
  <conditionalFormatting sqref="C4:E24">
    <cfRule type="cellIs" dxfId="3657" priority="57" operator="equal">
      <formula>"NO CUMPLE"</formula>
    </cfRule>
    <cfRule type="cellIs" dxfId="3656" priority="58" operator="equal">
      <formula>"CUMPLE"</formula>
    </cfRule>
  </conditionalFormatting>
  <conditionalFormatting sqref="M4:M24">
    <cfRule type="cellIs" dxfId="3655" priority="45" operator="equal">
      <formula>"NH"</formula>
    </cfRule>
    <cfRule type="cellIs" dxfId="3654" priority="46" operator="equal">
      <formula>"H"</formula>
    </cfRule>
  </conditionalFormatting>
  <conditionalFormatting sqref="C5">
    <cfRule type="cellIs" dxfId="3653" priority="15" operator="equal">
      <formula>"NO CUMPLE"</formula>
    </cfRule>
    <cfRule type="cellIs" dxfId="3652" priority="16" operator="equal">
      <formula>"CUMPLE"</formula>
    </cfRule>
  </conditionalFormatting>
  <conditionalFormatting sqref="D4:E5">
    <cfRule type="cellIs" dxfId="3651" priority="13" operator="equal">
      <formula>"NO CUMPLE"</formula>
    </cfRule>
    <cfRule type="cellIs" dxfId="3650" priority="14" operator="equal">
      <formula>"CUMPLE"</formula>
    </cfRule>
  </conditionalFormatting>
  <conditionalFormatting sqref="C6:C24">
    <cfRule type="cellIs" dxfId="3649" priority="9" operator="equal">
      <formula>"NO CUMPLE"</formula>
    </cfRule>
    <cfRule type="cellIs" dxfId="3648" priority="10" operator="equal">
      <formula>"CUMPLE"</formula>
    </cfRule>
  </conditionalFormatting>
  <conditionalFormatting sqref="D12:F12 D6:E11 D13:E24">
    <cfRule type="cellIs" dxfId="3647" priority="7" operator="equal">
      <formula>"NO CUMPLE"</formula>
    </cfRule>
    <cfRule type="cellIs" dxfId="3646" priority="8" operator="equal">
      <formula>"CUMPLE"</formula>
    </cfRule>
  </conditionalFormatting>
  <conditionalFormatting sqref="F4:F11">
    <cfRule type="cellIs" dxfId="3645" priority="5" operator="equal">
      <formula>"NO CUMPLE"</formula>
    </cfRule>
    <cfRule type="cellIs" dxfId="3644" priority="6" operator="equal">
      <formula>"CUMPLE"</formula>
    </cfRule>
  </conditionalFormatting>
  <conditionalFormatting sqref="F13:F24">
    <cfRule type="cellIs" dxfId="3643" priority="3" operator="equal">
      <formula>"NO CUMPLE"</formula>
    </cfRule>
    <cfRule type="cellIs" dxfId="3642" priority="4" operator="equal">
      <formula>"CUMPLE"</formula>
    </cfRule>
  </conditionalFormatting>
  <conditionalFormatting sqref="G4:H24">
    <cfRule type="cellIs" dxfId="3641" priority="1" operator="equal">
      <formula>"NO CUMPLE"</formula>
    </cfRule>
    <cfRule type="cellIs" dxfId="3640" priority="2" operator="equal">
      <formula>"CUMPLE"</formula>
    </cfRule>
  </conditionalFormatting>
  <dataValidations count="1">
    <dataValidation type="list" allowBlank="1" showInputMessage="1" showErrorMessage="1" sqref="C4:H24" xr:uid="{00000000-0002-0000-0500-000000000000}">
      <formula1>"CUMPLE,NO CUMPLE"</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ZD267"/>
  <sheetViews>
    <sheetView topLeftCell="DX55" zoomScale="85" zoomScaleNormal="85" workbookViewId="0">
      <selection activeCell="JT43" sqref="JT43"/>
    </sheetView>
  </sheetViews>
  <sheetFormatPr baseColWidth="10" defaultRowHeight="15.75" x14ac:dyDescent="0.2"/>
  <cols>
    <col min="1" max="1" width="11.42578125" style="602"/>
    <col min="2" max="2" width="18" style="603" customWidth="1"/>
    <col min="3" max="3" width="10.140625" style="604" customWidth="1"/>
    <col min="4" max="4" width="86.7109375" style="604" customWidth="1"/>
    <col min="5" max="5" width="26.28515625" style="604" bestFit="1" customWidth="1"/>
    <col min="6" max="6" width="21.140625" style="604" bestFit="1" customWidth="1"/>
    <col min="7" max="7" width="14.140625" style="604" bestFit="1" customWidth="1"/>
    <col min="8" max="8" width="14.42578125" style="604" bestFit="1" customWidth="1"/>
    <col min="9" max="9" width="16" style="604" bestFit="1" customWidth="1"/>
    <col min="10" max="11" width="9.7109375" style="604" customWidth="1"/>
    <col min="12" max="12" width="23.140625" style="604" customWidth="1"/>
    <col min="13" max="13" width="13.85546875" style="604" customWidth="1"/>
    <col min="14" max="14" width="94" style="604" customWidth="1"/>
    <col min="15" max="15" width="19.42578125" style="604" customWidth="1"/>
    <col min="16" max="16" width="12.140625" style="604" bestFit="1" customWidth="1"/>
    <col min="17" max="17" width="16.42578125" style="604" bestFit="1" customWidth="1"/>
    <col min="18" max="18" width="27" style="604" bestFit="1" customWidth="1"/>
    <col min="19" max="19" width="30.85546875" style="604" hidden="1" customWidth="1"/>
    <col min="20" max="20" width="8.85546875" style="605" customWidth="1"/>
    <col min="21" max="21" width="10.42578125" style="605" customWidth="1"/>
    <col min="22" max="22" width="8.85546875" style="605" customWidth="1"/>
    <col min="23" max="23" width="14" style="605" customWidth="1"/>
    <col min="24" max="26" width="8.85546875" style="605" customWidth="1"/>
    <col min="27" max="27" width="21.85546875" style="605" customWidth="1"/>
    <col min="28" max="28" width="16.140625" style="605" customWidth="1"/>
    <col min="29" max="29" width="8.5703125" style="604" customWidth="1"/>
    <col min="30" max="30" width="7.7109375" style="604" customWidth="1"/>
    <col min="31" max="32" width="11.42578125" style="604"/>
    <col min="33" max="33" width="112.28515625" style="604" customWidth="1"/>
    <col min="34" max="34" width="8.5703125" style="604" bestFit="1" customWidth="1"/>
    <col min="35" max="35" width="10.85546875" style="604" bestFit="1" customWidth="1"/>
    <col min="36" max="36" width="16.42578125" style="604" bestFit="1" customWidth="1"/>
    <col min="37" max="37" width="29.140625" style="604" customWidth="1"/>
    <col min="38" max="38" width="24.28515625" style="604" hidden="1" customWidth="1"/>
    <col min="39" max="45" width="11.42578125" style="604"/>
    <col min="46" max="46" width="22.28515625" style="604" customWidth="1"/>
    <col min="47" max="51" width="11.42578125" style="604"/>
    <col min="52" max="52" width="112.28515625" style="604" customWidth="1"/>
    <col min="53" max="53" width="8.5703125" style="604" bestFit="1" customWidth="1"/>
    <col min="54" max="54" width="10.85546875" style="604" bestFit="1" customWidth="1"/>
    <col min="55" max="55" width="16.42578125" style="604" bestFit="1" customWidth="1"/>
    <col min="56" max="56" width="27" style="604" bestFit="1" customWidth="1"/>
    <col min="57" max="57" width="24.28515625" style="604" hidden="1" customWidth="1"/>
    <col min="58" max="64" width="10.28515625" style="604" customWidth="1"/>
    <col min="65" max="65" width="21.85546875" style="604" customWidth="1"/>
    <col min="66" max="66" width="6.85546875" style="604" customWidth="1"/>
    <col min="67" max="70" width="11.42578125" style="604"/>
    <col min="71" max="71" width="112.28515625" style="604" customWidth="1"/>
    <col min="72" max="72" width="11.42578125" style="604"/>
    <col min="73" max="73" width="27.140625" style="604" customWidth="1"/>
    <col min="74" max="74" width="18.85546875" style="604" customWidth="1"/>
    <col min="75" max="75" width="29.140625" style="604" customWidth="1"/>
    <col min="76" max="76" width="24.28515625" style="604" hidden="1" customWidth="1"/>
    <col min="77" max="83" width="11.42578125" style="604"/>
    <col min="84" max="84" width="22.28515625" style="604" customWidth="1"/>
    <col min="85" max="89" width="11.42578125" style="604"/>
    <col min="90" max="90" width="112.28515625" style="604" customWidth="1"/>
    <col min="91" max="91" width="11.42578125" style="604"/>
    <col min="92" max="92" width="27.140625" style="604" customWidth="1"/>
    <col min="93" max="93" width="18.85546875" style="604" customWidth="1"/>
    <col min="94" max="94" width="29.140625" style="604" customWidth="1"/>
    <col min="95" max="95" width="24.28515625" style="604" hidden="1" customWidth="1"/>
    <col min="96" max="102" width="11.42578125" style="604"/>
    <col min="103" max="103" width="22.28515625" style="604" customWidth="1"/>
    <col min="104" max="108" width="11.42578125" style="604"/>
    <col min="109" max="109" width="112.28515625" style="604" customWidth="1"/>
    <col min="110" max="110" width="11.42578125" style="604"/>
    <col min="111" max="111" width="27.140625" style="604" customWidth="1"/>
    <col min="112" max="112" width="18.85546875" style="604" customWidth="1"/>
    <col min="113" max="113" width="29.140625" style="604" customWidth="1"/>
    <col min="114" max="114" width="24.28515625" style="604" hidden="1" customWidth="1"/>
    <col min="115" max="121" width="11.42578125" style="604"/>
    <col min="122" max="122" width="22.28515625" style="604" customWidth="1"/>
    <col min="123" max="123" width="11.42578125" style="604"/>
    <col min="124" max="124" width="6.5703125" style="604" customWidth="1"/>
    <col min="125" max="125" width="9.140625" style="604" customWidth="1"/>
    <col min="126" max="127" width="11.42578125" style="604"/>
    <col min="128" max="128" width="112.28515625" style="604" customWidth="1"/>
    <col min="129" max="129" width="11.42578125" style="604"/>
    <col min="130" max="130" width="27.140625" style="604" customWidth="1"/>
    <col min="131" max="131" width="18.85546875" style="604" customWidth="1"/>
    <col min="132" max="132" width="29.140625" style="604" customWidth="1"/>
    <col min="133" max="133" width="24.28515625" style="604" hidden="1" customWidth="1"/>
    <col min="134" max="140" width="11.42578125" style="604"/>
    <col min="141" max="141" width="22.28515625" style="604" customWidth="1"/>
    <col min="142" max="142" width="11.42578125" style="604"/>
    <col min="143" max="143" width="10" style="604" customWidth="1"/>
    <col min="144" max="144" width="10.5703125" style="604" customWidth="1"/>
    <col min="145" max="146" width="11.42578125" style="604"/>
    <col min="147" max="147" width="112.28515625" style="604" customWidth="1"/>
    <col min="148" max="148" width="11.42578125" style="604"/>
    <col min="149" max="149" width="27.140625" style="604" customWidth="1"/>
    <col min="150" max="150" width="18.85546875" style="604" customWidth="1"/>
    <col min="151" max="151" width="29.140625" style="604" customWidth="1"/>
    <col min="152" max="152" width="24.28515625" style="604" hidden="1" customWidth="1"/>
    <col min="153" max="159" width="11.42578125" style="604"/>
    <col min="160" max="160" width="22.28515625" style="604" customWidth="1"/>
    <col min="161" max="161" width="11.42578125" style="604"/>
    <col min="162" max="162" width="7.7109375" style="604" customWidth="1"/>
    <col min="163" max="163" width="8.28515625" style="604" customWidth="1"/>
    <col min="164" max="165" width="11.42578125" style="604"/>
    <col min="166" max="166" width="112.28515625" style="604" customWidth="1"/>
    <col min="167" max="167" width="11.42578125" style="604"/>
    <col min="168" max="168" width="27.140625" style="604" customWidth="1"/>
    <col min="169" max="169" width="18.85546875" style="604" customWidth="1"/>
    <col min="170" max="170" width="29.140625" style="604" customWidth="1"/>
    <col min="171" max="171" width="24.28515625" style="604" hidden="1" customWidth="1"/>
    <col min="172" max="178" width="11.42578125" style="604"/>
    <col min="179" max="179" width="22.28515625" style="604" customWidth="1"/>
    <col min="180" max="180" width="11.42578125" style="604"/>
    <col min="181" max="181" width="8.5703125" style="604" customWidth="1"/>
    <col min="182" max="182" width="9.7109375" style="604" customWidth="1"/>
    <col min="183" max="184" width="11.42578125" style="604"/>
    <col min="185" max="185" width="112.28515625" style="604" customWidth="1"/>
    <col min="186" max="186" width="11.42578125" style="604"/>
    <col min="187" max="187" width="27.140625" style="604" customWidth="1"/>
    <col min="188" max="188" width="18.85546875" style="604" customWidth="1"/>
    <col min="189" max="189" width="29.140625" style="604" customWidth="1"/>
    <col min="190" max="190" width="24.28515625" style="604" hidden="1" customWidth="1"/>
    <col min="191" max="197" width="11.42578125" style="604"/>
    <col min="198" max="198" width="22.28515625" style="604" customWidth="1"/>
    <col min="199" max="199" width="11.42578125" style="604"/>
    <col min="200" max="200" width="6.28515625" style="604" customWidth="1"/>
    <col min="201" max="201" width="8.5703125" style="604" customWidth="1"/>
    <col min="202" max="203" width="11.42578125" style="604"/>
    <col min="204" max="204" width="112.28515625" style="604" customWidth="1"/>
    <col min="205" max="205" width="11.42578125" style="604"/>
    <col min="206" max="206" width="27.140625" style="604" customWidth="1"/>
    <col min="207" max="207" width="18.85546875" style="604" customWidth="1"/>
    <col min="208" max="208" width="29.140625" style="604" customWidth="1"/>
    <col min="209" max="209" width="24.28515625" style="604" hidden="1" customWidth="1"/>
    <col min="210" max="216" width="11.42578125" style="604"/>
    <col min="217" max="217" width="22.28515625" style="604" customWidth="1"/>
    <col min="218" max="218" width="11.42578125" style="604"/>
    <col min="219" max="220" width="6.5703125" style="604" customWidth="1"/>
    <col min="221" max="222" width="11.42578125" style="604"/>
    <col min="223" max="223" width="112.28515625" style="604" customWidth="1"/>
    <col min="224" max="224" width="11.42578125" style="604"/>
    <col min="225" max="225" width="27.140625" style="604" customWidth="1"/>
    <col min="226" max="226" width="18.85546875" style="604" customWidth="1"/>
    <col min="227" max="227" width="29.140625" style="604" customWidth="1"/>
    <col min="228" max="228" width="24.28515625" style="604" hidden="1" customWidth="1"/>
    <col min="229" max="235" width="11.42578125" style="604"/>
    <col min="236" max="236" width="22.28515625" style="604" customWidth="1"/>
    <col min="237" max="237" width="11.42578125" style="604"/>
    <col min="238" max="238" width="8.5703125" style="604" customWidth="1"/>
    <col min="239" max="239" width="10" style="604" customWidth="1"/>
    <col min="240" max="241" width="11.42578125" style="604"/>
    <col min="242" max="242" width="112.28515625" style="604" customWidth="1"/>
    <col min="243" max="243" width="11.42578125" style="604"/>
    <col min="244" max="244" width="27.140625" style="604" customWidth="1"/>
    <col min="245" max="245" width="18.85546875" style="604" customWidth="1"/>
    <col min="246" max="246" width="29.140625" style="604" customWidth="1"/>
    <col min="247" max="247" width="24.28515625" style="604" hidden="1" customWidth="1"/>
    <col min="248" max="254" width="11.42578125" style="604"/>
    <col min="255" max="255" width="22.28515625" style="604" customWidth="1"/>
    <col min="256" max="256" width="11.42578125" style="604"/>
    <col min="257" max="257" width="6.5703125" style="604" customWidth="1"/>
    <col min="258" max="258" width="6.85546875" style="604" customWidth="1"/>
    <col min="259" max="260" width="11.42578125" style="604"/>
    <col min="261" max="261" width="112.28515625" style="604" customWidth="1"/>
    <col min="262" max="262" width="11.42578125" style="604"/>
    <col min="263" max="263" width="27.140625" style="604" customWidth="1"/>
    <col min="264" max="264" width="18.85546875" style="604" customWidth="1"/>
    <col min="265" max="265" width="29.140625" style="604" customWidth="1"/>
    <col min="266" max="266" width="24.28515625" style="604" hidden="1" customWidth="1"/>
    <col min="267" max="273" width="11.42578125" style="604"/>
    <col min="274" max="274" width="22.28515625" style="604" customWidth="1"/>
    <col min="275" max="279" width="11.42578125" style="604"/>
    <col min="280" max="280" width="112.28515625" style="604" customWidth="1"/>
    <col min="281" max="281" width="11.42578125" style="604"/>
    <col min="282" max="282" width="27.140625" style="604" customWidth="1"/>
    <col min="283" max="283" width="18.85546875" style="604" customWidth="1"/>
    <col min="284" max="284" width="29.140625" style="604" customWidth="1"/>
    <col min="285" max="285" width="24.28515625" style="604" hidden="1" customWidth="1"/>
    <col min="286" max="292" width="11.42578125" style="604" customWidth="1"/>
    <col min="293" max="293" width="22.28515625" style="604" customWidth="1"/>
    <col min="294" max="294" width="11.42578125" style="604"/>
    <col min="295" max="295" width="9.7109375" style="604" customWidth="1"/>
    <col min="296" max="296" width="10" style="604" customWidth="1"/>
    <col min="297" max="298" width="11.42578125" style="604" customWidth="1"/>
    <col min="299" max="299" width="112.28515625" style="604" customWidth="1"/>
    <col min="300" max="300" width="11.42578125" style="604" customWidth="1"/>
    <col min="301" max="301" width="27.140625" style="604" customWidth="1"/>
    <col min="302" max="302" width="18.85546875" style="604" customWidth="1"/>
    <col min="303" max="303" width="29.140625" style="604" customWidth="1"/>
    <col min="304" max="304" width="24.28515625" style="604" hidden="1" customWidth="1"/>
    <col min="305" max="311" width="11.42578125" style="604" customWidth="1"/>
    <col min="312" max="312" width="22.28515625" style="604" customWidth="1"/>
    <col min="313" max="317" width="11.42578125" style="604" customWidth="1"/>
    <col min="318" max="318" width="112.28515625" style="604" customWidth="1"/>
    <col min="319" max="319" width="11.42578125" style="604" customWidth="1"/>
    <col min="320" max="320" width="27.140625" style="604" customWidth="1"/>
    <col min="321" max="321" width="18.85546875" style="604" customWidth="1"/>
    <col min="322" max="322" width="29.140625" style="604" customWidth="1"/>
    <col min="323" max="323" width="24.28515625" style="604" customWidth="1"/>
    <col min="324" max="330" width="11.42578125" style="604" customWidth="1"/>
    <col min="331" max="331" width="22.28515625" style="604" customWidth="1"/>
    <col min="332" max="336" width="11.42578125" style="604" customWidth="1"/>
    <col min="337" max="337" width="112.28515625" style="604" customWidth="1"/>
    <col min="338" max="338" width="11.42578125" style="604" customWidth="1"/>
    <col min="339" max="339" width="27.140625" style="604" customWidth="1"/>
    <col min="340" max="340" width="18.85546875" style="604" customWidth="1"/>
    <col min="341" max="341" width="29.140625" style="604" customWidth="1"/>
    <col min="342" max="342" width="24.28515625" style="604" customWidth="1"/>
    <col min="343" max="349" width="11.42578125" style="604" customWidth="1"/>
    <col min="350" max="350" width="22.28515625" style="604" customWidth="1"/>
    <col min="351" max="355" width="11.42578125" style="604" customWidth="1"/>
    <col min="356" max="356" width="112.28515625" style="604" customWidth="1"/>
    <col min="357" max="357" width="11.42578125" style="604" customWidth="1"/>
    <col min="358" max="358" width="27.140625" style="604" customWidth="1"/>
    <col min="359" max="359" width="18.85546875" style="604" customWidth="1"/>
    <col min="360" max="360" width="29.140625" style="604" customWidth="1"/>
    <col min="361" max="361" width="24.28515625" style="604" customWidth="1"/>
    <col min="362" max="368" width="11.42578125" style="604" customWidth="1"/>
    <col min="369" max="369" width="22.28515625" style="604" customWidth="1"/>
    <col min="370" max="371" width="11.42578125" style="604" customWidth="1"/>
    <col min="372" max="374" width="11.42578125" style="604"/>
    <col min="375" max="375" width="112.28515625" style="604" customWidth="1"/>
    <col min="376" max="376" width="11.42578125" style="604"/>
    <col min="377" max="377" width="27.140625" style="604" customWidth="1"/>
    <col min="378" max="378" width="18.85546875" style="604" customWidth="1"/>
    <col min="379" max="379" width="29.140625" style="604" customWidth="1"/>
    <col min="380" max="380" width="24.28515625" style="604" hidden="1" customWidth="1"/>
    <col min="381" max="387" width="11.42578125" style="604"/>
    <col min="388" max="388" width="22.28515625" style="604" customWidth="1"/>
    <col min="389" max="393" width="11.42578125" style="604"/>
    <col min="394" max="394" width="112.28515625" style="604" customWidth="1"/>
    <col min="395" max="395" width="11.42578125" style="604"/>
    <col min="396" max="396" width="27.140625" style="604" customWidth="1"/>
    <col min="397" max="397" width="18.85546875" style="604" customWidth="1"/>
    <col min="398" max="398" width="29.140625" style="604" customWidth="1"/>
    <col min="399" max="399" width="24.28515625" style="604" hidden="1" customWidth="1"/>
    <col min="400" max="406" width="11.42578125" style="604"/>
    <col min="407" max="407" width="22.28515625" style="604" customWidth="1"/>
    <col min="408" max="632" width="11.42578125" style="604"/>
    <col min="633" max="633" width="2.28515625" style="604" customWidth="1"/>
    <col min="634" max="634" width="7.140625" style="604" customWidth="1"/>
    <col min="635" max="635" width="8.85546875" style="604" customWidth="1"/>
    <col min="636" max="636" width="71.42578125" style="604" customWidth="1"/>
    <col min="637" max="637" width="23.140625" style="604" customWidth="1"/>
    <col min="638" max="638" width="19" style="604" customWidth="1"/>
    <col min="639" max="639" width="28.28515625" style="604" customWidth="1"/>
    <col min="640" max="640" width="43.85546875" style="604" customWidth="1"/>
    <col min="641" max="888" width="11.42578125" style="604"/>
    <col min="889" max="889" width="2.28515625" style="604" customWidth="1"/>
    <col min="890" max="890" width="7.140625" style="604" customWidth="1"/>
    <col min="891" max="891" width="8.85546875" style="604" customWidth="1"/>
    <col min="892" max="892" width="71.42578125" style="604" customWidth="1"/>
    <col min="893" max="893" width="23.140625" style="604" customWidth="1"/>
    <col min="894" max="894" width="19" style="604" customWidth="1"/>
    <col min="895" max="895" width="28.28515625" style="604" customWidth="1"/>
    <col min="896" max="896" width="43.85546875" style="604" customWidth="1"/>
    <col min="897" max="1144" width="11.42578125" style="604"/>
    <col min="1145" max="1145" width="2.28515625" style="604" customWidth="1"/>
    <col min="1146" max="1146" width="7.140625" style="604" customWidth="1"/>
    <col min="1147" max="1147" width="8.85546875" style="604" customWidth="1"/>
    <col min="1148" max="1148" width="71.42578125" style="604" customWidth="1"/>
    <col min="1149" max="1149" width="23.140625" style="604" customWidth="1"/>
    <col min="1150" max="1150" width="19" style="604" customWidth="1"/>
    <col min="1151" max="1151" width="28.28515625" style="604" customWidth="1"/>
    <col min="1152" max="1152" width="43.85546875" style="604" customWidth="1"/>
    <col min="1153" max="1400" width="11.42578125" style="604"/>
    <col min="1401" max="1401" width="2.28515625" style="604" customWidth="1"/>
    <col min="1402" max="1402" width="7.140625" style="604" customWidth="1"/>
    <col min="1403" max="1403" width="8.85546875" style="604" customWidth="1"/>
    <col min="1404" max="1404" width="71.42578125" style="604" customWidth="1"/>
    <col min="1405" max="1405" width="23.140625" style="604" customWidth="1"/>
    <col min="1406" max="1406" width="19" style="604" customWidth="1"/>
    <col min="1407" max="1407" width="28.28515625" style="604" customWidth="1"/>
    <col min="1408" max="1408" width="43.85546875" style="604" customWidth="1"/>
    <col min="1409" max="1656" width="11.42578125" style="604"/>
    <col min="1657" max="1657" width="2.28515625" style="604" customWidth="1"/>
    <col min="1658" max="1658" width="7.140625" style="604" customWidth="1"/>
    <col min="1659" max="1659" width="8.85546875" style="604" customWidth="1"/>
    <col min="1660" max="1660" width="71.42578125" style="604" customWidth="1"/>
    <col min="1661" max="1661" width="23.140625" style="604" customWidth="1"/>
    <col min="1662" max="1662" width="19" style="604" customWidth="1"/>
    <col min="1663" max="1663" width="28.28515625" style="604" customWidth="1"/>
    <col min="1664" max="1664" width="43.85546875" style="604" customWidth="1"/>
    <col min="1665" max="1912" width="11.42578125" style="604"/>
    <col min="1913" max="1913" width="2.28515625" style="604" customWidth="1"/>
    <col min="1914" max="1914" width="7.140625" style="604" customWidth="1"/>
    <col min="1915" max="1915" width="8.85546875" style="604" customWidth="1"/>
    <col min="1916" max="1916" width="71.42578125" style="604" customWidth="1"/>
    <col min="1917" max="1917" width="23.140625" style="604" customWidth="1"/>
    <col min="1918" max="1918" width="19" style="604" customWidth="1"/>
    <col min="1919" max="1919" width="28.28515625" style="604" customWidth="1"/>
    <col min="1920" max="1920" width="43.85546875" style="604" customWidth="1"/>
    <col min="1921" max="2168" width="11.42578125" style="604"/>
    <col min="2169" max="2169" width="2.28515625" style="604" customWidth="1"/>
    <col min="2170" max="2170" width="7.140625" style="604" customWidth="1"/>
    <col min="2171" max="2171" width="8.85546875" style="604" customWidth="1"/>
    <col min="2172" max="2172" width="71.42578125" style="604" customWidth="1"/>
    <col min="2173" max="2173" width="23.140625" style="604" customWidth="1"/>
    <col min="2174" max="2174" width="19" style="604" customWidth="1"/>
    <col min="2175" max="2175" width="28.28515625" style="604" customWidth="1"/>
    <col min="2176" max="2176" width="43.85546875" style="604" customWidth="1"/>
    <col min="2177" max="2424" width="11.42578125" style="604"/>
    <col min="2425" max="2425" width="2.28515625" style="604" customWidth="1"/>
    <col min="2426" max="2426" width="7.140625" style="604" customWidth="1"/>
    <col min="2427" max="2427" width="8.85546875" style="604" customWidth="1"/>
    <col min="2428" max="2428" width="71.42578125" style="604" customWidth="1"/>
    <col min="2429" max="2429" width="23.140625" style="604" customWidth="1"/>
    <col min="2430" max="2430" width="19" style="604" customWidth="1"/>
    <col min="2431" max="2431" width="28.28515625" style="604" customWidth="1"/>
    <col min="2432" max="2432" width="43.85546875" style="604" customWidth="1"/>
    <col min="2433" max="2680" width="11.42578125" style="604"/>
    <col min="2681" max="2681" width="2.28515625" style="604" customWidth="1"/>
    <col min="2682" max="2682" width="7.140625" style="604" customWidth="1"/>
    <col min="2683" max="2683" width="8.85546875" style="604" customWidth="1"/>
    <col min="2684" max="2684" width="71.42578125" style="604" customWidth="1"/>
    <col min="2685" max="2685" width="23.140625" style="604" customWidth="1"/>
    <col min="2686" max="2686" width="19" style="604" customWidth="1"/>
    <col min="2687" max="2687" width="28.28515625" style="604" customWidth="1"/>
    <col min="2688" max="2688" width="43.85546875" style="604" customWidth="1"/>
    <col min="2689" max="2936" width="11.42578125" style="604"/>
    <col min="2937" max="2937" width="2.28515625" style="604" customWidth="1"/>
    <col min="2938" max="2938" width="7.140625" style="604" customWidth="1"/>
    <col min="2939" max="2939" width="8.85546875" style="604" customWidth="1"/>
    <col min="2940" max="2940" width="71.42578125" style="604" customWidth="1"/>
    <col min="2941" max="2941" width="23.140625" style="604" customWidth="1"/>
    <col min="2942" max="2942" width="19" style="604" customWidth="1"/>
    <col min="2943" max="2943" width="28.28515625" style="604" customWidth="1"/>
    <col min="2944" max="2944" width="43.85546875" style="604" customWidth="1"/>
    <col min="2945" max="3192" width="11.42578125" style="604"/>
    <col min="3193" max="3193" width="2.28515625" style="604" customWidth="1"/>
    <col min="3194" max="3194" width="7.140625" style="604" customWidth="1"/>
    <col min="3195" max="3195" width="8.85546875" style="604" customWidth="1"/>
    <col min="3196" max="3196" width="71.42578125" style="604" customWidth="1"/>
    <col min="3197" max="3197" width="23.140625" style="604" customWidth="1"/>
    <col min="3198" max="3198" width="19" style="604" customWidth="1"/>
    <col min="3199" max="3199" width="28.28515625" style="604" customWidth="1"/>
    <col min="3200" max="3200" width="43.85546875" style="604" customWidth="1"/>
    <col min="3201" max="3448" width="11.42578125" style="604"/>
    <col min="3449" max="3449" width="2.28515625" style="604" customWidth="1"/>
    <col min="3450" max="3450" width="7.140625" style="604" customWidth="1"/>
    <col min="3451" max="3451" width="8.85546875" style="604" customWidth="1"/>
    <col min="3452" max="3452" width="71.42578125" style="604" customWidth="1"/>
    <col min="3453" max="3453" width="23.140625" style="604" customWidth="1"/>
    <col min="3454" max="3454" width="19" style="604" customWidth="1"/>
    <col min="3455" max="3455" width="28.28515625" style="604" customWidth="1"/>
    <col min="3456" max="3456" width="43.85546875" style="604" customWidth="1"/>
    <col min="3457" max="3704" width="11.42578125" style="604"/>
    <col min="3705" max="3705" width="2.28515625" style="604" customWidth="1"/>
    <col min="3706" max="3706" width="7.140625" style="604" customWidth="1"/>
    <col min="3707" max="3707" width="8.85546875" style="604" customWidth="1"/>
    <col min="3708" max="3708" width="71.42578125" style="604" customWidth="1"/>
    <col min="3709" max="3709" width="23.140625" style="604" customWidth="1"/>
    <col min="3710" max="3710" width="19" style="604" customWidth="1"/>
    <col min="3711" max="3711" width="28.28515625" style="604" customWidth="1"/>
    <col min="3712" max="3712" width="43.85546875" style="604" customWidth="1"/>
    <col min="3713" max="3960" width="11.42578125" style="604"/>
    <col min="3961" max="3961" width="2.28515625" style="604" customWidth="1"/>
    <col min="3962" max="3962" width="7.140625" style="604" customWidth="1"/>
    <col min="3963" max="3963" width="8.85546875" style="604" customWidth="1"/>
    <col min="3964" max="3964" width="71.42578125" style="604" customWidth="1"/>
    <col min="3965" max="3965" width="23.140625" style="604" customWidth="1"/>
    <col min="3966" max="3966" width="19" style="604" customWidth="1"/>
    <col min="3967" max="3967" width="28.28515625" style="604" customWidth="1"/>
    <col min="3968" max="3968" width="43.85546875" style="604" customWidth="1"/>
    <col min="3969" max="4216" width="11.42578125" style="604"/>
    <col min="4217" max="4217" width="2.28515625" style="604" customWidth="1"/>
    <col min="4218" max="4218" width="7.140625" style="604" customWidth="1"/>
    <col min="4219" max="4219" width="8.85546875" style="604" customWidth="1"/>
    <col min="4220" max="4220" width="71.42578125" style="604" customWidth="1"/>
    <col min="4221" max="4221" width="23.140625" style="604" customWidth="1"/>
    <col min="4222" max="4222" width="19" style="604" customWidth="1"/>
    <col min="4223" max="4223" width="28.28515625" style="604" customWidth="1"/>
    <col min="4224" max="4224" width="43.85546875" style="604" customWidth="1"/>
    <col min="4225" max="4472" width="11.42578125" style="604"/>
    <col min="4473" max="4473" width="2.28515625" style="604" customWidth="1"/>
    <col min="4474" max="4474" width="7.140625" style="604" customWidth="1"/>
    <col min="4475" max="4475" width="8.85546875" style="604" customWidth="1"/>
    <col min="4476" max="4476" width="71.42578125" style="604" customWidth="1"/>
    <col min="4477" max="4477" width="23.140625" style="604" customWidth="1"/>
    <col min="4478" max="4478" width="19" style="604" customWidth="1"/>
    <col min="4479" max="4479" width="28.28515625" style="604" customWidth="1"/>
    <col min="4480" max="4480" width="43.85546875" style="604" customWidth="1"/>
    <col min="4481" max="4728" width="11.42578125" style="604"/>
    <col min="4729" max="4729" width="2.28515625" style="604" customWidth="1"/>
    <col min="4730" max="4730" width="7.140625" style="604" customWidth="1"/>
    <col min="4731" max="4731" width="8.85546875" style="604" customWidth="1"/>
    <col min="4732" max="4732" width="71.42578125" style="604" customWidth="1"/>
    <col min="4733" max="4733" width="23.140625" style="604" customWidth="1"/>
    <col min="4734" max="4734" width="19" style="604" customWidth="1"/>
    <col min="4735" max="4735" width="28.28515625" style="604" customWidth="1"/>
    <col min="4736" max="4736" width="43.85546875" style="604" customWidth="1"/>
    <col min="4737" max="4984" width="11.42578125" style="604"/>
    <col min="4985" max="4985" width="2.28515625" style="604" customWidth="1"/>
    <col min="4986" max="4986" width="7.140625" style="604" customWidth="1"/>
    <col min="4987" max="4987" width="8.85546875" style="604" customWidth="1"/>
    <col min="4988" max="4988" width="71.42578125" style="604" customWidth="1"/>
    <col min="4989" max="4989" width="23.140625" style="604" customWidth="1"/>
    <col min="4990" max="4990" width="19" style="604" customWidth="1"/>
    <col min="4991" max="4991" width="28.28515625" style="604" customWidth="1"/>
    <col min="4992" max="4992" width="43.85546875" style="604" customWidth="1"/>
    <col min="4993" max="5240" width="11.42578125" style="604"/>
    <col min="5241" max="5241" width="2.28515625" style="604" customWidth="1"/>
    <col min="5242" max="5242" width="7.140625" style="604" customWidth="1"/>
    <col min="5243" max="5243" width="8.85546875" style="604" customWidth="1"/>
    <col min="5244" max="5244" width="71.42578125" style="604" customWidth="1"/>
    <col min="5245" max="5245" width="23.140625" style="604" customWidth="1"/>
    <col min="5246" max="5246" width="19" style="604" customWidth="1"/>
    <col min="5247" max="5247" width="28.28515625" style="604" customWidth="1"/>
    <col min="5248" max="5248" width="43.85546875" style="604" customWidth="1"/>
    <col min="5249" max="5496" width="11.42578125" style="604"/>
    <col min="5497" max="5497" width="2.28515625" style="604" customWidth="1"/>
    <col min="5498" max="5498" width="7.140625" style="604" customWidth="1"/>
    <col min="5499" max="5499" width="8.85546875" style="604" customWidth="1"/>
    <col min="5500" max="5500" width="71.42578125" style="604" customWidth="1"/>
    <col min="5501" max="5501" width="23.140625" style="604" customWidth="1"/>
    <col min="5502" max="5502" width="19" style="604" customWidth="1"/>
    <col min="5503" max="5503" width="28.28515625" style="604" customWidth="1"/>
    <col min="5504" max="5504" width="43.85546875" style="604" customWidth="1"/>
    <col min="5505" max="5752" width="11.42578125" style="604"/>
    <col min="5753" max="5753" width="2.28515625" style="604" customWidth="1"/>
    <col min="5754" max="5754" width="7.140625" style="604" customWidth="1"/>
    <col min="5755" max="5755" width="8.85546875" style="604" customWidth="1"/>
    <col min="5756" max="5756" width="71.42578125" style="604" customWidth="1"/>
    <col min="5757" max="5757" width="23.140625" style="604" customWidth="1"/>
    <col min="5758" max="5758" width="19" style="604" customWidth="1"/>
    <col min="5759" max="5759" width="28.28515625" style="604" customWidth="1"/>
    <col min="5760" max="5760" width="43.85546875" style="604" customWidth="1"/>
    <col min="5761" max="6008" width="11.42578125" style="604"/>
    <col min="6009" max="6009" width="2.28515625" style="604" customWidth="1"/>
    <col min="6010" max="6010" width="7.140625" style="604" customWidth="1"/>
    <col min="6011" max="6011" width="8.85546875" style="604" customWidth="1"/>
    <col min="6012" max="6012" width="71.42578125" style="604" customWidth="1"/>
    <col min="6013" max="6013" width="23.140625" style="604" customWidth="1"/>
    <col min="6014" max="6014" width="19" style="604" customWidth="1"/>
    <col min="6015" max="6015" width="28.28515625" style="604" customWidth="1"/>
    <col min="6016" max="6016" width="43.85546875" style="604" customWidth="1"/>
    <col min="6017" max="6264" width="11.42578125" style="604"/>
    <col min="6265" max="6265" width="2.28515625" style="604" customWidth="1"/>
    <col min="6266" max="6266" width="7.140625" style="604" customWidth="1"/>
    <col min="6267" max="6267" width="8.85546875" style="604" customWidth="1"/>
    <col min="6268" max="6268" width="71.42578125" style="604" customWidth="1"/>
    <col min="6269" max="6269" width="23.140625" style="604" customWidth="1"/>
    <col min="6270" max="6270" width="19" style="604" customWidth="1"/>
    <col min="6271" max="6271" width="28.28515625" style="604" customWidth="1"/>
    <col min="6272" max="6272" width="43.85546875" style="604" customWidth="1"/>
    <col min="6273" max="6520" width="11.42578125" style="604"/>
    <col min="6521" max="6521" width="2.28515625" style="604" customWidth="1"/>
    <col min="6522" max="6522" width="7.140625" style="604" customWidth="1"/>
    <col min="6523" max="6523" width="8.85546875" style="604" customWidth="1"/>
    <col min="6524" max="6524" width="71.42578125" style="604" customWidth="1"/>
    <col min="6525" max="6525" width="23.140625" style="604" customWidth="1"/>
    <col min="6526" max="6526" width="19" style="604" customWidth="1"/>
    <col min="6527" max="6527" width="28.28515625" style="604" customWidth="1"/>
    <col min="6528" max="6528" width="43.85546875" style="604" customWidth="1"/>
    <col min="6529" max="6776" width="11.42578125" style="604"/>
    <col min="6777" max="6777" width="2.28515625" style="604" customWidth="1"/>
    <col min="6778" max="6778" width="7.140625" style="604" customWidth="1"/>
    <col min="6779" max="6779" width="8.85546875" style="604" customWidth="1"/>
    <col min="6780" max="6780" width="71.42578125" style="604" customWidth="1"/>
    <col min="6781" max="6781" width="23.140625" style="604" customWidth="1"/>
    <col min="6782" max="6782" width="19" style="604" customWidth="1"/>
    <col min="6783" max="6783" width="28.28515625" style="604" customWidth="1"/>
    <col min="6784" max="6784" width="43.85546875" style="604" customWidth="1"/>
    <col min="6785" max="7032" width="11.42578125" style="604"/>
    <col min="7033" max="7033" width="2.28515625" style="604" customWidth="1"/>
    <col min="7034" max="7034" width="7.140625" style="604" customWidth="1"/>
    <col min="7035" max="7035" width="8.85546875" style="604" customWidth="1"/>
    <col min="7036" max="7036" width="71.42578125" style="604" customWidth="1"/>
    <col min="7037" max="7037" width="23.140625" style="604" customWidth="1"/>
    <col min="7038" max="7038" width="19" style="604" customWidth="1"/>
    <col min="7039" max="7039" width="28.28515625" style="604" customWidth="1"/>
    <col min="7040" max="7040" width="43.85546875" style="604" customWidth="1"/>
    <col min="7041" max="7288" width="11.42578125" style="604"/>
    <col min="7289" max="7289" width="2.28515625" style="604" customWidth="1"/>
    <col min="7290" max="7290" width="7.140625" style="604" customWidth="1"/>
    <col min="7291" max="7291" width="8.85546875" style="604" customWidth="1"/>
    <col min="7292" max="7292" width="71.42578125" style="604" customWidth="1"/>
    <col min="7293" max="7293" width="23.140625" style="604" customWidth="1"/>
    <col min="7294" max="7294" width="19" style="604" customWidth="1"/>
    <col min="7295" max="7295" width="28.28515625" style="604" customWidth="1"/>
    <col min="7296" max="7296" width="43.85546875" style="604" customWidth="1"/>
    <col min="7297" max="7544" width="11.42578125" style="604"/>
    <col min="7545" max="7545" width="2.28515625" style="604" customWidth="1"/>
    <col min="7546" max="7546" width="7.140625" style="604" customWidth="1"/>
    <col min="7547" max="7547" width="8.85546875" style="604" customWidth="1"/>
    <col min="7548" max="7548" width="71.42578125" style="604" customWidth="1"/>
    <col min="7549" max="7549" width="23.140625" style="604" customWidth="1"/>
    <col min="7550" max="7550" width="19" style="604" customWidth="1"/>
    <col min="7551" max="7551" width="28.28515625" style="604" customWidth="1"/>
    <col min="7552" max="7552" width="43.85546875" style="604" customWidth="1"/>
    <col min="7553" max="7800" width="11.42578125" style="604"/>
    <col min="7801" max="7801" width="2.28515625" style="604" customWidth="1"/>
    <col min="7802" max="7802" width="7.140625" style="604" customWidth="1"/>
    <col min="7803" max="7803" width="8.85546875" style="604" customWidth="1"/>
    <col min="7804" max="7804" width="71.42578125" style="604" customWidth="1"/>
    <col min="7805" max="7805" width="23.140625" style="604" customWidth="1"/>
    <col min="7806" max="7806" width="19" style="604" customWidth="1"/>
    <col min="7807" max="7807" width="28.28515625" style="604" customWidth="1"/>
    <col min="7808" max="7808" width="43.85546875" style="604" customWidth="1"/>
    <col min="7809" max="8056" width="11.42578125" style="604"/>
    <col min="8057" max="8057" width="2.28515625" style="604" customWidth="1"/>
    <col min="8058" max="8058" width="7.140625" style="604" customWidth="1"/>
    <col min="8059" max="8059" width="8.85546875" style="604" customWidth="1"/>
    <col min="8060" max="8060" width="71.42578125" style="604" customWidth="1"/>
    <col min="8061" max="8061" width="23.140625" style="604" customWidth="1"/>
    <col min="8062" max="8062" width="19" style="604" customWidth="1"/>
    <col min="8063" max="8063" width="28.28515625" style="604" customWidth="1"/>
    <col min="8064" max="8064" width="43.85546875" style="604" customWidth="1"/>
    <col min="8065" max="8312" width="11.42578125" style="604"/>
    <col min="8313" max="8313" width="2.28515625" style="604" customWidth="1"/>
    <col min="8314" max="8314" width="7.140625" style="604" customWidth="1"/>
    <col min="8315" max="8315" width="8.85546875" style="604" customWidth="1"/>
    <col min="8316" max="8316" width="71.42578125" style="604" customWidth="1"/>
    <col min="8317" max="8317" width="23.140625" style="604" customWidth="1"/>
    <col min="8318" max="8318" width="19" style="604" customWidth="1"/>
    <col min="8319" max="8319" width="28.28515625" style="604" customWidth="1"/>
    <col min="8320" max="8320" width="43.85546875" style="604" customWidth="1"/>
    <col min="8321" max="8568" width="11.42578125" style="604"/>
    <col min="8569" max="8569" width="2.28515625" style="604" customWidth="1"/>
    <col min="8570" max="8570" width="7.140625" style="604" customWidth="1"/>
    <col min="8571" max="8571" width="8.85546875" style="604" customWidth="1"/>
    <col min="8572" max="8572" width="71.42578125" style="604" customWidth="1"/>
    <col min="8573" max="8573" width="23.140625" style="604" customWidth="1"/>
    <col min="8574" max="8574" width="19" style="604" customWidth="1"/>
    <col min="8575" max="8575" width="28.28515625" style="604" customWidth="1"/>
    <col min="8576" max="8576" width="43.85546875" style="604" customWidth="1"/>
    <col min="8577" max="8824" width="11.42578125" style="604"/>
    <col min="8825" max="8825" width="2.28515625" style="604" customWidth="1"/>
    <col min="8826" max="8826" width="7.140625" style="604" customWidth="1"/>
    <col min="8827" max="8827" width="8.85546875" style="604" customWidth="1"/>
    <col min="8828" max="8828" width="71.42578125" style="604" customWidth="1"/>
    <col min="8829" max="8829" width="23.140625" style="604" customWidth="1"/>
    <col min="8830" max="8830" width="19" style="604" customWidth="1"/>
    <col min="8831" max="8831" width="28.28515625" style="604" customWidth="1"/>
    <col min="8832" max="8832" width="43.85546875" style="604" customWidth="1"/>
    <col min="8833" max="9080" width="11.42578125" style="604"/>
    <col min="9081" max="9081" width="2.28515625" style="604" customWidth="1"/>
    <col min="9082" max="9082" width="7.140625" style="604" customWidth="1"/>
    <col min="9083" max="9083" width="8.85546875" style="604" customWidth="1"/>
    <col min="9084" max="9084" width="71.42578125" style="604" customWidth="1"/>
    <col min="9085" max="9085" width="23.140625" style="604" customWidth="1"/>
    <col min="9086" max="9086" width="19" style="604" customWidth="1"/>
    <col min="9087" max="9087" width="28.28515625" style="604" customWidth="1"/>
    <col min="9088" max="9088" width="43.85546875" style="604" customWidth="1"/>
    <col min="9089" max="9336" width="11.42578125" style="604"/>
    <col min="9337" max="9337" width="2.28515625" style="604" customWidth="1"/>
    <col min="9338" max="9338" width="7.140625" style="604" customWidth="1"/>
    <col min="9339" max="9339" width="8.85546875" style="604" customWidth="1"/>
    <col min="9340" max="9340" width="71.42578125" style="604" customWidth="1"/>
    <col min="9341" max="9341" width="23.140625" style="604" customWidth="1"/>
    <col min="9342" max="9342" width="19" style="604" customWidth="1"/>
    <col min="9343" max="9343" width="28.28515625" style="604" customWidth="1"/>
    <col min="9344" max="9344" width="43.85546875" style="604" customWidth="1"/>
    <col min="9345" max="9592" width="11.42578125" style="604"/>
    <col min="9593" max="9593" width="2.28515625" style="604" customWidth="1"/>
    <col min="9594" max="9594" width="7.140625" style="604" customWidth="1"/>
    <col min="9595" max="9595" width="8.85546875" style="604" customWidth="1"/>
    <col min="9596" max="9596" width="71.42578125" style="604" customWidth="1"/>
    <col min="9597" max="9597" width="23.140625" style="604" customWidth="1"/>
    <col min="9598" max="9598" width="19" style="604" customWidth="1"/>
    <col min="9599" max="9599" width="28.28515625" style="604" customWidth="1"/>
    <col min="9600" max="9600" width="43.85546875" style="604" customWidth="1"/>
    <col min="9601" max="9848" width="11.42578125" style="604"/>
    <col min="9849" max="9849" width="2.28515625" style="604" customWidth="1"/>
    <col min="9850" max="9850" width="7.140625" style="604" customWidth="1"/>
    <col min="9851" max="9851" width="8.85546875" style="604" customWidth="1"/>
    <col min="9852" max="9852" width="71.42578125" style="604" customWidth="1"/>
    <col min="9853" max="9853" width="23.140625" style="604" customWidth="1"/>
    <col min="9854" max="9854" width="19" style="604" customWidth="1"/>
    <col min="9855" max="9855" width="28.28515625" style="604" customWidth="1"/>
    <col min="9856" max="9856" width="43.85546875" style="604" customWidth="1"/>
    <col min="9857" max="10104" width="11.42578125" style="604"/>
    <col min="10105" max="10105" width="2.28515625" style="604" customWidth="1"/>
    <col min="10106" max="10106" width="7.140625" style="604" customWidth="1"/>
    <col min="10107" max="10107" width="8.85546875" style="604" customWidth="1"/>
    <col min="10108" max="10108" width="71.42578125" style="604" customWidth="1"/>
    <col min="10109" max="10109" width="23.140625" style="604" customWidth="1"/>
    <col min="10110" max="10110" width="19" style="604" customWidth="1"/>
    <col min="10111" max="10111" width="28.28515625" style="604" customWidth="1"/>
    <col min="10112" max="10112" width="43.85546875" style="604" customWidth="1"/>
    <col min="10113" max="10360" width="11.42578125" style="604"/>
    <col min="10361" max="10361" width="2.28515625" style="604" customWidth="1"/>
    <col min="10362" max="10362" width="7.140625" style="604" customWidth="1"/>
    <col min="10363" max="10363" width="8.85546875" style="604" customWidth="1"/>
    <col min="10364" max="10364" width="71.42578125" style="604" customWidth="1"/>
    <col min="10365" max="10365" width="23.140625" style="604" customWidth="1"/>
    <col min="10366" max="10366" width="19" style="604" customWidth="1"/>
    <col min="10367" max="10367" width="28.28515625" style="604" customWidth="1"/>
    <col min="10368" max="10368" width="43.85546875" style="604" customWidth="1"/>
    <col min="10369" max="10616" width="11.42578125" style="604"/>
    <col min="10617" max="10617" width="2.28515625" style="604" customWidth="1"/>
    <col min="10618" max="10618" width="7.140625" style="604" customWidth="1"/>
    <col min="10619" max="10619" width="8.85546875" style="604" customWidth="1"/>
    <col min="10620" max="10620" width="71.42578125" style="604" customWidth="1"/>
    <col min="10621" max="10621" width="23.140625" style="604" customWidth="1"/>
    <col min="10622" max="10622" width="19" style="604" customWidth="1"/>
    <col min="10623" max="10623" width="28.28515625" style="604" customWidth="1"/>
    <col min="10624" max="10624" width="43.85546875" style="604" customWidth="1"/>
    <col min="10625" max="10872" width="11.42578125" style="604"/>
    <col min="10873" max="10873" width="2.28515625" style="604" customWidth="1"/>
    <col min="10874" max="10874" width="7.140625" style="604" customWidth="1"/>
    <col min="10875" max="10875" width="8.85546875" style="604" customWidth="1"/>
    <col min="10876" max="10876" width="71.42578125" style="604" customWidth="1"/>
    <col min="10877" max="10877" width="23.140625" style="604" customWidth="1"/>
    <col min="10878" max="10878" width="19" style="604" customWidth="1"/>
    <col min="10879" max="10879" width="28.28515625" style="604" customWidth="1"/>
    <col min="10880" max="10880" width="43.85546875" style="604" customWidth="1"/>
    <col min="10881" max="11128" width="11.42578125" style="604"/>
    <col min="11129" max="11129" width="2.28515625" style="604" customWidth="1"/>
    <col min="11130" max="11130" width="7.140625" style="604" customWidth="1"/>
    <col min="11131" max="11131" width="8.85546875" style="604" customWidth="1"/>
    <col min="11132" max="11132" width="71.42578125" style="604" customWidth="1"/>
    <col min="11133" max="11133" width="23.140625" style="604" customWidth="1"/>
    <col min="11134" max="11134" width="19" style="604" customWidth="1"/>
    <col min="11135" max="11135" width="28.28515625" style="604" customWidth="1"/>
    <col min="11136" max="11136" width="43.85546875" style="604" customWidth="1"/>
    <col min="11137" max="11384" width="11.42578125" style="604"/>
    <col min="11385" max="11385" width="2.28515625" style="604" customWidth="1"/>
    <col min="11386" max="11386" width="7.140625" style="604" customWidth="1"/>
    <col min="11387" max="11387" width="8.85546875" style="604" customWidth="1"/>
    <col min="11388" max="11388" width="71.42578125" style="604" customWidth="1"/>
    <col min="11389" max="11389" width="23.140625" style="604" customWidth="1"/>
    <col min="11390" max="11390" width="19" style="604" customWidth="1"/>
    <col min="11391" max="11391" width="28.28515625" style="604" customWidth="1"/>
    <col min="11392" max="11392" width="43.85546875" style="604" customWidth="1"/>
    <col min="11393" max="11640" width="11.42578125" style="604"/>
    <col min="11641" max="11641" width="2.28515625" style="604" customWidth="1"/>
    <col min="11642" max="11642" width="7.140625" style="604" customWidth="1"/>
    <col min="11643" max="11643" width="8.85546875" style="604" customWidth="1"/>
    <col min="11644" max="11644" width="71.42578125" style="604" customWidth="1"/>
    <col min="11645" max="11645" width="23.140625" style="604" customWidth="1"/>
    <col min="11646" max="11646" width="19" style="604" customWidth="1"/>
    <col min="11647" max="11647" width="28.28515625" style="604" customWidth="1"/>
    <col min="11648" max="11648" width="43.85546875" style="604" customWidth="1"/>
    <col min="11649" max="11896" width="11.42578125" style="604"/>
    <col min="11897" max="11897" width="2.28515625" style="604" customWidth="1"/>
    <col min="11898" max="11898" width="7.140625" style="604" customWidth="1"/>
    <col min="11899" max="11899" width="8.85546875" style="604" customWidth="1"/>
    <col min="11900" max="11900" width="71.42578125" style="604" customWidth="1"/>
    <col min="11901" max="11901" width="23.140625" style="604" customWidth="1"/>
    <col min="11902" max="11902" width="19" style="604" customWidth="1"/>
    <col min="11903" max="11903" width="28.28515625" style="604" customWidth="1"/>
    <col min="11904" max="11904" width="43.85546875" style="604" customWidth="1"/>
    <col min="11905" max="12152" width="11.42578125" style="604"/>
    <col min="12153" max="12153" width="2.28515625" style="604" customWidth="1"/>
    <col min="12154" max="12154" width="7.140625" style="604" customWidth="1"/>
    <col min="12155" max="12155" width="8.85546875" style="604" customWidth="1"/>
    <col min="12156" max="12156" width="71.42578125" style="604" customWidth="1"/>
    <col min="12157" max="12157" width="23.140625" style="604" customWidth="1"/>
    <col min="12158" max="12158" width="19" style="604" customWidth="1"/>
    <col min="12159" max="12159" width="28.28515625" style="604" customWidth="1"/>
    <col min="12160" max="12160" width="43.85546875" style="604" customWidth="1"/>
    <col min="12161" max="12408" width="11.42578125" style="604"/>
    <col min="12409" max="12409" width="2.28515625" style="604" customWidth="1"/>
    <col min="12410" max="12410" width="7.140625" style="604" customWidth="1"/>
    <col min="12411" max="12411" width="8.85546875" style="604" customWidth="1"/>
    <col min="12412" max="12412" width="71.42578125" style="604" customWidth="1"/>
    <col min="12413" max="12413" width="23.140625" style="604" customWidth="1"/>
    <col min="12414" max="12414" width="19" style="604" customWidth="1"/>
    <col min="12415" max="12415" width="28.28515625" style="604" customWidth="1"/>
    <col min="12416" max="12416" width="43.85546875" style="604" customWidth="1"/>
    <col min="12417" max="12664" width="11.42578125" style="604"/>
    <col min="12665" max="12665" width="2.28515625" style="604" customWidth="1"/>
    <col min="12666" max="12666" width="7.140625" style="604" customWidth="1"/>
    <col min="12667" max="12667" width="8.85546875" style="604" customWidth="1"/>
    <col min="12668" max="12668" width="71.42578125" style="604" customWidth="1"/>
    <col min="12669" max="12669" width="23.140625" style="604" customWidth="1"/>
    <col min="12670" max="12670" width="19" style="604" customWidth="1"/>
    <col min="12671" max="12671" width="28.28515625" style="604" customWidth="1"/>
    <col min="12672" max="12672" width="43.85546875" style="604" customWidth="1"/>
    <col min="12673" max="12920" width="11.42578125" style="604"/>
    <col min="12921" max="12921" width="2.28515625" style="604" customWidth="1"/>
    <col min="12922" max="12922" width="7.140625" style="604" customWidth="1"/>
    <col min="12923" max="12923" width="8.85546875" style="604" customWidth="1"/>
    <col min="12924" max="12924" width="71.42578125" style="604" customWidth="1"/>
    <col min="12925" max="12925" width="23.140625" style="604" customWidth="1"/>
    <col min="12926" max="12926" width="19" style="604" customWidth="1"/>
    <col min="12927" max="12927" width="28.28515625" style="604" customWidth="1"/>
    <col min="12928" max="12928" width="43.85546875" style="604" customWidth="1"/>
    <col min="12929" max="13176" width="11.42578125" style="604"/>
    <col min="13177" max="13177" width="2.28515625" style="604" customWidth="1"/>
    <col min="13178" max="13178" width="7.140625" style="604" customWidth="1"/>
    <col min="13179" max="13179" width="8.85546875" style="604" customWidth="1"/>
    <col min="13180" max="13180" width="71.42578125" style="604" customWidth="1"/>
    <col min="13181" max="13181" width="23.140625" style="604" customWidth="1"/>
    <col min="13182" max="13182" width="19" style="604" customWidth="1"/>
    <col min="13183" max="13183" width="28.28515625" style="604" customWidth="1"/>
    <col min="13184" max="13184" width="43.85546875" style="604" customWidth="1"/>
    <col min="13185" max="13432" width="11.42578125" style="604"/>
    <col min="13433" max="13433" width="2.28515625" style="604" customWidth="1"/>
    <col min="13434" max="13434" width="7.140625" style="604" customWidth="1"/>
    <col min="13435" max="13435" width="8.85546875" style="604" customWidth="1"/>
    <col min="13436" max="13436" width="71.42578125" style="604" customWidth="1"/>
    <col min="13437" max="13437" width="23.140625" style="604" customWidth="1"/>
    <col min="13438" max="13438" width="19" style="604" customWidth="1"/>
    <col min="13439" max="13439" width="28.28515625" style="604" customWidth="1"/>
    <col min="13440" max="13440" width="43.85546875" style="604" customWidth="1"/>
    <col min="13441" max="13688" width="11.42578125" style="604"/>
    <col min="13689" max="13689" width="2.28515625" style="604" customWidth="1"/>
    <col min="13690" max="13690" width="7.140625" style="604" customWidth="1"/>
    <col min="13691" max="13691" width="8.85546875" style="604" customWidth="1"/>
    <col min="13692" max="13692" width="71.42578125" style="604" customWidth="1"/>
    <col min="13693" max="13693" width="23.140625" style="604" customWidth="1"/>
    <col min="13694" max="13694" width="19" style="604" customWidth="1"/>
    <col min="13695" max="13695" width="28.28515625" style="604" customWidth="1"/>
    <col min="13696" max="13696" width="43.85546875" style="604" customWidth="1"/>
    <col min="13697" max="13944" width="11.42578125" style="604"/>
    <col min="13945" max="13945" width="2.28515625" style="604" customWidth="1"/>
    <col min="13946" max="13946" width="7.140625" style="604" customWidth="1"/>
    <col min="13947" max="13947" width="8.85546875" style="604" customWidth="1"/>
    <col min="13948" max="13948" width="71.42578125" style="604" customWidth="1"/>
    <col min="13949" max="13949" width="23.140625" style="604" customWidth="1"/>
    <col min="13950" max="13950" width="19" style="604" customWidth="1"/>
    <col min="13951" max="13951" width="28.28515625" style="604" customWidth="1"/>
    <col min="13952" max="13952" width="43.85546875" style="604" customWidth="1"/>
    <col min="13953" max="14200" width="11.42578125" style="604"/>
    <col min="14201" max="14201" width="2.28515625" style="604" customWidth="1"/>
    <col min="14202" max="14202" width="7.140625" style="604" customWidth="1"/>
    <col min="14203" max="14203" width="8.85546875" style="604" customWidth="1"/>
    <col min="14204" max="14204" width="71.42578125" style="604" customWidth="1"/>
    <col min="14205" max="14205" width="23.140625" style="604" customWidth="1"/>
    <col min="14206" max="14206" width="19" style="604" customWidth="1"/>
    <col min="14207" max="14207" width="28.28515625" style="604" customWidth="1"/>
    <col min="14208" max="14208" width="43.85546875" style="604" customWidth="1"/>
    <col min="14209" max="14456" width="11.42578125" style="604"/>
    <col min="14457" max="14457" width="2.28515625" style="604" customWidth="1"/>
    <col min="14458" max="14458" width="7.140625" style="604" customWidth="1"/>
    <col min="14459" max="14459" width="8.85546875" style="604" customWidth="1"/>
    <col min="14460" max="14460" width="71.42578125" style="604" customWidth="1"/>
    <col min="14461" max="14461" width="23.140625" style="604" customWidth="1"/>
    <col min="14462" max="14462" width="19" style="604" customWidth="1"/>
    <col min="14463" max="14463" width="28.28515625" style="604" customWidth="1"/>
    <col min="14464" max="14464" width="43.85546875" style="604" customWidth="1"/>
    <col min="14465" max="14712" width="11.42578125" style="604"/>
    <col min="14713" max="14713" width="2.28515625" style="604" customWidth="1"/>
    <col min="14714" max="14714" width="7.140625" style="604" customWidth="1"/>
    <col min="14715" max="14715" width="8.85546875" style="604" customWidth="1"/>
    <col min="14716" max="14716" width="71.42578125" style="604" customWidth="1"/>
    <col min="14717" max="14717" width="23.140625" style="604" customWidth="1"/>
    <col min="14718" max="14718" width="19" style="604" customWidth="1"/>
    <col min="14719" max="14719" width="28.28515625" style="604" customWidth="1"/>
    <col min="14720" max="14720" width="43.85546875" style="604" customWidth="1"/>
    <col min="14721" max="14968" width="11.42578125" style="604"/>
    <col min="14969" max="14969" width="2.28515625" style="604" customWidth="1"/>
    <col min="14970" max="14970" width="7.140625" style="604" customWidth="1"/>
    <col min="14971" max="14971" width="8.85546875" style="604" customWidth="1"/>
    <col min="14972" max="14972" width="71.42578125" style="604" customWidth="1"/>
    <col min="14973" max="14973" width="23.140625" style="604" customWidth="1"/>
    <col min="14974" max="14974" width="19" style="604" customWidth="1"/>
    <col min="14975" max="14975" width="28.28515625" style="604" customWidth="1"/>
    <col min="14976" max="14976" width="43.85546875" style="604" customWidth="1"/>
    <col min="14977" max="15224" width="11.42578125" style="604"/>
    <col min="15225" max="15225" width="2.28515625" style="604" customWidth="1"/>
    <col min="15226" max="15226" width="7.140625" style="604" customWidth="1"/>
    <col min="15227" max="15227" width="8.85546875" style="604" customWidth="1"/>
    <col min="15228" max="15228" width="71.42578125" style="604" customWidth="1"/>
    <col min="15229" max="15229" width="23.140625" style="604" customWidth="1"/>
    <col min="15230" max="15230" width="19" style="604" customWidth="1"/>
    <col min="15231" max="15231" width="28.28515625" style="604" customWidth="1"/>
    <col min="15232" max="15232" width="43.85546875" style="604" customWidth="1"/>
    <col min="15233" max="15480" width="11.42578125" style="604"/>
    <col min="15481" max="15481" width="2.28515625" style="604" customWidth="1"/>
    <col min="15482" max="15482" width="7.140625" style="604" customWidth="1"/>
    <col min="15483" max="15483" width="8.85546875" style="604" customWidth="1"/>
    <col min="15484" max="15484" width="71.42578125" style="604" customWidth="1"/>
    <col min="15485" max="15485" width="23.140625" style="604" customWidth="1"/>
    <col min="15486" max="15486" width="19" style="604" customWidth="1"/>
    <col min="15487" max="15487" width="28.28515625" style="604" customWidth="1"/>
    <col min="15488" max="15488" width="43.85546875" style="604" customWidth="1"/>
    <col min="15489" max="16384" width="11.42578125" style="604"/>
  </cols>
  <sheetData>
    <row r="1" spans="1:408" ht="16.5" thickBot="1" x14ac:dyDescent="0.25"/>
    <row r="2" spans="1:408" ht="18" customHeight="1" thickTop="1" thickBot="1" x14ac:dyDescent="0.25">
      <c r="B2" s="532" t="s">
        <v>0</v>
      </c>
      <c r="C2" s="533"/>
      <c r="D2" s="533"/>
      <c r="E2" s="534" t="s">
        <v>378</v>
      </c>
      <c r="F2" s="535"/>
      <c r="G2" s="535"/>
      <c r="H2" s="535"/>
      <c r="I2" s="536"/>
      <c r="L2" s="501">
        <v>1</v>
      </c>
      <c r="M2" s="502"/>
      <c r="N2" s="505" t="s">
        <v>3</v>
      </c>
      <c r="O2" s="506"/>
      <c r="P2" s="509" t="str">
        <f>VLOOKUP(L2,LISTA_OFERENTES,2,FALSE)</f>
        <v>OBYPLAN LTDA</v>
      </c>
      <c r="Q2" s="505"/>
      <c r="R2" s="505"/>
      <c r="S2" s="506"/>
      <c r="AE2" s="501">
        <v>2</v>
      </c>
      <c r="AF2" s="502"/>
      <c r="AG2" s="505" t="s">
        <v>3</v>
      </c>
      <c r="AH2" s="506"/>
      <c r="AI2" s="509" t="str">
        <f>VLOOKUP(AE2,LISTA_OFERENTES,2,FALSE)</f>
        <v>ECOCIVIL SAS ESTRUCTURAS Y OBRAS CIVILES SAS</v>
      </c>
      <c r="AJ2" s="505"/>
      <c r="AK2" s="505"/>
      <c r="AL2" s="506"/>
      <c r="AM2" s="605"/>
      <c r="AN2" s="605"/>
      <c r="AO2" s="605"/>
      <c r="AP2" s="605"/>
      <c r="AQ2" s="605"/>
      <c r="AR2" s="605"/>
      <c r="AS2" s="605"/>
      <c r="AT2" s="605"/>
      <c r="AU2" s="605"/>
      <c r="AX2" s="501">
        <v>3</v>
      </c>
      <c r="AY2" s="502"/>
      <c r="AZ2" s="505" t="s">
        <v>3</v>
      </c>
      <c r="BA2" s="506"/>
      <c r="BB2" s="509" t="str">
        <f>VLOOKUP(AX2,LISTA_OFERENTES,2,FALSE)</f>
        <v>HCG CONSTRUCCIONES LTDA</v>
      </c>
      <c r="BC2" s="505"/>
      <c r="BD2" s="505"/>
      <c r="BE2" s="506"/>
      <c r="BF2" s="605"/>
      <c r="BG2" s="605"/>
      <c r="BH2" s="605"/>
      <c r="BI2" s="605"/>
      <c r="BJ2" s="605"/>
      <c r="BK2" s="605"/>
      <c r="BL2" s="605"/>
      <c r="BM2" s="605"/>
      <c r="BN2" s="605"/>
      <c r="BQ2" s="501">
        <v>4</v>
      </c>
      <c r="BR2" s="502"/>
      <c r="BS2" s="505" t="s">
        <v>3</v>
      </c>
      <c r="BT2" s="506"/>
      <c r="BU2" s="509" t="str">
        <f>VLOOKUP(BQ2,LISTA_OFERENTES,2,FALSE)</f>
        <v>MCJC INGENIERIA S.A.S.</v>
      </c>
      <c r="BV2" s="505"/>
      <c r="BW2" s="505"/>
      <c r="BX2" s="506"/>
      <c r="BY2" s="605"/>
      <c r="BZ2" s="605"/>
      <c r="CA2" s="605"/>
      <c r="CB2" s="605"/>
      <c r="CC2" s="605"/>
      <c r="CD2" s="605"/>
      <c r="CE2" s="605"/>
      <c r="CF2" s="605"/>
      <c r="CG2" s="605"/>
      <c r="CJ2" s="501">
        <v>5</v>
      </c>
      <c r="CK2" s="502"/>
      <c r="CL2" s="505" t="s">
        <v>3</v>
      </c>
      <c r="CM2" s="506"/>
      <c r="CN2" s="509" t="str">
        <f>VLOOKUP(CJ2,LISTA_OFERENTES,2,FALSE)</f>
        <v>CONSTRUVALORES S.A.S</v>
      </c>
      <c r="CO2" s="505"/>
      <c r="CP2" s="505"/>
      <c r="CQ2" s="506"/>
      <c r="CR2" s="605"/>
      <c r="CS2" s="605"/>
      <c r="CT2" s="605"/>
      <c r="CU2" s="605"/>
      <c r="CV2" s="605"/>
      <c r="CW2" s="605"/>
      <c r="CX2" s="605"/>
      <c r="CY2" s="605"/>
      <c r="CZ2" s="605"/>
      <c r="DC2" s="501">
        <v>6</v>
      </c>
      <c r="DD2" s="502"/>
      <c r="DE2" s="505" t="s">
        <v>3</v>
      </c>
      <c r="DF2" s="506"/>
      <c r="DG2" s="509" t="str">
        <f>VLOOKUP(DC2,LISTA_OFERENTES,2,FALSE)</f>
        <v>ACERO MAS CONCRETO S.A.S</v>
      </c>
      <c r="DH2" s="505"/>
      <c r="DI2" s="505"/>
      <c r="DJ2" s="506"/>
      <c r="DK2" s="605"/>
      <c r="DL2" s="605"/>
      <c r="DM2" s="605"/>
      <c r="DN2" s="605"/>
      <c r="DO2" s="605"/>
      <c r="DP2" s="605"/>
      <c r="DQ2" s="605"/>
      <c r="DR2" s="605"/>
      <c r="DS2" s="605"/>
      <c r="DV2" s="501">
        <v>7</v>
      </c>
      <c r="DW2" s="502"/>
      <c r="DX2" s="505" t="s">
        <v>3</v>
      </c>
      <c r="DY2" s="506"/>
      <c r="DZ2" s="509" t="str">
        <f>VLOOKUP(DV2,LISTA_OFERENTES,2,FALSE)</f>
        <v>LUIS CARLOS PARRA VELASQUEZ</v>
      </c>
      <c r="EA2" s="505"/>
      <c r="EB2" s="505"/>
      <c r="EC2" s="506"/>
      <c r="ED2" s="605"/>
      <c r="EE2" s="605"/>
      <c r="EF2" s="605"/>
      <c r="EG2" s="605"/>
      <c r="EH2" s="605"/>
      <c r="EI2" s="605"/>
      <c r="EJ2" s="605"/>
      <c r="EK2" s="605"/>
      <c r="EL2" s="605"/>
      <c r="EO2" s="501">
        <v>8</v>
      </c>
      <c r="EP2" s="502"/>
      <c r="EQ2" s="505" t="s">
        <v>3</v>
      </c>
      <c r="ER2" s="506"/>
      <c r="ES2" s="509" t="str">
        <f>VLOOKUP(EO2,LISTA_OFERENTES,2,FALSE)</f>
        <v>JOHN JAIRO VÁSQUEZ SUÁREZ</v>
      </c>
      <c r="ET2" s="505"/>
      <c r="EU2" s="505"/>
      <c r="EV2" s="506"/>
      <c r="EW2" s="605"/>
      <c r="EX2" s="605"/>
      <c r="EY2" s="605"/>
      <c r="EZ2" s="605"/>
      <c r="FA2" s="605"/>
      <c r="FB2" s="605"/>
      <c r="FC2" s="605"/>
      <c r="FD2" s="605"/>
      <c r="FE2" s="605"/>
      <c r="FH2" s="501">
        <v>9</v>
      </c>
      <c r="FI2" s="502"/>
      <c r="FJ2" s="505" t="s">
        <v>3</v>
      </c>
      <c r="FK2" s="506"/>
      <c r="FL2" s="509" t="str">
        <f>VLOOKUP(FH2,LISTA_OFERENTES,2,FALSE)</f>
        <v>URBANICO S.A.S.</v>
      </c>
      <c r="FM2" s="505"/>
      <c r="FN2" s="505"/>
      <c r="FO2" s="506"/>
      <c r="FP2" s="605"/>
      <c r="FQ2" s="605"/>
      <c r="FR2" s="605"/>
      <c r="FS2" s="605"/>
      <c r="FT2" s="605"/>
      <c r="FU2" s="605"/>
      <c r="FV2" s="605"/>
      <c r="FW2" s="605"/>
      <c r="FX2" s="605"/>
      <c r="GA2" s="501">
        <v>10</v>
      </c>
      <c r="GB2" s="502"/>
      <c r="GC2" s="505" t="s">
        <v>3</v>
      </c>
      <c r="GD2" s="506"/>
      <c r="GE2" s="509" t="str">
        <f>VLOOKUP(GA2,LISTA_OFERENTES,2,FALSE)</f>
        <v>CONDEIN SAS</v>
      </c>
      <c r="GF2" s="505"/>
      <c r="GG2" s="505"/>
      <c r="GH2" s="506"/>
      <c r="GI2" s="605"/>
      <c r="GJ2" s="605"/>
      <c r="GK2" s="605"/>
      <c r="GL2" s="605"/>
      <c r="GM2" s="605"/>
      <c r="GN2" s="605"/>
      <c r="GO2" s="605"/>
      <c r="GP2" s="605"/>
      <c r="GQ2" s="605"/>
      <c r="GT2" s="501">
        <v>11</v>
      </c>
      <c r="GU2" s="502"/>
      <c r="GV2" s="505" t="s">
        <v>3</v>
      </c>
      <c r="GW2" s="506"/>
      <c r="GX2" s="509" t="str">
        <f>VLOOKUP(GT2,LISTA_OFERENTES,2,FALSE)</f>
        <v>LINA MARCELA ALFONSO NARANJO</v>
      </c>
      <c r="GY2" s="505"/>
      <c r="GZ2" s="505"/>
      <c r="HA2" s="506"/>
      <c r="HB2" s="605"/>
      <c r="HC2" s="605"/>
      <c r="HD2" s="605"/>
      <c r="HE2" s="605"/>
      <c r="HF2" s="605"/>
      <c r="HG2" s="605"/>
      <c r="HH2" s="605"/>
      <c r="HI2" s="605"/>
      <c r="HJ2" s="605"/>
      <c r="HM2" s="501">
        <v>12</v>
      </c>
      <c r="HN2" s="502"/>
      <c r="HO2" s="505" t="s">
        <v>3</v>
      </c>
      <c r="HP2" s="506"/>
      <c r="HQ2" s="509" t="str">
        <f>VLOOKUP(HM2,LISTA_OFERENTES,2,FALSE)</f>
        <v>ASIRCON CONTRATISTAS SAS</v>
      </c>
      <c r="HR2" s="505"/>
      <c r="HS2" s="505"/>
      <c r="HT2" s="506"/>
      <c r="HU2" s="605"/>
      <c r="HV2" s="605"/>
      <c r="HW2" s="605"/>
      <c r="HX2" s="605"/>
      <c r="HY2" s="605"/>
      <c r="HZ2" s="605"/>
      <c r="IA2" s="605"/>
      <c r="IB2" s="605"/>
      <c r="IC2" s="605"/>
      <c r="IF2" s="501">
        <v>13</v>
      </c>
      <c r="IG2" s="502"/>
      <c r="IH2" s="505" t="s">
        <v>3</v>
      </c>
      <c r="II2" s="506"/>
      <c r="IJ2" s="509" t="str">
        <f>VLOOKUP(IF2,LISTA_OFERENTES,2,FALSE)</f>
        <v>LUIS FERNANDO OROZCO ZAMMATA</v>
      </c>
      <c r="IK2" s="505"/>
      <c r="IL2" s="505"/>
      <c r="IM2" s="506"/>
      <c r="IN2" s="605"/>
      <c r="IO2" s="605"/>
      <c r="IP2" s="605"/>
      <c r="IQ2" s="605"/>
      <c r="IR2" s="605"/>
      <c r="IS2" s="605"/>
      <c r="IT2" s="605"/>
      <c r="IU2" s="605"/>
      <c r="IV2" s="605"/>
      <c r="IY2" s="501">
        <v>14</v>
      </c>
      <c r="IZ2" s="502"/>
      <c r="JA2" s="505" t="s">
        <v>3</v>
      </c>
      <c r="JB2" s="506"/>
      <c r="JC2" s="509" t="str">
        <f>VLOOKUP(IY2,LISTA_OFERENTES,2,FALSE)</f>
        <v>JUAN CARLOS RESTREPO GUTIERREZ</v>
      </c>
      <c r="JD2" s="505"/>
      <c r="JE2" s="505"/>
      <c r="JF2" s="506"/>
      <c r="JG2" s="605"/>
      <c r="JH2" s="605"/>
      <c r="JI2" s="605"/>
      <c r="JJ2" s="605"/>
      <c r="JK2" s="605"/>
      <c r="JL2" s="605"/>
      <c r="JM2" s="605"/>
      <c r="JN2" s="605"/>
      <c r="JO2" s="605"/>
      <c r="JR2" s="501">
        <v>15</v>
      </c>
      <c r="JS2" s="502"/>
      <c r="JT2" s="505" t="s">
        <v>3</v>
      </c>
      <c r="JU2" s="506"/>
      <c r="JV2" s="509" t="str">
        <f>VLOOKUP(JR2,LISTA_OFERENTES,2,FALSE)</f>
        <v xml:space="preserve">DANIEL NIEVES VERGARA </v>
      </c>
      <c r="JW2" s="505"/>
      <c r="JX2" s="505"/>
      <c r="JY2" s="506"/>
      <c r="JZ2" s="605"/>
      <c r="KA2" s="605"/>
      <c r="KB2" s="605"/>
      <c r="KC2" s="605"/>
      <c r="KD2" s="605"/>
      <c r="KE2" s="605"/>
      <c r="KF2" s="605"/>
      <c r="KG2" s="605"/>
      <c r="KH2" s="605"/>
      <c r="KK2" s="501">
        <v>16</v>
      </c>
      <c r="KL2" s="502"/>
      <c r="KM2" s="505" t="s">
        <v>3</v>
      </c>
      <c r="KN2" s="506"/>
      <c r="KO2" s="509" t="str">
        <f>VLOOKUP(KK2,LISTA_OFERENTES,2,FALSE)</f>
        <v>ÁLVARO ANDRÉS CUARTAS ROBAYO</v>
      </c>
      <c r="KP2" s="505"/>
      <c r="KQ2" s="505"/>
      <c r="KR2" s="506"/>
      <c r="KS2" s="605"/>
      <c r="KT2" s="605"/>
      <c r="KU2" s="605"/>
      <c r="KV2" s="605"/>
      <c r="KW2" s="605"/>
      <c r="KX2" s="605"/>
      <c r="KY2" s="605"/>
      <c r="KZ2" s="605"/>
      <c r="LA2" s="605"/>
      <c r="LD2" s="501">
        <v>17</v>
      </c>
      <c r="LE2" s="502"/>
      <c r="LF2" s="505" t="s">
        <v>3</v>
      </c>
      <c r="LG2" s="506"/>
      <c r="LH2" s="509" t="str">
        <f>VLOOKUP(LD2,LISTA_OFERENTES,2,FALSE)</f>
        <v xml:space="preserve">VIACOL INGENIEROS CONTRATISTAS </v>
      </c>
      <c r="LI2" s="505"/>
      <c r="LJ2" s="505"/>
      <c r="LK2" s="506"/>
      <c r="LL2" s="605"/>
      <c r="LM2" s="605"/>
      <c r="LN2" s="605"/>
      <c r="LO2" s="605"/>
      <c r="LP2" s="605"/>
      <c r="LQ2" s="605"/>
      <c r="LR2" s="605"/>
      <c r="LS2" s="605"/>
      <c r="LT2" s="605"/>
      <c r="LW2" s="501">
        <v>18</v>
      </c>
      <c r="LX2" s="502"/>
      <c r="LY2" s="505" t="s">
        <v>3</v>
      </c>
      <c r="LZ2" s="506"/>
      <c r="MA2" s="509" t="str">
        <f>VLOOKUP(LW2,LISTA_OFERENTES,2,FALSE)</f>
        <v xml:space="preserve">JULIO CESAR QUESADA ARREDONDO </v>
      </c>
      <c r="MB2" s="505"/>
      <c r="MC2" s="505"/>
      <c r="MD2" s="506"/>
      <c r="ME2" s="605"/>
      <c r="MF2" s="605"/>
      <c r="MG2" s="605"/>
      <c r="MH2" s="605"/>
      <c r="MI2" s="605"/>
      <c r="MJ2" s="605"/>
      <c r="MK2" s="605"/>
      <c r="ML2" s="605"/>
      <c r="MM2" s="605"/>
      <c r="MP2" s="501">
        <v>19</v>
      </c>
      <c r="MQ2" s="502"/>
      <c r="MR2" s="505" t="s">
        <v>3</v>
      </c>
      <c r="MS2" s="506"/>
      <c r="MT2" s="509" t="str">
        <f>VLOOKUP(MP2,LISTA_OFERENTES,2,FALSE)</f>
        <v>WILLIAMS.CO SAS</v>
      </c>
      <c r="MU2" s="505"/>
      <c r="MV2" s="505"/>
      <c r="MW2" s="506"/>
      <c r="MX2" s="605"/>
      <c r="MY2" s="605"/>
      <c r="MZ2" s="605"/>
      <c r="NA2" s="605"/>
      <c r="NB2" s="605"/>
      <c r="NC2" s="605"/>
      <c r="ND2" s="605"/>
      <c r="NE2" s="605"/>
      <c r="NF2" s="605"/>
      <c r="NI2" s="501">
        <v>20</v>
      </c>
      <c r="NJ2" s="502"/>
      <c r="NK2" s="505" t="s">
        <v>3</v>
      </c>
      <c r="NL2" s="506"/>
      <c r="NM2" s="509" t="str">
        <f>VLOOKUP(NI2,LISTA_OFERENTES,2,FALSE)</f>
        <v>LUIS ENRIQUE OYOLA QUINTERO</v>
      </c>
      <c r="NN2" s="505"/>
      <c r="NO2" s="505"/>
      <c r="NP2" s="506"/>
      <c r="NQ2" s="605"/>
      <c r="NR2" s="605"/>
      <c r="NS2" s="605"/>
      <c r="NT2" s="605"/>
      <c r="NU2" s="605"/>
      <c r="NV2" s="605"/>
      <c r="NW2" s="605"/>
      <c r="NX2" s="605"/>
      <c r="NY2" s="605"/>
      <c r="OB2" s="501">
        <v>21</v>
      </c>
      <c r="OC2" s="502"/>
      <c r="OD2" s="505" t="s">
        <v>3</v>
      </c>
      <c r="OE2" s="506"/>
      <c r="OF2" s="509" t="str">
        <f>VLOOKUP(OB2,LISTA_OFERENTES,2,FALSE)</f>
        <v>JUAN CARLOS SIERRA BOTERO</v>
      </c>
      <c r="OG2" s="505"/>
      <c r="OH2" s="505"/>
      <c r="OI2" s="506"/>
      <c r="OJ2" s="605"/>
      <c r="OK2" s="605"/>
      <c r="OL2" s="605"/>
      <c r="OM2" s="605"/>
      <c r="ON2" s="605"/>
      <c r="OO2" s="605"/>
      <c r="OP2" s="605"/>
      <c r="OQ2" s="605"/>
      <c r="OR2" s="605"/>
    </row>
    <row r="3" spans="1:408" ht="18" customHeight="1" thickTop="1" thickBot="1" x14ac:dyDescent="0.3">
      <c r="B3" s="514" t="s">
        <v>379</v>
      </c>
      <c r="C3" s="515"/>
      <c r="D3" s="515"/>
      <c r="E3" s="523" t="s">
        <v>380</v>
      </c>
      <c r="F3" s="524"/>
      <c r="G3" s="524"/>
      <c r="H3" s="524"/>
      <c r="I3" s="525"/>
      <c r="L3" s="503"/>
      <c r="M3" s="504"/>
      <c r="N3" s="507"/>
      <c r="O3" s="508"/>
      <c r="P3" s="510"/>
      <c r="Q3" s="507"/>
      <c r="R3" s="507"/>
      <c r="S3" s="508"/>
      <c r="T3" s="480" t="s">
        <v>99</v>
      </c>
      <c r="U3" s="480" t="s">
        <v>100</v>
      </c>
      <c r="V3" s="480" t="s">
        <v>101</v>
      </c>
      <c r="W3" s="480" t="s">
        <v>102</v>
      </c>
      <c r="X3" s="483" t="s">
        <v>103</v>
      </c>
      <c r="Y3" s="483" t="s">
        <v>104</v>
      </c>
      <c r="Z3" s="480" t="s">
        <v>69</v>
      </c>
      <c r="AA3" s="480" t="s">
        <v>70</v>
      </c>
      <c r="AB3" s="480" t="s">
        <v>71</v>
      </c>
      <c r="AE3" s="503"/>
      <c r="AF3" s="504"/>
      <c r="AG3" s="507"/>
      <c r="AH3" s="508"/>
      <c r="AI3" s="510"/>
      <c r="AJ3" s="507"/>
      <c r="AK3" s="507"/>
      <c r="AL3" s="508"/>
      <c r="AM3" s="480" t="s">
        <v>99</v>
      </c>
      <c r="AN3" s="480" t="s">
        <v>100</v>
      </c>
      <c r="AO3" s="480" t="s">
        <v>101</v>
      </c>
      <c r="AP3" s="480" t="s">
        <v>102</v>
      </c>
      <c r="AQ3" s="483" t="s">
        <v>103</v>
      </c>
      <c r="AR3" s="483" t="s">
        <v>104</v>
      </c>
      <c r="AS3" s="480" t="s">
        <v>69</v>
      </c>
      <c r="AT3" s="480" t="s">
        <v>70</v>
      </c>
      <c r="AU3" s="480" t="s">
        <v>71</v>
      </c>
      <c r="AX3" s="503"/>
      <c r="AY3" s="504"/>
      <c r="AZ3" s="507"/>
      <c r="BA3" s="508"/>
      <c r="BB3" s="510"/>
      <c r="BC3" s="507"/>
      <c r="BD3" s="507"/>
      <c r="BE3" s="508"/>
      <c r="BF3" s="480" t="s">
        <v>99</v>
      </c>
      <c r="BG3" s="480" t="s">
        <v>100</v>
      </c>
      <c r="BH3" s="480" t="s">
        <v>101</v>
      </c>
      <c r="BI3" s="480" t="s">
        <v>102</v>
      </c>
      <c r="BJ3" s="483" t="s">
        <v>103</v>
      </c>
      <c r="BK3" s="483" t="s">
        <v>104</v>
      </c>
      <c r="BL3" s="480" t="s">
        <v>69</v>
      </c>
      <c r="BM3" s="480" t="s">
        <v>70</v>
      </c>
      <c r="BN3" s="480" t="s">
        <v>71</v>
      </c>
      <c r="BQ3" s="503"/>
      <c r="BR3" s="504"/>
      <c r="BS3" s="507"/>
      <c r="BT3" s="508"/>
      <c r="BU3" s="510"/>
      <c r="BV3" s="507"/>
      <c r="BW3" s="507"/>
      <c r="BX3" s="508"/>
      <c r="BY3" s="480" t="s">
        <v>99</v>
      </c>
      <c r="BZ3" s="480" t="s">
        <v>100</v>
      </c>
      <c r="CA3" s="480" t="s">
        <v>101</v>
      </c>
      <c r="CB3" s="480" t="s">
        <v>102</v>
      </c>
      <c r="CC3" s="483" t="s">
        <v>103</v>
      </c>
      <c r="CD3" s="483" t="s">
        <v>104</v>
      </c>
      <c r="CE3" s="480" t="s">
        <v>69</v>
      </c>
      <c r="CF3" s="480" t="s">
        <v>70</v>
      </c>
      <c r="CG3" s="480" t="s">
        <v>71</v>
      </c>
      <c r="CJ3" s="503"/>
      <c r="CK3" s="504"/>
      <c r="CL3" s="507"/>
      <c r="CM3" s="508"/>
      <c r="CN3" s="510"/>
      <c r="CO3" s="507"/>
      <c r="CP3" s="507"/>
      <c r="CQ3" s="508"/>
      <c r="CR3" s="480" t="s">
        <v>99</v>
      </c>
      <c r="CS3" s="480" t="s">
        <v>100</v>
      </c>
      <c r="CT3" s="480" t="s">
        <v>101</v>
      </c>
      <c r="CU3" s="480" t="s">
        <v>102</v>
      </c>
      <c r="CV3" s="483" t="s">
        <v>103</v>
      </c>
      <c r="CW3" s="483" t="s">
        <v>104</v>
      </c>
      <c r="CX3" s="480" t="s">
        <v>69</v>
      </c>
      <c r="CY3" s="480" t="s">
        <v>70</v>
      </c>
      <c r="CZ3" s="480" t="s">
        <v>71</v>
      </c>
      <c r="DC3" s="503"/>
      <c r="DD3" s="504"/>
      <c r="DE3" s="507"/>
      <c r="DF3" s="508"/>
      <c r="DG3" s="510"/>
      <c r="DH3" s="507"/>
      <c r="DI3" s="507"/>
      <c r="DJ3" s="508"/>
      <c r="DK3" s="480" t="s">
        <v>99</v>
      </c>
      <c r="DL3" s="480" t="s">
        <v>100</v>
      </c>
      <c r="DM3" s="480" t="s">
        <v>101</v>
      </c>
      <c r="DN3" s="480" t="s">
        <v>102</v>
      </c>
      <c r="DO3" s="483" t="s">
        <v>103</v>
      </c>
      <c r="DP3" s="483" t="s">
        <v>104</v>
      </c>
      <c r="DQ3" s="480" t="s">
        <v>69</v>
      </c>
      <c r="DR3" s="480" t="s">
        <v>70</v>
      </c>
      <c r="DS3" s="480" t="s">
        <v>71</v>
      </c>
      <c r="DV3" s="503"/>
      <c r="DW3" s="504"/>
      <c r="DX3" s="507"/>
      <c r="DY3" s="508"/>
      <c r="DZ3" s="510"/>
      <c r="EA3" s="507"/>
      <c r="EB3" s="507"/>
      <c r="EC3" s="508"/>
      <c r="ED3" s="480" t="s">
        <v>99</v>
      </c>
      <c r="EE3" s="480" t="s">
        <v>100</v>
      </c>
      <c r="EF3" s="480" t="s">
        <v>101</v>
      </c>
      <c r="EG3" s="480" t="s">
        <v>102</v>
      </c>
      <c r="EH3" s="483" t="s">
        <v>103</v>
      </c>
      <c r="EI3" s="483" t="s">
        <v>104</v>
      </c>
      <c r="EJ3" s="480" t="s">
        <v>69</v>
      </c>
      <c r="EK3" s="480" t="s">
        <v>70</v>
      </c>
      <c r="EL3" s="480" t="s">
        <v>71</v>
      </c>
      <c r="EO3" s="503"/>
      <c r="EP3" s="504"/>
      <c r="EQ3" s="507"/>
      <c r="ER3" s="508"/>
      <c r="ES3" s="510"/>
      <c r="ET3" s="507"/>
      <c r="EU3" s="507"/>
      <c r="EV3" s="508"/>
      <c r="EW3" s="480" t="s">
        <v>99</v>
      </c>
      <c r="EX3" s="480" t="s">
        <v>100</v>
      </c>
      <c r="EY3" s="480" t="s">
        <v>101</v>
      </c>
      <c r="EZ3" s="480" t="s">
        <v>102</v>
      </c>
      <c r="FA3" s="483" t="s">
        <v>103</v>
      </c>
      <c r="FB3" s="483" t="s">
        <v>104</v>
      </c>
      <c r="FC3" s="480" t="s">
        <v>69</v>
      </c>
      <c r="FD3" s="480" t="s">
        <v>70</v>
      </c>
      <c r="FE3" s="480" t="s">
        <v>71</v>
      </c>
      <c r="FH3" s="503"/>
      <c r="FI3" s="504"/>
      <c r="FJ3" s="507"/>
      <c r="FK3" s="508"/>
      <c r="FL3" s="510"/>
      <c r="FM3" s="507"/>
      <c r="FN3" s="507"/>
      <c r="FO3" s="508"/>
      <c r="FP3" s="480" t="s">
        <v>99</v>
      </c>
      <c r="FQ3" s="480" t="s">
        <v>100</v>
      </c>
      <c r="FR3" s="480" t="s">
        <v>101</v>
      </c>
      <c r="FS3" s="480" t="s">
        <v>102</v>
      </c>
      <c r="FT3" s="483" t="s">
        <v>103</v>
      </c>
      <c r="FU3" s="483" t="s">
        <v>104</v>
      </c>
      <c r="FV3" s="480" t="s">
        <v>69</v>
      </c>
      <c r="FW3" s="480" t="s">
        <v>70</v>
      </c>
      <c r="FX3" s="480" t="s">
        <v>71</v>
      </c>
      <c r="GA3" s="503"/>
      <c r="GB3" s="504"/>
      <c r="GC3" s="507"/>
      <c r="GD3" s="508"/>
      <c r="GE3" s="510"/>
      <c r="GF3" s="507"/>
      <c r="GG3" s="507"/>
      <c r="GH3" s="508"/>
      <c r="GI3" s="480" t="s">
        <v>99</v>
      </c>
      <c r="GJ3" s="480" t="s">
        <v>100</v>
      </c>
      <c r="GK3" s="480" t="s">
        <v>101</v>
      </c>
      <c r="GL3" s="480" t="s">
        <v>102</v>
      </c>
      <c r="GM3" s="483" t="s">
        <v>103</v>
      </c>
      <c r="GN3" s="483" t="s">
        <v>104</v>
      </c>
      <c r="GO3" s="480" t="s">
        <v>69</v>
      </c>
      <c r="GP3" s="480" t="s">
        <v>70</v>
      </c>
      <c r="GQ3" s="480" t="s">
        <v>71</v>
      </c>
      <c r="GT3" s="503"/>
      <c r="GU3" s="504"/>
      <c r="GV3" s="507"/>
      <c r="GW3" s="508"/>
      <c r="GX3" s="510"/>
      <c r="GY3" s="507"/>
      <c r="GZ3" s="507"/>
      <c r="HA3" s="508"/>
      <c r="HB3" s="480" t="s">
        <v>99</v>
      </c>
      <c r="HC3" s="480" t="s">
        <v>100</v>
      </c>
      <c r="HD3" s="480" t="s">
        <v>101</v>
      </c>
      <c r="HE3" s="480" t="s">
        <v>102</v>
      </c>
      <c r="HF3" s="483" t="s">
        <v>103</v>
      </c>
      <c r="HG3" s="483" t="s">
        <v>104</v>
      </c>
      <c r="HH3" s="480" t="s">
        <v>69</v>
      </c>
      <c r="HI3" s="480" t="s">
        <v>70</v>
      </c>
      <c r="HJ3" s="480" t="s">
        <v>71</v>
      </c>
      <c r="HM3" s="503"/>
      <c r="HN3" s="504"/>
      <c r="HO3" s="507"/>
      <c r="HP3" s="508"/>
      <c r="HQ3" s="510"/>
      <c r="HR3" s="507"/>
      <c r="HS3" s="507"/>
      <c r="HT3" s="508"/>
      <c r="HU3" s="480" t="s">
        <v>99</v>
      </c>
      <c r="HV3" s="480" t="s">
        <v>100</v>
      </c>
      <c r="HW3" s="480" t="s">
        <v>101</v>
      </c>
      <c r="HX3" s="480" t="s">
        <v>102</v>
      </c>
      <c r="HY3" s="483" t="s">
        <v>103</v>
      </c>
      <c r="HZ3" s="483" t="s">
        <v>104</v>
      </c>
      <c r="IA3" s="480" t="s">
        <v>69</v>
      </c>
      <c r="IB3" s="480" t="s">
        <v>70</v>
      </c>
      <c r="IC3" s="480" t="s">
        <v>71</v>
      </c>
      <c r="IF3" s="503"/>
      <c r="IG3" s="504"/>
      <c r="IH3" s="507"/>
      <c r="II3" s="508"/>
      <c r="IJ3" s="510"/>
      <c r="IK3" s="507"/>
      <c r="IL3" s="507"/>
      <c r="IM3" s="508"/>
      <c r="IN3" s="480" t="s">
        <v>99</v>
      </c>
      <c r="IO3" s="480" t="s">
        <v>100</v>
      </c>
      <c r="IP3" s="480" t="s">
        <v>101</v>
      </c>
      <c r="IQ3" s="480" t="s">
        <v>102</v>
      </c>
      <c r="IR3" s="483" t="s">
        <v>103</v>
      </c>
      <c r="IS3" s="483" t="s">
        <v>104</v>
      </c>
      <c r="IT3" s="480" t="s">
        <v>69</v>
      </c>
      <c r="IU3" s="480" t="s">
        <v>70</v>
      </c>
      <c r="IV3" s="480" t="s">
        <v>71</v>
      </c>
      <c r="IY3" s="503"/>
      <c r="IZ3" s="504"/>
      <c r="JA3" s="507"/>
      <c r="JB3" s="508"/>
      <c r="JC3" s="510"/>
      <c r="JD3" s="507"/>
      <c r="JE3" s="507"/>
      <c r="JF3" s="508"/>
      <c r="JG3" s="480" t="s">
        <v>99</v>
      </c>
      <c r="JH3" s="480" t="s">
        <v>100</v>
      </c>
      <c r="JI3" s="480" t="s">
        <v>101</v>
      </c>
      <c r="JJ3" s="480" t="s">
        <v>102</v>
      </c>
      <c r="JK3" s="483" t="s">
        <v>103</v>
      </c>
      <c r="JL3" s="483" t="s">
        <v>104</v>
      </c>
      <c r="JM3" s="480" t="s">
        <v>69</v>
      </c>
      <c r="JN3" s="480" t="s">
        <v>70</v>
      </c>
      <c r="JO3" s="480" t="s">
        <v>71</v>
      </c>
      <c r="JR3" s="503"/>
      <c r="JS3" s="504"/>
      <c r="JT3" s="507"/>
      <c r="JU3" s="508"/>
      <c r="JV3" s="510"/>
      <c r="JW3" s="507"/>
      <c r="JX3" s="507"/>
      <c r="JY3" s="508"/>
      <c r="JZ3" s="480" t="s">
        <v>99</v>
      </c>
      <c r="KA3" s="480" t="s">
        <v>100</v>
      </c>
      <c r="KB3" s="480" t="s">
        <v>101</v>
      </c>
      <c r="KC3" s="480" t="s">
        <v>102</v>
      </c>
      <c r="KD3" s="483" t="s">
        <v>103</v>
      </c>
      <c r="KE3" s="483" t="s">
        <v>104</v>
      </c>
      <c r="KF3" s="480" t="s">
        <v>69</v>
      </c>
      <c r="KG3" s="480" t="s">
        <v>70</v>
      </c>
      <c r="KH3" s="480" t="s">
        <v>71</v>
      </c>
      <c r="KK3" s="503"/>
      <c r="KL3" s="504"/>
      <c r="KM3" s="507"/>
      <c r="KN3" s="508"/>
      <c r="KO3" s="510"/>
      <c r="KP3" s="507"/>
      <c r="KQ3" s="507"/>
      <c r="KR3" s="508"/>
      <c r="KS3" s="480" t="s">
        <v>99</v>
      </c>
      <c r="KT3" s="480" t="s">
        <v>100</v>
      </c>
      <c r="KU3" s="480" t="s">
        <v>101</v>
      </c>
      <c r="KV3" s="480" t="s">
        <v>102</v>
      </c>
      <c r="KW3" s="483" t="s">
        <v>103</v>
      </c>
      <c r="KX3" s="483" t="s">
        <v>104</v>
      </c>
      <c r="KY3" s="480" t="s">
        <v>69</v>
      </c>
      <c r="KZ3" s="480" t="s">
        <v>70</v>
      </c>
      <c r="LA3" s="480" t="s">
        <v>71</v>
      </c>
      <c r="LD3" s="503"/>
      <c r="LE3" s="504"/>
      <c r="LF3" s="507"/>
      <c r="LG3" s="508"/>
      <c r="LH3" s="510"/>
      <c r="LI3" s="507"/>
      <c r="LJ3" s="507"/>
      <c r="LK3" s="508"/>
      <c r="LL3" s="480" t="s">
        <v>99</v>
      </c>
      <c r="LM3" s="480" t="s">
        <v>100</v>
      </c>
      <c r="LN3" s="480" t="s">
        <v>101</v>
      </c>
      <c r="LO3" s="480" t="s">
        <v>102</v>
      </c>
      <c r="LP3" s="483" t="s">
        <v>103</v>
      </c>
      <c r="LQ3" s="483" t="s">
        <v>104</v>
      </c>
      <c r="LR3" s="480" t="s">
        <v>69</v>
      </c>
      <c r="LS3" s="480" t="s">
        <v>70</v>
      </c>
      <c r="LT3" s="480" t="s">
        <v>71</v>
      </c>
      <c r="LW3" s="503"/>
      <c r="LX3" s="504"/>
      <c r="LY3" s="507"/>
      <c r="LZ3" s="508"/>
      <c r="MA3" s="510"/>
      <c r="MB3" s="507"/>
      <c r="MC3" s="507"/>
      <c r="MD3" s="508"/>
      <c r="ME3" s="480" t="s">
        <v>99</v>
      </c>
      <c r="MF3" s="480" t="s">
        <v>100</v>
      </c>
      <c r="MG3" s="480" t="s">
        <v>101</v>
      </c>
      <c r="MH3" s="480" t="s">
        <v>102</v>
      </c>
      <c r="MI3" s="483" t="s">
        <v>103</v>
      </c>
      <c r="MJ3" s="483" t="s">
        <v>104</v>
      </c>
      <c r="MK3" s="480" t="s">
        <v>69</v>
      </c>
      <c r="ML3" s="480" t="s">
        <v>70</v>
      </c>
      <c r="MM3" s="480" t="s">
        <v>71</v>
      </c>
      <c r="MP3" s="503"/>
      <c r="MQ3" s="504"/>
      <c r="MR3" s="507"/>
      <c r="MS3" s="508"/>
      <c r="MT3" s="510"/>
      <c r="MU3" s="507"/>
      <c r="MV3" s="507"/>
      <c r="MW3" s="508"/>
      <c r="MX3" s="480" t="s">
        <v>99</v>
      </c>
      <c r="MY3" s="480" t="s">
        <v>100</v>
      </c>
      <c r="MZ3" s="480" t="s">
        <v>101</v>
      </c>
      <c r="NA3" s="480" t="s">
        <v>102</v>
      </c>
      <c r="NB3" s="483" t="s">
        <v>103</v>
      </c>
      <c r="NC3" s="483" t="s">
        <v>104</v>
      </c>
      <c r="ND3" s="480" t="s">
        <v>69</v>
      </c>
      <c r="NE3" s="480" t="s">
        <v>70</v>
      </c>
      <c r="NF3" s="480" t="s">
        <v>71</v>
      </c>
      <c r="NI3" s="503"/>
      <c r="NJ3" s="504"/>
      <c r="NK3" s="507"/>
      <c r="NL3" s="508"/>
      <c r="NM3" s="510"/>
      <c r="NN3" s="507"/>
      <c r="NO3" s="507"/>
      <c r="NP3" s="508"/>
      <c r="NQ3" s="480" t="s">
        <v>99</v>
      </c>
      <c r="NR3" s="480" t="s">
        <v>100</v>
      </c>
      <c r="NS3" s="480" t="s">
        <v>101</v>
      </c>
      <c r="NT3" s="480" t="s">
        <v>102</v>
      </c>
      <c r="NU3" s="483" t="s">
        <v>103</v>
      </c>
      <c r="NV3" s="483" t="s">
        <v>104</v>
      </c>
      <c r="NW3" s="480" t="s">
        <v>69</v>
      </c>
      <c r="NX3" s="480" t="s">
        <v>70</v>
      </c>
      <c r="NY3" s="480" t="s">
        <v>71</v>
      </c>
      <c r="OB3" s="503"/>
      <c r="OC3" s="504"/>
      <c r="OD3" s="507"/>
      <c r="OE3" s="508"/>
      <c r="OF3" s="510"/>
      <c r="OG3" s="507"/>
      <c r="OH3" s="507"/>
      <c r="OI3" s="508"/>
      <c r="OJ3" s="480" t="s">
        <v>99</v>
      </c>
      <c r="OK3" s="480" t="s">
        <v>100</v>
      </c>
      <c r="OL3" s="480" t="s">
        <v>101</v>
      </c>
      <c r="OM3" s="480" t="s">
        <v>102</v>
      </c>
      <c r="ON3" s="483" t="s">
        <v>103</v>
      </c>
      <c r="OO3" s="483" t="s">
        <v>104</v>
      </c>
      <c r="OP3" s="480" t="s">
        <v>69</v>
      </c>
      <c r="OQ3" s="480" t="s">
        <v>70</v>
      </c>
      <c r="OR3" s="480" t="s">
        <v>71</v>
      </c>
    </row>
    <row r="4" spans="1:408" ht="17.25" customHeight="1" thickTop="1" thickBot="1" x14ac:dyDescent="0.3">
      <c r="B4" s="514"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C4" s="515"/>
      <c r="D4" s="516"/>
      <c r="E4" s="526"/>
      <c r="F4" s="527"/>
      <c r="G4" s="527"/>
      <c r="H4" s="527"/>
      <c r="I4" s="528"/>
      <c r="L4" s="606"/>
      <c r="M4" s="607"/>
      <c r="N4" s="607"/>
      <c r="O4" s="608"/>
      <c r="P4" s="486" t="s">
        <v>0</v>
      </c>
      <c r="Q4" s="487"/>
      <c r="R4" s="487"/>
      <c r="S4" s="488"/>
      <c r="T4" s="481"/>
      <c r="U4" s="481"/>
      <c r="V4" s="481"/>
      <c r="W4" s="481"/>
      <c r="X4" s="484"/>
      <c r="Y4" s="484"/>
      <c r="Z4" s="481"/>
      <c r="AA4" s="481"/>
      <c r="AB4" s="481"/>
      <c r="AE4" s="609" t="s">
        <v>421</v>
      </c>
      <c r="AF4" s="610"/>
      <c r="AG4" s="610"/>
      <c r="AH4" s="611"/>
      <c r="AI4" s="486" t="s">
        <v>0</v>
      </c>
      <c r="AJ4" s="487"/>
      <c r="AK4" s="487"/>
      <c r="AL4" s="488"/>
      <c r="AM4" s="481"/>
      <c r="AN4" s="481"/>
      <c r="AO4" s="481"/>
      <c r="AP4" s="481"/>
      <c r="AQ4" s="484"/>
      <c r="AR4" s="484"/>
      <c r="AS4" s="481"/>
      <c r="AT4" s="481"/>
      <c r="AU4" s="481"/>
      <c r="AX4" s="606"/>
      <c r="AY4" s="607"/>
      <c r="AZ4" s="607"/>
      <c r="BA4" s="608"/>
      <c r="BB4" s="486" t="s">
        <v>0</v>
      </c>
      <c r="BC4" s="487"/>
      <c r="BD4" s="487"/>
      <c r="BE4" s="488"/>
      <c r="BF4" s="481"/>
      <c r="BG4" s="481"/>
      <c r="BH4" s="481"/>
      <c r="BI4" s="481"/>
      <c r="BJ4" s="484"/>
      <c r="BK4" s="484"/>
      <c r="BL4" s="481"/>
      <c r="BM4" s="481"/>
      <c r="BN4" s="481"/>
      <c r="BQ4" s="612" t="s">
        <v>538</v>
      </c>
      <c r="BR4" s="613"/>
      <c r="BS4" s="613"/>
      <c r="BT4" s="614"/>
      <c r="BU4" s="486" t="s">
        <v>0</v>
      </c>
      <c r="BV4" s="487"/>
      <c r="BW4" s="487"/>
      <c r="BX4" s="488"/>
      <c r="BY4" s="481"/>
      <c r="BZ4" s="481"/>
      <c r="CA4" s="481"/>
      <c r="CB4" s="481"/>
      <c r="CC4" s="484"/>
      <c r="CD4" s="484"/>
      <c r="CE4" s="481"/>
      <c r="CF4" s="481"/>
      <c r="CG4" s="481"/>
      <c r="CJ4" s="606"/>
      <c r="CK4" s="607"/>
      <c r="CL4" s="607"/>
      <c r="CM4" s="608"/>
      <c r="CN4" s="486" t="s">
        <v>0</v>
      </c>
      <c r="CO4" s="487"/>
      <c r="CP4" s="487"/>
      <c r="CQ4" s="488"/>
      <c r="CR4" s="481"/>
      <c r="CS4" s="481"/>
      <c r="CT4" s="481"/>
      <c r="CU4" s="481"/>
      <c r="CV4" s="484"/>
      <c r="CW4" s="484"/>
      <c r="CX4" s="481"/>
      <c r="CY4" s="481"/>
      <c r="CZ4" s="481"/>
      <c r="DC4" s="606"/>
      <c r="DD4" s="607"/>
      <c r="DE4" s="607"/>
      <c r="DF4" s="608"/>
      <c r="DG4" s="486" t="s">
        <v>0</v>
      </c>
      <c r="DH4" s="487"/>
      <c r="DI4" s="487"/>
      <c r="DJ4" s="488"/>
      <c r="DK4" s="481"/>
      <c r="DL4" s="481"/>
      <c r="DM4" s="481"/>
      <c r="DN4" s="481"/>
      <c r="DO4" s="484"/>
      <c r="DP4" s="484"/>
      <c r="DQ4" s="481"/>
      <c r="DR4" s="481"/>
      <c r="DS4" s="481"/>
      <c r="DV4" s="606"/>
      <c r="DW4" s="607"/>
      <c r="DX4" s="607"/>
      <c r="DY4" s="608"/>
      <c r="DZ4" s="486" t="s">
        <v>0</v>
      </c>
      <c r="EA4" s="487"/>
      <c r="EB4" s="487"/>
      <c r="EC4" s="488"/>
      <c r="ED4" s="481"/>
      <c r="EE4" s="481"/>
      <c r="EF4" s="481"/>
      <c r="EG4" s="481"/>
      <c r="EH4" s="484"/>
      <c r="EI4" s="484"/>
      <c r="EJ4" s="481"/>
      <c r="EK4" s="481"/>
      <c r="EL4" s="481"/>
      <c r="EO4" s="606"/>
      <c r="EP4" s="607"/>
      <c r="EQ4" s="607"/>
      <c r="ER4" s="608"/>
      <c r="ES4" s="486" t="s">
        <v>0</v>
      </c>
      <c r="ET4" s="487"/>
      <c r="EU4" s="487"/>
      <c r="EV4" s="488"/>
      <c r="EW4" s="481"/>
      <c r="EX4" s="481"/>
      <c r="EY4" s="481"/>
      <c r="EZ4" s="481"/>
      <c r="FA4" s="484"/>
      <c r="FB4" s="484"/>
      <c r="FC4" s="481"/>
      <c r="FD4" s="481"/>
      <c r="FE4" s="481"/>
      <c r="FH4" s="606"/>
      <c r="FI4" s="607"/>
      <c r="FJ4" s="607"/>
      <c r="FK4" s="608"/>
      <c r="FL4" s="486" t="s">
        <v>0</v>
      </c>
      <c r="FM4" s="487"/>
      <c r="FN4" s="487"/>
      <c r="FO4" s="488"/>
      <c r="FP4" s="481"/>
      <c r="FQ4" s="481"/>
      <c r="FR4" s="481"/>
      <c r="FS4" s="481"/>
      <c r="FT4" s="484"/>
      <c r="FU4" s="484"/>
      <c r="FV4" s="481"/>
      <c r="FW4" s="481"/>
      <c r="FX4" s="481"/>
      <c r="GA4" s="612" t="s">
        <v>427</v>
      </c>
      <c r="GB4" s="607"/>
      <c r="GC4" s="607"/>
      <c r="GD4" s="608"/>
      <c r="GE4" s="486" t="s">
        <v>0</v>
      </c>
      <c r="GF4" s="487"/>
      <c r="GG4" s="487"/>
      <c r="GH4" s="488"/>
      <c r="GI4" s="481"/>
      <c r="GJ4" s="481"/>
      <c r="GK4" s="481"/>
      <c r="GL4" s="481"/>
      <c r="GM4" s="484"/>
      <c r="GN4" s="484"/>
      <c r="GO4" s="481"/>
      <c r="GP4" s="481"/>
      <c r="GQ4" s="481"/>
      <c r="GT4" s="615" t="s">
        <v>428</v>
      </c>
      <c r="GU4" s="616"/>
      <c r="GV4" s="616"/>
      <c r="GW4" s="617"/>
      <c r="GX4" s="486" t="s">
        <v>0</v>
      </c>
      <c r="GY4" s="487"/>
      <c r="GZ4" s="487"/>
      <c r="HA4" s="488"/>
      <c r="HB4" s="481"/>
      <c r="HC4" s="481"/>
      <c r="HD4" s="481"/>
      <c r="HE4" s="481"/>
      <c r="HF4" s="484"/>
      <c r="HG4" s="484"/>
      <c r="HH4" s="481"/>
      <c r="HI4" s="481"/>
      <c r="HJ4" s="481"/>
      <c r="HM4" s="606"/>
      <c r="HN4" s="607"/>
      <c r="HO4" s="607"/>
      <c r="HP4" s="608"/>
      <c r="HQ4" s="486" t="s">
        <v>0</v>
      </c>
      <c r="HR4" s="487"/>
      <c r="HS4" s="487"/>
      <c r="HT4" s="488"/>
      <c r="HU4" s="481"/>
      <c r="HV4" s="481"/>
      <c r="HW4" s="481"/>
      <c r="HX4" s="481"/>
      <c r="HY4" s="484"/>
      <c r="HZ4" s="484"/>
      <c r="IA4" s="481"/>
      <c r="IB4" s="481"/>
      <c r="IC4" s="481"/>
      <c r="IF4" s="606"/>
      <c r="IG4" s="607"/>
      <c r="IH4" s="607"/>
      <c r="II4" s="608"/>
      <c r="IJ4" s="486" t="s">
        <v>0</v>
      </c>
      <c r="IK4" s="487"/>
      <c r="IL4" s="487"/>
      <c r="IM4" s="488"/>
      <c r="IN4" s="481"/>
      <c r="IO4" s="481"/>
      <c r="IP4" s="481"/>
      <c r="IQ4" s="481"/>
      <c r="IR4" s="484"/>
      <c r="IS4" s="484"/>
      <c r="IT4" s="481"/>
      <c r="IU4" s="481"/>
      <c r="IV4" s="481"/>
      <c r="IY4" s="606"/>
      <c r="IZ4" s="607"/>
      <c r="JA4" s="607"/>
      <c r="JB4" s="608"/>
      <c r="JC4" s="486" t="s">
        <v>0</v>
      </c>
      <c r="JD4" s="487"/>
      <c r="JE4" s="487"/>
      <c r="JF4" s="488"/>
      <c r="JG4" s="481"/>
      <c r="JH4" s="481"/>
      <c r="JI4" s="481"/>
      <c r="JJ4" s="481"/>
      <c r="JK4" s="484"/>
      <c r="JL4" s="484"/>
      <c r="JM4" s="481"/>
      <c r="JN4" s="481"/>
      <c r="JO4" s="481"/>
      <c r="JR4" s="606"/>
      <c r="JS4" s="607"/>
      <c r="JT4" s="607"/>
      <c r="JU4" s="608"/>
      <c r="JV4" s="486" t="s">
        <v>0</v>
      </c>
      <c r="JW4" s="487"/>
      <c r="JX4" s="487"/>
      <c r="JY4" s="488"/>
      <c r="JZ4" s="481"/>
      <c r="KA4" s="481"/>
      <c r="KB4" s="481"/>
      <c r="KC4" s="481"/>
      <c r="KD4" s="484"/>
      <c r="KE4" s="484"/>
      <c r="KF4" s="481"/>
      <c r="KG4" s="481"/>
      <c r="KH4" s="481"/>
      <c r="KK4" s="609" t="s">
        <v>843</v>
      </c>
      <c r="KL4" s="610"/>
      <c r="KM4" s="610"/>
      <c r="KN4" s="611"/>
      <c r="KO4" s="486" t="s">
        <v>0</v>
      </c>
      <c r="KP4" s="487"/>
      <c r="KQ4" s="487"/>
      <c r="KR4" s="488"/>
      <c r="KS4" s="481"/>
      <c r="KT4" s="481"/>
      <c r="KU4" s="481"/>
      <c r="KV4" s="481"/>
      <c r="KW4" s="484"/>
      <c r="KX4" s="484"/>
      <c r="KY4" s="481"/>
      <c r="KZ4" s="481"/>
      <c r="LA4" s="481"/>
      <c r="LD4" s="606"/>
      <c r="LE4" s="607"/>
      <c r="LF4" s="607"/>
      <c r="LG4" s="608"/>
      <c r="LH4" s="486" t="s">
        <v>0</v>
      </c>
      <c r="LI4" s="487"/>
      <c r="LJ4" s="487"/>
      <c r="LK4" s="488"/>
      <c r="LL4" s="481"/>
      <c r="LM4" s="481"/>
      <c r="LN4" s="481"/>
      <c r="LO4" s="481"/>
      <c r="LP4" s="484"/>
      <c r="LQ4" s="484"/>
      <c r="LR4" s="481"/>
      <c r="LS4" s="481"/>
      <c r="LT4" s="481"/>
      <c r="LW4" s="609" t="s">
        <v>846</v>
      </c>
      <c r="LX4" s="610"/>
      <c r="LY4" s="610"/>
      <c r="LZ4" s="611"/>
      <c r="MA4" s="486" t="s">
        <v>0</v>
      </c>
      <c r="MB4" s="487"/>
      <c r="MC4" s="487"/>
      <c r="MD4" s="488"/>
      <c r="ME4" s="481"/>
      <c r="MF4" s="481"/>
      <c r="MG4" s="481"/>
      <c r="MH4" s="481"/>
      <c r="MI4" s="484"/>
      <c r="MJ4" s="484"/>
      <c r="MK4" s="481"/>
      <c r="ML4" s="481"/>
      <c r="MM4" s="481"/>
      <c r="MP4" s="618" t="s">
        <v>375</v>
      </c>
      <c r="MQ4" s="619"/>
      <c r="MR4" s="619"/>
      <c r="MS4" s="620"/>
      <c r="MT4" s="486" t="s">
        <v>0</v>
      </c>
      <c r="MU4" s="487"/>
      <c r="MV4" s="487"/>
      <c r="MW4" s="488"/>
      <c r="MX4" s="481"/>
      <c r="MY4" s="481"/>
      <c r="MZ4" s="481"/>
      <c r="NA4" s="481"/>
      <c r="NB4" s="484"/>
      <c r="NC4" s="484"/>
      <c r="ND4" s="481"/>
      <c r="NE4" s="481"/>
      <c r="NF4" s="481"/>
      <c r="NI4" s="606"/>
      <c r="NJ4" s="607"/>
      <c r="NK4" s="607"/>
      <c r="NL4" s="608"/>
      <c r="NM4" s="486" t="s">
        <v>0</v>
      </c>
      <c r="NN4" s="487"/>
      <c r="NO4" s="487"/>
      <c r="NP4" s="488"/>
      <c r="NQ4" s="481"/>
      <c r="NR4" s="481"/>
      <c r="NS4" s="481"/>
      <c r="NT4" s="481"/>
      <c r="NU4" s="484"/>
      <c r="NV4" s="484"/>
      <c r="NW4" s="481"/>
      <c r="NX4" s="481"/>
      <c r="NY4" s="481"/>
      <c r="OB4" s="606" t="s">
        <v>376</v>
      </c>
      <c r="OC4" s="607"/>
      <c r="OD4" s="607"/>
      <c r="OE4" s="608"/>
      <c r="OF4" s="486" t="s">
        <v>0</v>
      </c>
      <c r="OG4" s="487"/>
      <c r="OH4" s="487"/>
      <c r="OI4" s="488"/>
      <c r="OJ4" s="481"/>
      <c r="OK4" s="481"/>
      <c r="OL4" s="481"/>
      <c r="OM4" s="481"/>
      <c r="ON4" s="484"/>
      <c r="OO4" s="484"/>
      <c r="OP4" s="481"/>
      <c r="OQ4" s="481"/>
      <c r="OR4" s="481"/>
    </row>
    <row r="5" spans="1:408" ht="16.5" customHeight="1" thickTop="1" x14ac:dyDescent="0.25">
      <c r="B5" s="517"/>
      <c r="C5" s="518"/>
      <c r="D5" s="519"/>
      <c r="E5" s="526"/>
      <c r="F5" s="527"/>
      <c r="G5" s="527"/>
      <c r="H5" s="527"/>
      <c r="I5" s="528"/>
      <c r="L5" s="621"/>
      <c r="M5" s="622"/>
      <c r="N5" s="622"/>
      <c r="O5" s="623"/>
      <c r="P5" s="489" t="s">
        <v>96</v>
      </c>
      <c r="Q5" s="490"/>
      <c r="R5" s="490"/>
      <c r="S5" s="491"/>
      <c r="T5" s="481"/>
      <c r="U5" s="481"/>
      <c r="V5" s="481"/>
      <c r="W5" s="481"/>
      <c r="X5" s="484"/>
      <c r="Y5" s="484"/>
      <c r="Z5" s="481"/>
      <c r="AA5" s="481"/>
      <c r="AB5" s="481"/>
      <c r="AE5" s="624"/>
      <c r="AF5" s="625"/>
      <c r="AG5" s="625"/>
      <c r="AH5" s="626"/>
      <c r="AI5" s="489" t="s">
        <v>96</v>
      </c>
      <c r="AJ5" s="490"/>
      <c r="AK5" s="490"/>
      <c r="AL5" s="491"/>
      <c r="AM5" s="481"/>
      <c r="AN5" s="481"/>
      <c r="AO5" s="481"/>
      <c r="AP5" s="481"/>
      <c r="AQ5" s="484"/>
      <c r="AR5" s="484"/>
      <c r="AS5" s="481"/>
      <c r="AT5" s="481"/>
      <c r="AU5" s="481"/>
      <c r="AX5" s="621"/>
      <c r="AY5" s="622"/>
      <c r="AZ5" s="622"/>
      <c r="BA5" s="623"/>
      <c r="BB5" s="489" t="s">
        <v>96</v>
      </c>
      <c r="BC5" s="490"/>
      <c r="BD5" s="490"/>
      <c r="BE5" s="491"/>
      <c r="BF5" s="481"/>
      <c r="BG5" s="481"/>
      <c r="BH5" s="481"/>
      <c r="BI5" s="481"/>
      <c r="BJ5" s="484"/>
      <c r="BK5" s="484"/>
      <c r="BL5" s="481"/>
      <c r="BM5" s="481"/>
      <c r="BN5" s="481"/>
      <c r="BQ5" s="627"/>
      <c r="BR5" s="628"/>
      <c r="BS5" s="628"/>
      <c r="BT5" s="629"/>
      <c r="BU5" s="489" t="s">
        <v>96</v>
      </c>
      <c r="BV5" s="490"/>
      <c r="BW5" s="490"/>
      <c r="BX5" s="491"/>
      <c r="BY5" s="481"/>
      <c r="BZ5" s="481"/>
      <c r="CA5" s="481"/>
      <c r="CB5" s="481"/>
      <c r="CC5" s="484"/>
      <c r="CD5" s="484"/>
      <c r="CE5" s="481"/>
      <c r="CF5" s="481"/>
      <c r="CG5" s="481"/>
      <c r="CJ5" s="621"/>
      <c r="CK5" s="622"/>
      <c r="CL5" s="622"/>
      <c r="CM5" s="623"/>
      <c r="CN5" s="489" t="s">
        <v>96</v>
      </c>
      <c r="CO5" s="490"/>
      <c r="CP5" s="490"/>
      <c r="CQ5" s="491"/>
      <c r="CR5" s="481"/>
      <c r="CS5" s="481"/>
      <c r="CT5" s="481"/>
      <c r="CU5" s="481"/>
      <c r="CV5" s="484"/>
      <c r="CW5" s="484"/>
      <c r="CX5" s="481"/>
      <c r="CY5" s="481"/>
      <c r="CZ5" s="481"/>
      <c r="DC5" s="621"/>
      <c r="DD5" s="622"/>
      <c r="DE5" s="622"/>
      <c r="DF5" s="623"/>
      <c r="DG5" s="489" t="s">
        <v>96</v>
      </c>
      <c r="DH5" s="490"/>
      <c r="DI5" s="490"/>
      <c r="DJ5" s="491"/>
      <c r="DK5" s="481"/>
      <c r="DL5" s="481"/>
      <c r="DM5" s="481"/>
      <c r="DN5" s="481"/>
      <c r="DO5" s="484"/>
      <c r="DP5" s="484"/>
      <c r="DQ5" s="481"/>
      <c r="DR5" s="481"/>
      <c r="DS5" s="481"/>
      <c r="DV5" s="621"/>
      <c r="DW5" s="622"/>
      <c r="DX5" s="622"/>
      <c r="DY5" s="623"/>
      <c r="DZ5" s="489" t="s">
        <v>96</v>
      </c>
      <c r="EA5" s="490"/>
      <c r="EB5" s="490"/>
      <c r="EC5" s="491"/>
      <c r="ED5" s="481"/>
      <c r="EE5" s="481"/>
      <c r="EF5" s="481"/>
      <c r="EG5" s="481"/>
      <c r="EH5" s="484"/>
      <c r="EI5" s="484"/>
      <c r="EJ5" s="481"/>
      <c r="EK5" s="481"/>
      <c r="EL5" s="481"/>
      <c r="EO5" s="621"/>
      <c r="EP5" s="622"/>
      <c r="EQ5" s="622"/>
      <c r="ER5" s="623"/>
      <c r="ES5" s="489" t="s">
        <v>96</v>
      </c>
      <c r="ET5" s="490"/>
      <c r="EU5" s="490"/>
      <c r="EV5" s="491"/>
      <c r="EW5" s="481"/>
      <c r="EX5" s="481"/>
      <c r="EY5" s="481"/>
      <c r="EZ5" s="481"/>
      <c r="FA5" s="484"/>
      <c r="FB5" s="484"/>
      <c r="FC5" s="481"/>
      <c r="FD5" s="481"/>
      <c r="FE5" s="481"/>
      <c r="FH5" s="621"/>
      <c r="FI5" s="622"/>
      <c r="FJ5" s="622"/>
      <c r="FK5" s="623"/>
      <c r="FL5" s="489" t="s">
        <v>96</v>
      </c>
      <c r="FM5" s="490"/>
      <c r="FN5" s="490"/>
      <c r="FO5" s="491"/>
      <c r="FP5" s="481"/>
      <c r="FQ5" s="481"/>
      <c r="FR5" s="481"/>
      <c r="FS5" s="481"/>
      <c r="FT5" s="484"/>
      <c r="FU5" s="484"/>
      <c r="FV5" s="481"/>
      <c r="FW5" s="481"/>
      <c r="FX5" s="481"/>
      <c r="GA5" s="621"/>
      <c r="GB5" s="622"/>
      <c r="GC5" s="622"/>
      <c r="GD5" s="623"/>
      <c r="GE5" s="489" t="s">
        <v>96</v>
      </c>
      <c r="GF5" s="490"/>
      <c r="GG5" s="490"/>
      <c r="GH5" s="491"/>
      <c r="GI5" s="481"/>
      <c r="GJ5" s="481"/>
      <c r="GK5" s="481"/>
      <c r="GL5" s="481"/>
      <c r="GM5" s="484"/>
      <c r="GN5" s="484"/>
      <c r="GO5" s="481"/>
      <c r="GP5" s="481"/>
      <c r="GQ5" s="481"/>
      <c r="GT5" s="630"/>
      <c r="GU5" s="631"/>
      <c r="GV5" s="631"/>
      <c r="GW5" s="632"/>
      <c r="GX5" s="489" t="s">
        <v>96</v>
      </c>
      <c r="GY5" s="490"/>
      <c r="GZ5" s="490"/>
      <c r="HA5" s="491"/>
      <c r="HB5" s="481"/>
      <c r="HC5" s="481"/>
      <c r="HD5" s="481"/>
      <c r="HE5" s="481"/>
      <c r="HF5" s="484"/>
      <c r="HG5" s="484"/>
      <c r="HH5" s="481"/>
      <c r="HI5" s="481"/>
      <c r="HJ5" s="481"/>
      <c r="HM5" s="621"/>
      <c r="HN5" s="622"/>
      <c r="HO5" s="622"/>
      <c r="HP5" s="623"/>
      <c r="HQ5" s="489" t="s">
        <v>96</v>
      </c>
      <c r="HR5" s="490"/>
      <c r="HS5" s="490"/>
      <c r="HT5" s="491"/>
      <c r="HU5" s="481"/>
      <c r="HV5" s="481"/>
      <c r="HW5" s="481"/>
      <c r="HX5" s="481"/>
      <c r="HY5" s="484"/>
      <c r="HZ5" s="484"/>
      <c r="IA5" s="481"/>
      <c r="IB5" s="481"/>
      <c r="IC5" s="481"/>
      <c r="IF5" s="621"/>
      <c r="IG5" s="622"/>
      <c r="IH5" s="622"/>
      <c r="II5" s="623"/>
      <c r="IJ5" s="489" t="s">
        <v>96</v>
      </c>
      <c r="IK5" s="490"/>
      <c r="IL5" s="490"/>
      <c r="IM5" s="491"/>
      <c r="IN5" s="481"/>
      <c r="IO5" s="481"/>
      <c r="IP5" s="481"/>
      <c r="IQ5" s="481"/>
      <c r="IR5" s="484"/>
      <c r="IS5" s="484"/>
      <c r="IT5" s="481"/>
      <c r="IU5" s="481"/>
      <c r="IV5" s="481"/>
      <c r="IY5" s="621"/>
      <c r="IZ5" s="622"/>
      <c r="JA5" s="622"/>
      <c r="JB5" s="623"/>
      <c r="JC5" s="489" t="s">
        <v>96</v>
      </c>
      <c r="JD5" s="490"/>
      <c r="JE5" s="490"/>
      <c r="JF5" s="491"/>
      <c r="JG5" s="481"/>
      <c r="JH5" s="481"/>
      <c r="JI5" s="481"/>
      <c r="JJ5" s="481"/>
      <c r="JK5" s="484"/>
      <c r="JL5" s="484"/>
      <c r="JM5" s="481"/>
      <c r="JN5" s="481"/>
      <c r="JO5" s="481"/>
      <c r="JR5" s="621"/>
      <c r="JS5" s="622"/>
      <c r="JT5" s="622"/>
      <c r="JU5" s="623"/>
      <c r="JV5" s="489" t="s">
        <v>96</v>
      </c>
      <c r="JW5" s="490"/>
      <c r="JX5" s="490"/>
      <c r="JY5" s="491"/>
      <c r="JZ5" s="481"/>
      <c r="KA5" s="481"/>
      <c r="KB5" s="481"/>
      <c r="KC5" s="481"/>
      <c r="KD5" s="484"/>
      <c r="KE5" s="484"/>
      <c r="KF5" s="481"/>
      <c r="KG5" s="481"/>
      <c r="KH5" s="481"/>
      <c r="KK5" s="624"/>
      <c r="KL5" s="625"/>
      <c r="KM5" s="625"/>
      <c r="KN5" s="626"/>
      <c r="KO5" s="489" t="s">
        <v>96</v>
      </c>
      <c r="KP5" s="490"/>
      <c r="KQ5" s="490"/>
      <c r="KR5" s="491"/>
      <c r="KS5" s="481"/>
      <c r="KT5" s="481"/>
      <c r="KU5" s="481"/>
      <c r="KV5" s="481"/>
      <c r="KW5" s="484"/>
      <c r="KX5" s="484"/>
      <c r="KY5" s="481"/>
      <c r="KZ5" s="481"/>
      <c r="LA5" s="481"/>
      <c r="LD5" s="621"/>
      <c r="LE5" s="622"/>
      <c r="LF5" s="622"/>
      <c r="LG5" s="623"/>
      <c r="LH5" s="489" t="s">
        <v>96</v>
      </c>
      <c r="LI5" s="490"/>
      <c r="LJ5" s="490"/>
      <c r="LK5" s="491"/>
      <c r="LL5" s="481"/>
      <c r="LM5" s="481"/>
      <c r="LN5" s="481"/>
      <c r="LO5" s="481"/>
      <c r="LP5" s="484"/>
      <c r="LQ5" s="484"/>
      <c r="LR5" s="481"/>
      <c r="LS5" s="481"/>
      <c r="LT5" s="481"/>
      <c r="LW5" s="624"/>
      <c r="LX5" s="625"/>
      <c r="LY5" s="625"/>
      <c r="LZ5" s="626"/>
      <c r="MA5" s="489" t="s">
        <v>96</v>
      </c>
      <c r="MB5" s="490"/>
      <c r="MC5" s="490"/>
      <c r="MD5" s="491"/>
      <c r="ME5" s="481"/>
      <c r="MF5" s="481"/>
      <c r="MG5" s="481"/>
      <c r="MH5" s="481"/>
      <c r="MI5" s="484"/>
      <c r="MJ5" s="484"/>
      <c r="MK5" s="481"/>
      <c r="ML5" s="481"/>
      <c r="MM5" s="481"/>
      <c r="MP5" s="633"/>
      <c r="MQ5" s="634"/>
      <c r="MR5" s="634"/>
      <c r="MS5" s="635"/>
      <c r="MT5" s="489" t="s">
        <v>96</v>
      </c>
      <c r="MU5" s="490"/>
      <c r="MV5" s="490"/>
      <c r="MW5" s="491"/>
      <c r="MX5" s="481"/>
      <c r="MY5" s="481"/>
      <c r="MZ5" s="481"/>
      <c r="NA5" s="481"/>
      <c r="NB5" s="484"/>
      <c r="NC5" s="484"/>
      <c r="ND5" s="481"/>
      <c r="NE5" s="481"/>
      <c r="NF5" s="481"/>
      <c r="NI5" s="621"/>
      <c r="NJ5" s="622"/>
      <c r="NK5" s="622"/>
      <c r="NL5" s="623"/>
      <c r="NM5" s="489" t="s">
        <v>96</v>
      </c>
      <c r="NN5" s="490"/>
      <c r="NO5" s="490"/>
      <c r="NP5" s="491"/>
      <c r="NQ5" s="481"/>
      <c r="NR5" s="481"/>
      <c r="NS5" s="481"/>
      <c r="NT5" s="481"/>
      <c r="NU5" s="484"/>
      <c r="NV5" s="484"/>
      <c r="NW5" s="481"/>
      <c r="NX5" s="481"/>
      <c r="NY5" s="481"/>
      <c r="OB5" s="621"/>
      <c r="OC5" s="622"/>
      <c r="OD5" s="622"/>
      <c r="OE5" s="623"/>
      <c r="OF5" s="489" t="s">
        <v>96</v>
      </c>
      <c r="OG5" s="490"/>
      <c r="OH5" s="490"/>
      <c r="OI5" s="491"/>
      <c r="OJ5" s="481"/>
      <c r="OK5" s="481"/>
      <c r="OL5" s="481"/>
      <c r="OM5" s="481"/>
      <c r="ON5" s="484"/>
      <c r="OO5" s="484"/>
      <c r="OP5" s="481"/>
      <c r="OQ5" s="481"/>
      <c r="OR5" s="481"/>
    </row>
    <row r="6" spans="1:408" ht="17.25" customHeight="1" thickBot="1" x14ac:dyDescent="0.3">
      <c r="B6" s="517"/>
      <c r="C6" s="518"/>
      <c r="D6" s="519"/>
      <c r="E6" s="526"/>
      <c r="F6" s="527"/>
      <c r="G6" s="527"/>
      <c r="H6" s="527"/>
      <c r="I6" s="528"/>
      <c r="L6" s="621"/>
      <c r="M6" s="622"/>
      <c r="N6" s="622"/>
      <c r="O6" s="623"/>
      <c r="P6" s="492"/>
      <c r="Q6" s="493"/>
      <c r="R6" s="493"/>
      <c r="S6" s="494"/>
      <c r="T6" s="481"/>
      <c r="U6" s="481"/>
      <c r="V6" s="481"/>
      <c r="W6" s="481"/>
      <c r="X6" s="484"/>
      <c r="Y6" s="484"/>
      <c r="Z6" s="481"/>
      <c r="AA6" s="481"/>
      <c r="AB6" s="481"/>
      <c r="AE6" s="624"/>
      <c r="AF6" s="625"/>
      <c r="AG6" s="625"/>
      <c r="AH6" s="626"/>
      <c r="AI6" s="492"/>
      <c r="AJ6" s="493"/>
      <c r="AK6" s="493"/>
      <c r="AL6" s="494"/>
      <c r="AM6" s="481"/>
      <c r="AN6" s="481"/>
      <c r="AO6" s="481"/>
      <c r="AP6" s="481"/>
      <c r="AQ6" s="484"/>
      <c r="AR6" s="484"/>
      <c r="AS6" s="481"/>
      <c r="AT6" s="481"/>
      <c r="AU6" s="481"/>
      <c r="AX6" s="621"/>
      <c r="AY6" s="622"/>
      <c r="AZ6" s="622"/>
      <c r="BA6" s="623"/>
      <c r="BB6" s="492"/>
      <c r="BC6" s="493"/>
      <c r="BD6" s="493"/>
      <c r="BE6" s="494"/>
      <c r="BF6" s="481"/>
      <c r="BG6" s="481"/>
      <c r="BH6" s="481"/>
      <c r="BI6" s="481"/>
      <c r="BJ6" s="484"/>
      <c r="BK6" s="484"/>
      <c r="BL6" s="481"/>
      <c r="BM6" s="481"/>
      <c r="BN6" s="481"/>
      <c r="BQ6" s="627"/>
      <c r="BR6" s="628"/>
      <c r="BS6" s="628"/>
      <c r="BT6" s="629"/>
      <c r="BU6" s="492"/>
      <c r="BV6" s="493"/>
      <c r="BW6" s="493"/>
      <c r="BX6" s="494"/>
      <c r="BY6" s="481"/>
      <c r="BZ6" s="481"/>
      <c r="CA6" s="481"/>
      <c r="CB6" s="481"/>
      <c r="CC6" s="484"/>
      <c r="CD6" s="484"/>
      <c r="CE6" s="481"/>
      <c r="CF6" s="481"/>
      <c r="CG6" s="481"/>
      <c r="CJ6" s="621"/>
      <c r="CK6" s="622"/>
      <c r="CL6" s="622"/>
      <c r="CM6" s="623"/>
      <c r="CN6" s="492"/>
      <c r="CO6" s="493"/>
      <c r="CP6" s="493"/>
      <c r="CQ6" s="494"/>
      <c r="CR6" s="481"/>
      <c r="CS6" s="481"/>
      <c r="CT6" s="481"/>
      <c r="CU6" s="481"/>
      <c r="CV6" s="484"/>
      <c r="CW6" s="484"/>
      <c r="CX6" s="481"/>
      <c r="CY6" s="481"/>
      <c r="CZ6" s="481"/>
      <c r="DC6" s="621"/>
      <c r="DD6" s="622"/>
      <c r="DE6" s="622"/>
      <c r="DF6" s="623"/>
      <c r="DG6" s="492"/>
      <c r="DH6" s="493"/>
      <c r="DI6" s="493"/>
      <c r="DJ6" s="494"/>
      <c r="DK6" s="481"/>
      <c r="DL6" s="481"/>
      <c r="DM6" s="481"/>
      <c r="DN6" s="481"/>
      <c r="DO6" s="484"/>
      <c r="DP6" s="484"/>
      <c r="DQ6" s="481"/>
      <c r="DR6" s="481"/>
      <c r="DS6" s="481"/>
      <c r="DV6" s="621"/>
      <c r="DW6" s="622"/>
      <c r="DX6" s="622"/>
      <c r="DY6" s="623"/>
      <c r="DZ6" s="492"/>
      <c r="EA6" s="493"/>
      <c r="EB6" s="493"/>
      <c r="EC6" s="494"/>
      <c r="ED6" s="481"/>
      <c r="EE6" s="481"/>
      <c r="EF6" s="481"/>
      <c r="EG6" s="481"/>
      <c r="EH6" s="484"/>
      <c r="EI6" s="484"/>
      <c r="EJ6" s="481"/>
      <c r="EK6" s="481"/>
      <c r="EL6" s="481"/>
      <c r="EO6" s="621"/>
      <c r="EP6" s="622"/>
      <c r="EQ6" s="622"/>
      <c r="ER6" s="623"/>
      <c r="ES6" s="492"/>
      <c r="ET6" s="493"/>
      <c r="EU6" s="493"/>
      <c r="EV6" s="494"/>
      <c r="EW6" s="481"/>
      <c r="EX6" s="481"/>
      <c r="EY6" s="481"/>
      <c r="EZ6" s="481"/>
      <c r="FA6" s="484"/>
      <c r="FB6" s="484"/>
      <c r="FC6" s="481"/>
      <c r="FD6" s="481"/>
      <c r="FE6" s="481"/>
      <c r="FH6" s="621"/>
      <c r="FI6" s="622"/>
      <c r="FJ6" s="622"/>
      <c r="FK6" s="623"/>
      <c r="FL6" s="492"/>
      <c r="FM6" s="493"/>
      <c r="FN6" s="493"/>
      <c r="FO6" s="494"/>
      <c r="FP6" s="481"/>
      <c r="FQ6" s="481"/>
      <c r="FR6" s="481"/>
      <c r="FS6" s="481"/>
      <c r="FT6" s="484"/>
      <c r="FU6" s="484"/>
      <c r="FV6" s="481"/>
      <c r="FW6" s="481"/>
      <c r="FX6" s="481"/>
      <c r="GA6" s="621"/>
      <c r="GB6" s="622"/>
      <c r="GC6" s="622"/>
      <c r="GD6" s="623"/>
      <c r="GE6" s="492"/>
      <c r="GF6" s="493"/>
      <c r="GG6" s="493"/>
      <c r="GH6" s="494"/>
      <c r="GI6" s="481"/>
      <c r="GJ6" s="481"/>
      <c r="GK6" s="481"/>
      <c r="GL6" s="481"/>
      <c r="GM6" s="484"/>
      <c r="GN6" s="484"/>
      <c r="GO6" s="481"/>
      <c r="GP6" s="481"/>
      <c r="GQ6" s="481"/>
      <c r="GT6" s="630"/>
      <c r="GU6" s="631"/>
      <c r="GV6" s="631"/>
      <c r="GW6" s="632"/>
      <c r="GX6" s="492"/>
      <c r="GY6" s="493"/>
      <c r="GZ6" s="493"/>
      <c r="HA6" s="494"/>
      <c r="HB6" s="481"/>
      <c r="HC6" s="481"/>
      <c r="HD6" s="481"/>
      <c r="HE6" s="481"/>
      <c r="HF6" s="484"/>
      <c r="HG6" s="484"/>
      <c r="HH6" s="481"/>
      <c r="HI6" s="481"/>
      <c r="HJ6" s="481"/>
      <c r="HM6" s="621"/>
      <c r="HN6" s="622"/>
      <c r="HO6" s="622"/>
      <c r="HP6" s="623"/>
      <c r="HQ6" s="492"/>
      <c r="HR6" s="493"/>
      <c r="HS6" s="493"/>
      <c r="HT6" s="494"/>
      <c r="HU6" s="481"/>
      <c r="HV6" s="481"/>
      <c r="HW6" s="481"/>
      <c r="HX6" s="481"/>
      <c r="HY6" s="484"/>
      <c r="HZ6" s="484"/>
      <c r="IA6" s="481"/>
      <c r="IB6" s="481"/>
      <c r="IC6" s="481"/>
      <c r="IF6" s="621"/>
      <c r="IG6" s="622"/>
      <c r="IH6" s="622"/>
      <c r="II6" s="623"/>
      <c r="IJ6" s="492"/>
      <c r="IK6" s="493"/>
      <c r="IL6" s="493"/>
      <c r="IM6" s="494"/>
      <c r="IN6" s="481"/>
      <c r="IO6" s="481"/>
      <c r="IP6" s="481"/>
      <c r="IQ6" s="481"/>
      <c r="IR6" s="484"/>
      <c r="IS6" s="484"/>
      <c r="IT6" s="481"/>
      <c r="IU6" s="481"/>
      <c r="IV6" s="481"/>
      <c r="IY6" s="621"/>
      <c r="IZ6" s="622"/>
      <c r="JA6" s="622"/>
      <c r="JB6" s="623"/>
      <c r="JC6" s="492"/>
      <c r="JD6" s="493"/>
      <c r="JE6" s="493"/>
      <c r="JF6" s="494"/>
      <c r="JG6" s="481"/>
      <c r="JH6" s="481"/>
      <c r="JI6" s="481"/>
      <c r="JJ6" s="481"/>
      <c r="JK6" s="484"/>
      <c r="JL6" s="484"/>
      <c r="JM6" s="481"/>
      <c r="JN6" s="481"/>
      <c r="JO6" s="481"/>
      <c r="JR6" s="621"/>
      <c r="JS6" s="622"/>
      <c r="JT6" s="622"/>
      <c r="JU6" s="623"/>
      <c r="JV6" s="492"/>
      <c r="JW6" s="493"/>
      <c r="JX6" s="493"/>
      <c r="JY6" s="494"/>
      <c r="JZ6" s="481"/>
      <c r="KA6" s="481"/>
      <c r="KB6" s="481"/>
      <c r="KC6" s="481"/>
      <c r="KD6" s="484"/>
      <c r="KE6" s="484"/>
      <c r="KF6" s="481"/>
      <c r="KG6" s="481"/>
      <c r="KH6" s="481"/>
      <c r="KK6" s="624"/>
      <c r="KL6" s="625"/>
      <c r="KM6" s="625"/>
      <c r="KN6" s="626"/>
      <c r="KO6" s="492"/>
      <c r="KP6" s="493"/>
      <c r="KQ6" s="493"/>
      <c r="KR6" s="494"/>
      <c r="KS6" s="481"/>
      <c r="KT6" s="481"/>
      <c r="KU6" s="481"/>
      <c r="KV6" s="481"/>
      <c r="KW6" s="484"/>
      <c r="KX6" s="484"/>
      <c r="KY6" s="481"/>
      <c r="KZ6" s="481"/>
      <c r="LA6" s="481"/>
      <c r="LD6" s="621"/>
      <c r="LE6" s="622"/>
      <c r="LF6" s="622"/>
      <c r="LG6" s="623"/>
      <c r="LH6" s="492"/>
      <c r="LI6" s="493"/>
      <c r="LJ6" s="493"/>
      <c r="LK6" s="494"/>
      <c r="LL6" s="481"/>
      <c r="LM6" s="481"/>
      <c r="LN6" s="481"/>
      <c r="LO6" s="481"/>
      <c r="LP6" s="484"/>
      <c r="LQ6" s="484"/>
      <c r="LR6" s="481"/>
      <c r="LS6" s="481"/>
      <c r="LT6" s="481"/>
      <c r="LW6" s="624"/>
      <c r="LX6" s="625"/>
      <c r="LY6" s="625"/>
      <c r="LZ6" s="626"/>
      <c r="MA6" s="492"/>
      <c r="MB6" s="493"/>
      <c r="MC6" s="493"/>
      <c r="MD6" s="494"/>
      <c r="ME6" s="481"/>
      <c r="MF6" s="481"/>
      <c r="MG6" s="481"/>
      <c r="MH6" s="481"/>
      <c r="MI6" s="484"/>
      <c r="MJ6" s="484"/>
      <c r="MK6" s="481"/>
      <c r="ML6" s="481"/>
      <c r="MM6" s="481"/>
      <c r="MP6" s="633"/>
      <c r="MQ6" s="634"/>
      <c r="MR6" s="634"/>
      <c r="MS6" s="635"/>
      <c r="MT6" s="492"/>
      <c r="MU6" s="493"/>
      <c r="MV6" s="493"/>
      <c r="MW6" s="494"/>
      <c r="MX6" s="481"/>
      <c r="MY6" s="481"/>
      <c r="MZ6" s="481"/>
      <c r="NA6" s="481"/>
      <c r="NB6" s="484"/>
      <c r="NC6" s="484"/>
      <c r="ND6" s="481"/>
      <c r="NE6" s="481"/>
      <c r="NF6" s="481"/>
      <c r="NI6" s="621"/>
      <c r="NJ6" s="622"/>
      <c r="NK6" s="622"/>
      <c r="NL6" s="623"/>
      <c r="NM6" s="492"/>
      <c r="NN6" s="493"/>
      <c r="NO6" s="493"/>
      <c r="NP6" s="494"/>
      <c r="NQ6" s="481"/>
      <c r="NR6" s="481"/>
      <c r="NS6" s="481"/>
      <c r="NT6" s="481"/>
      <c r="NU6" s="484"/>
      <c r="NV6" s="484"/>
      <c r="NW6" s="481"/>
      <c r="NX6" s="481"/>
      <c r="NY6" s="481"/>
      <c r="OB6" s="621"/>
      <c r="OC6" s="622"/>
      <c r="OD6" s="622"/>
      <c r="OE6" s="623"/>
      <c r="OF6" s="492"/>
      <c r="OG6" s="493"/>
      <c r="OH6" s="493"/>
      <c r="OI6" s="494"/>
      <c r="OJ6" s="481"/>
      <c r="OK6" s="481"/>
      <c r="OL6" s="481"/>
      <c r="OM6" s="481"/>
      <c r="ON6" s="484"/>
      <c r="OO6" s="484"/>
      <c r="OP6" s="481"/>
      <c r="OQ6" s="481"/>
      <c r="OR6" s="481"/>
    </row>
    <row r="7" spans="1:408" ht="71.099999999999994" customHeight="1" thickTop="1" thickBot="1" x14ac:dyDescent="0.3">
      <c r="B7" s="520"/>
      <c r="C7" s="521"/>
      <c r="D7" s="522"/>
      <c r="E7" s="526"/>
      <c r="F7" s="527"/>
      <c r="G7" s="527"/>
      <c r="H7" s="527"/>
      <c r="I7" s="528"/>
      <c r="L7" s="621"/>
      <c r="M7" s="622"/>
      <c r="N7" s="622"/>
      <c r="O7" s="623"/>
      <c r="P7" s="495"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Q7" s="496"/>
      <c r="R7" s="496"/>
      <c r="S7" s="497"/>
      <c r="T7" s="481"/>
      <c r="U7" s="481"/>
      <c r="V7" s="481"/>
      <c r="W7" s="481"/>
      <c r="X7" s="484"/>
      <c r="Y7" s="484"/>
      <c r="Z7" s="481"/>
      <c r="AA7" s="481"/>
      <c r="AB7" s="481"/>
      <c r="AE7" s="624"/>
      <c r="AF7" s="625"/>
      <c r="AG7" s="625"/>
      <c r="AH7" s="626"/>
      <c r="AI7" s="495"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AJ7" s="496"/>
      <c r="AK7" s="496"/>
      <c r="AL7" s="497"/>
      <c r="AM7" s="481"/>
      <c r="AN7" s="481"/>
      <c r="AO7" s="481"/>
      <c r="AP7" s="481"/>
      <c r="AQ7" s="484"/>
      <c r="AR7" s="484"/>
      <c r="AS7" s="481"/>
      <c r="AT7" s="481"/>
      <c r="AU7" s="481"/>
      <c r="AX7" s="621"/>
      <c r="AY7" s="622"/>
      <c r="AZ7" s="622"/>
      <c r="BA7" s="623"/>
      <c r="BB7" s="495"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BC7" s="496"/>
      <c r="BD7" s="496"/>
      <c r="BE7" s="497"/>
      <c r="BF7" s="481"/>
      <c r="BG7" s="481"/>
      <c r="BH7" s="481"/>
      <c r="BI7" s="481"/>
      <c r="BJ7" s="484"/>
      <c r="BK7" s="484"/>
      <c r="BL7" s="481"/>
      <c r="BM7" s="481"/>
      <c r="BN7" s="481"/>
      <c r="BQ7" s="627"/>
      <c r="BR7" s="628"/>
      <c r="BS7" s="628"/>
      <c r="BT7" s="629"/>
      <c r="BU7" s="495"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BV7" s="496"/>
      <c r="BW7" s="496"/>
      <c r="BX7" s="497"/>
      <c r="BY7" s="481"/>
      <c r="BZ7" s="481"/>
      <c r="CA7" s="481"/>
      <c r="CB7" s="481"/>
      <c r="CC7" s="484"/>
      <c r="CD7" s="484"/>
      <c r="CE7" s="481"/>
      <c r="CF7" s="481"/>
      <c r="CG7" s="481"/>
      <c r="CJ7" s="621"/>
      <c r="CK7" s="622"/>
      <c r="CL7" s="622"/>
      <c r="CM7" s="623"/>
      <c r="CN7" s="495"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CO7" s="496"/>
      <c r="CP7" s="496"/>
      <c r="CQ7" s="497"/>
      <c r="CR7" s="481"/>
      <c r="CS7" s="481"/>
      <c r="CT7" s="481"/>
      <c r="CU7" s="481"/>
      <c r="CV7" s="484"/>
      <c r="CW7" s="484"/>
      <c r="CX7" s="481"/>
      <c r="CY7" s="481"/>
      <c r="CZ7" s="481"/>
      <c r="DC7" s="621"/>
      <c r="DD7" s="622"/>
      <c r="DE7" s="622"/>
      <c r="DF7" s="623"/>
      <c r="DG7" s="495"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DH7" s="496"/>
      <c r="DI7" s="496"/>
      <c r="DJ7" s="497"/>
      <c r="DK7" s="481"/>
      <c r="DL7" s="481"/>
      <c r="DM7" s="481"/>
      <c r="DN7" s="481"/>
      <c r="DO7" s="484"/>
      <c r="DP7" s="484"/>
      <c r="DQ7" s="481"/>
      <c r="DR7" s="481"/>
      <c r="DS7" s="481"/>
      <c r="DV7" s="621"/>
      <c r="DW7" s="622"/>
      <c r="DX7" s="622"/>
      <c r="DY7" s="623"/>
      <c r="DZ7" s="495"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EA7" s="496"/>
      <c r="EB7" s="496"/>
      <c r="EC7" s="497"/>
      <c r="ED7" s="481"/>
      <c r="EE7" s="481"/>
      <c r="EF7" s="481"/>
      <c r="EG7" s="481"/>
      <c r="EH7" s="484"/>
      <c r="EI7" s="484"/>
      <c r="EJ7" s="481"/>
      <c r="EK7" s="481"/>
      <c r="EL7" s="481"/>
      <c r="EO7" s="621"/>
      <c r="EP7" s="622"/>
      <c r="EQ7" s="622"/>
      <c r="ER7" s="623"/>
      <c r="ES7" s="495"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ET7" s="496"/>
      <c r="EU7" s="496"/>
      <c r="EV7" s="497"/>
      <c r="EW7" s="481"/>
      <c r="EX7" s="481"/>
      <c r="EY7" s="481"/>
      <c r="EZ7" s="481"/>
      <c r="FA7" s="484"/>
      <c r="FB7" s="484"/>
      <c r="FC7" s="481"/>
      <c r="FD7" s="481"/>
      <c r="FE7" s="481"/>
      <c r="FH7" s="621"/>
      <c r="FI7" s="622"/>
      <c r="FJ7" s="622"/>
      <c r="FK7" s="623"/>
      <c r="FL7" s="495"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FM7" s="496"/>
      <c r="FN7" s="496"/>
      <c r="FO7" s="497"/>
      <c r="FP7" s="481"/>
      <c r="FQ7" s="481"/>
      <c r="FR7" s="481"/>
      <c r="FS7" s="481"/>
      <c r="FT7" s="484"/>
      <c r="FU7" s="484"/>
      <c r="FV7" s="481"/>
      <c r="FW7" s="481"/>
      <c r="FX7" s="481"/>
      <c r="GA7" s="621"/>
      <c r="GB7" s="622"/>
      <c r="GC7" s="622"/>
      <c r="GD7" s="623"/>
      <c r="GE7" s="495"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GF7" s="496"/>
      <c r="GG7" s="496"/>
      <c r="GH7" s="497"/>
      <c r="GI7" s="481"/>
      <c r="GJ7" s="481"/>
      <c r="GK7" s="481"/>
      <c r="GL7" s="481"/>
      <c r="GM7" s="484"/>
      <c r="GN7" s="484"/>
      <c r="GO7" s="481"/>
      <c r="GP7" s="481"/>
      <c r="GQ7" s="481"/>
      <c r="GT7" s="630"/>
      <c r="GU7" s="631"/>
      <c r="GV7" s="631"/>
      <c r="GW7" s="632"/>
      <c r="GX7" s="495"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GY7" s="496"/>
      <c r="GZ7" s="496"/>
      <c r="HA7" s="497"/>
      <c r="HB7" s="481"/>
      <c r="HC7" s="481"/>
      <c r="HD7" s="481"/>
      <c r="HE7" s="481"/>
      <c r="HF7" s="484"/>
      <c r="HG7" s="484"/>
      <c r="HH7" s="481"/>
      <c r="HI7" s="481"/>
      <c r="HJ7" s="481"/>
      <c r="HM7" s="621"/>
      <c r="HN7" s="622"/>
      <c r="HO7" s="622"/>
      <c r="HP7" s="623"/>
      <c r="HQ7" s="495"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HR7" s="496"/>
      <c r="HS7" s="496"/>
      <c r="HT7" s="497"/>
      <c r="HU7" s="481"/>
      <c r="HV7" s="481"/>
      <c r="HW7" s="481"/>
      <c r="HX7" s="481"/>
      <c r="HY7" s="484"/>
      <c r="HZ7" s="484"/>
      <c r="IA7" s="481"/>
      <c r="IB7" s="481"/>
      <c r="IC7" s="481"/>
      <c r="IF7" s="621"/>
      <c r="IG7" s="622"/>
      <c r="IH7" s="622"/>
      <c r="II7" s="623"/>
      <c r="IJ7" s="495"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IK7" s="496"/>
      <c r="IL7" s="496"/>
      <c r="IM7" s="497"/>
      <c r="IN7" s="481"/>
      <c r="IO7" s="481"/>
      <c r="IP7" s="481"/>
      <c r="IQ7" s="481"/>
      <c r="IR7" s="484"/>
      <c r="IS7" s="484"/>
      <c r="IT7" s="481"/>
      <c r="IU7" s="481"/>
      <c r="IV7" s="481"/>
      <c r="IY7" s="621"/>
      <c r="IZ7" s="622"/>
      <c r="JA7" s="622"/>
      <c r="JB7" s="623"/>
      <c r="JC7" s="495"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JD7" s="496"/>
      <c r="JE7" s="496"/>
      <c r="JF7" s="497"/>
      <c r="JG7" s="481"/>
      <c r="JH7" s="481"/>
      <c r="JI7" s="481"/>
      <c r="JJ7" s="481"/>
      <c r="JK7" s="484"/>
      <c r="JL7" s="484"/>
      <c r="JM7" s="481"/>
      <c r="JN7" s="481"/>
      <c r="JO7" s="481"/>
      <c r="JR7" s="621"/>
      <c r="JS7" s="622"/>
      <c r="JT7" s="622"/>
      <c r="JU7" s="623"/>
      <c r="JV7" s="495"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JW7" s="496"/>
      <c r="JX7" s="496"/>
      <c r="JY7" s="497"/>
      <c r="JZ7" s="481"/>
      <c r="KA7" s="481"/>
      <c r="KB7" s="481"/>
      <c r="KC7" s="481"/>
      <c r="KD7" s="484"/>
      <c r="KE7" s="484"/>
      <c r="KF7" s="481"/>
      <c r="KG7" s="481"/>
      <c r="KH7" s="481"/>
      <c r="KK7" s="624"/>
      <c r="KL7" s="625"/>
      <c r="KM7" s="625"/>
      <c r="KN7" s="626"/>
      <c r="KO7" s="495"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KP7" s="496"/>
      <c r="KQ7" s="496"/>
      <c r="KR7" s="497"/>
      <c r="KS7" s="481"/>
      <c r="KT7" s="481"/>
      <c r="KU7" s="481"/>
      <c r="KV7" s="481"/>
      <c r="KW7" s="484"/>
      <c r="KX7" s="484"/>
      <c r="KY7" s="481"/>
      <c r="KZ7" s="481"/>
      <c r="LA7" s="481"/>
      <c r="LD7" s="621"/>
      <c r="LE7" s="622"/>
      <c r="LF7" s="622"/>
      <c r="LG7" s="623"/>
      <c r="LH7" s="495"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LI7" s="496"/>
      <c r="LJ7" s="496"/>
      <c r="LK7" s="497"/>
      <c r="LL7" s="481"/>
      <c r="LM7" s="481"/>
      <c r="LN7" s="481"/>
      <c r="LO7" s="481"/>
      <c r="LP7" s="484"/>
      <c r="LQ7" s="484"/>
      <c r="LR7" s="481"/>
      <c r="LS7" s="481"/>
      <c r="LT7" s="481"/>
      <c r="LW7" s="624"/>
      <c r="LX7" s="625"/>
      <c r="LY7" s="625"/>
      <c r="LZ7" s="626"/>
      <c r="MA7" s="495"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MB7" s="496"/>
      <c r="MC7" s="496"/>
      <c r="MD7" s="497"/>
      <c r="ME7" s="481"/>
      <c r="MF7" s="481"/>
      <c r="MG7" s="481"/>
      <c r="MH7" s="481"/>
      <c r="MI7" s="484"/>
      <c r="MJ7" s="484"/>
      <c r="MK7" s="481"/>
      <c r="ML7" s="481"/>
      <c r="MM7" s="481"/>
      <c r="MP7" s="633"/>
      <c r="MQ7" s="634"/>
      <c r="MR7" s="634"/>
      <c r="MS7" s="635"/>
      <c r="MT7" s="495"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MU7" s="496"/>
      <c r="MV7" s="496"/>
      <c r="MW7" s="497"/>
      <c r="MX7" s="481"/>
      <c r="MY7" s="481"/>
      <c r="MZ7" s="481"/>
      <c r="NA7" s="481"/>
      <c r="NB7" s="484"/>
      <c r="NC7" s="484"/>
      <c r="ND7" s="481"/>
      <c r="NE7" s="481"/>
      <c r="NF7" s="481"/>
      <c r="NI7" s="621"/>
      <c r="NJ7" s="622"/>
      <c r="NK7" s="622"/>
      <c r="NL7" s="623"/>
      <c r="NM7" s="495"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NN7" s="496"/>
      <c r="NO7" s="496"/>
      <c r="NP7" s="497"/>
      <c r="NQ7" s="481"/>
      <c r="NR7" s="481"/>
      <c r="NS7" s="481"/>
      <c r="NT7" s="481"/>
      <c r="NU7" s="484"/>
      <c r="NV7" s="484"/>
      <c r="NW7" s="481"/>
      <c r="NX7" s="481"/>
      <c r="NY7" s="481"/>
      <c r="OB7" s="621"/>
      <c r="OC7" s="622"/>
      <c r="OD7" s="622"/>
      <c r="OE7" s="623"/>
      <c r="OF7" s="495" t="str">
        <f>+'1_ENTREGA'!$A$4</f>
        <v>Ejecutar, por el Sistema de Precios Unitarios Fijos No Reajustables, las obras de infraestructura física, necesarias para: Realizar la intervención de la fachada noroccidental del Edificio Central de la Facultad de Medicina, de acuerdo con los planos (Anexo 1) y especificaciones técnicas (Anexo 3).</v>
      </c>
      <c r="OG7" s="496"/>
      <c r="OH7" s="496"/>
      <c r="OI7" s="497"/>
      <c r="OJ7" s="481"/>
      <c r="OK7" s="481"/>
      <c r="OL7" s="481"/>
      <c r="OM7" s="481"/>
      <c r="ON7" s="484"/>
      <c r="OO7" s="484"/>
      <c r="OP7" s="481"/>
      <c r="OQ7" s="481"/>
      <c r="OR7" s="481"/>
    </row>
    <row r="8" spans="1:408" ht="71.099999999999994" customHeight="1" thickTop="1" thickBot="1" x14ac:dyDescent="0.3">
      <c r="B8" s="532"/>
      <c r="C8" s="533"/>
      <c r="D8" s="533"/>
      <c r="E8" s="529"/>
      <c r="F8" s="530"/>
      <c r="G8" s="530"/>
      <c r="H8" s="530"/>
      <c r="I8" s="531"/>
      <c r="L8" s="636"/>
      <c r="M8" s="637"/>
      <c r="N8" s="637"/>
      <c r="O8" s="638"/>
      <c r="P8" s="498"/>
      <c r="Q8" s="499"/>
      <c r="R8" s="499"/>
      <c r="S8" s="500"/>
      <c r="T8" s="481"/>
      <c r="U8" s="481"/>
      <c r="V8" s="481"/>
      <c r="W8" s="481"/>
      <c r="X8" s="484"/>
      <c r="Y8" s="484"/>
      <c r="Z8" s="481"/>
      <c r="AA8" s="481"/>
      <c r="AB8" s="481"/>
      <c r="AE8" s="639"/>
      <c r="AF8" s="640"/>
      <c r="AG8" s="640"/>
      <c r="AH8" s="641"/>
      <c r="AI8" s="498"/>
      <c r="AJ8" s="499"/>
      <c r="AK8" s="499"/>
      <c r="AL8" s="500"/>
      <c r="AM8" s="481"/>
      <c r="AN8" s="481"/>
      <c r="AO8" s="481"/>
      <c r="AP8" s="481"/>
      <c r="AQ8" s="484"/>
      <c r="AR8" s="484"/>
      <c r="AS8" s="481"/>
      <c r="AT8" s="481"/>
      <c r="AU8" s="481"/>
      <c r="AX8" s="636"/>
      <c r="AY8" s="637"/>
      <c r="AZ8" s="637"/>
      <c r="BA8" s="638"/>
      <c r="BB8" s="498"/>
      <c r="BC8" s="499"/>
      <c r="BD8" s="499"/>
      <c r="BE8" s="500"/>
      <c r="BF8" s="481"/>
      <c r="BG8" s="481"/>
      <c r="BH8" s="481"/>
      <c r="BI8" s="481"/>
      <c r="BJ8" s="484"/>
      <c r="BK8" s="484"/>
      <c r="BL8" s="481"/>
      <c r="BM8" s="481"/>
      <c r="BN8" s="481"/>
      <c r="BQ8" s="642"/>
      <c r="BR8" s="643"/>
      <c r="BS8" s="643"/>
      <c r="BT8" s="644"/>
      <c r="BU8" s="498"/>
      <c r="BV8" s="499"/>
      <c r="BW8" s="499"/>
      <c r="BX8" s="500"/>
      <c r="BY8" s="481"/>
      <c r="BZ8" s="481"/>
      <c r="CA8" s="481"/>
      <c r="CB8" s="481"/>
      <c r="CC8" s="484"/>
      <c r="CD8" s="484"/>
      <c r="CE8" s="481"/>
      <c r="CF8" s="481"/>
      <c r="CG8" s="481"/>
      <c r="CJ8" s="636"/>
      <c r="CK8" s="637"/>
      <c r="CL8" s="637"/>
      <c r="CM8" s="638"/>
      <c r="CN8" s="498"/>
      <c r="CO8" s="499"/>
      <c r="CP8" s="499"/>
      <c r="CQ8" s="500"/>
      <c r="CR8" s="481"/>
      <c r="CS8" s="481"/>
      <c r="CT8" s="481"/>
      <c r="CU8" s="481"/>
      <c r="CV8" s="484"/>
      <c r="CW8" s="484"/>
      <c r="CX8" s="481"/>
      <c r="CY8" s="481"/>
      <c r="CZ8" s="481"/>
      <c r="DC8" s="636"/>
      <c r="DD8" s="637"/>
      <c r="DE8" s="637"/>
      <c r="DF8" s="638"/>
      <c r="DG8" s="498"/>
      <c r="DH8" s="499"/>
      <c r="DI8" s="499"/>
      <c r="DJ8" s="500"/>
      <c r="DK8" s="481"/>
      <c r="DL8" s="481"/>
      <c r="DM8" s="481"/>
      <c r="DN8" s="481"/>
      <c r="DO8" s="484"/>
      <c r="DP8" s="484"/>
      <c r="DQ8" s="481"/>
      <c r="DR8" s="481"/>
      <c r="DS8" s="481"/>
      <c r="DV8" s="636"/>
      <c r="DW8" s="637"/>
      <c r="DX8" s="637"/>
      <c r="DY8" s="638"/>
      <c r="DZ8" s="498"/>
      <c r="EA8" s="499"/>
      <c r="EB8" s="499"/>
      <c r="EC8" s="500"/>
      <c r="ED8" s="481"/>
      <c r="EE8" s="481"/>
      <c r="EF8" s="481"/>
      <c r="EG8" s="481"/>
      <c r="EH8" s="484"/>
      <c r="EI8" s="484"/>
      <c r="EJ8" s="481"/>
      <c r="EK8" s="481"/>
      <c r="EL8" s="481"/>
      <c r="EO8" s="636"/>
      <c r="EP8" s="637"/>
      <c r="EQ8" s="637"/>
      <c r="ER8" s="638"/>
      <c r="ES8" s="498"/>
      <c r="ET8" s="499"/>
      <c r="EU8" s="499"/>
      <c r="EV8" s="500"/>
      <c r="EW8" s="481"/>
      <c r="EX8" s="481"/>
      <c r="EY8" s="481"/>
      <c r="EZ8" s="481"/>
      <c r="FA8" s="484"/>
      <c r="FB8" s="484"/>
      <c r="FC8" s="481"/>
      <c r="FD8" s="481"/>
      <c r="FE8" s="481"/>
      <c r="FH8" s="636"/>
      <c r="FI8" s="637"/>
      <c r="FJ8" s="637"/>
      <c r="FK8" s="638"/>
      <c r="FL8" s="498"/>
      <c r="FM8" s="499"/>
      <c r="FN8" s="499"/>
      <c r="FO8" s="500"/>
      <c r="FP8" s="481"/>
      <c r="FQ8" s="481"/>
      <c r="FR8" s="481"/>
      <c r="FS8" s="481"/>
      <c r="FT8" s="484"/>
      <c r="FU8" s="484"/>
      <c r="FV8" s="481"/>
      <c r="FW8" s="481"/>
      <c r="FX8" s="481"/>
      <c r="GA8" s="636"/>
      <c r="GB8" s="637"/>
      <c r="GC8" s="637"/>
      <c r="GD8" s="638"/>
      <c r="GE8" s="498"/>
      <c r="GF8" s="499"/>
      <c r="GG8" s="499"/>
      <c r="GH8" s="500"/>
      <c r="GI8" s="481"/>
      <c r="GJ8" s="481"/>
      <c r="GK8" s="481"/>
      <c r="GL8" s="481"/>
      <c r="GM8" s="484"/>
      <c r="GN8" s="484"/>
      <c r="GO8" s="481"/>
      <c r="GP8" s="481"/>
      <c r="GQ8" s="481"/>
      <c r="GT8" s="645"/>
      <c r="GU8" s="646"/>
      <c r="GV8" s="646"/>
      <c r="GW8" s="647"/>
      <c r="GX8" s="498"/>
      <c r="GY8" s="499"/>
      <c r="GZ8" s="499"/>
      <c r="HA8" s="500"/>
      <c r="HB8" s="481"/>
      <c r="HC8" s="481"/>
      <c r="HD8" s="481"/>
      <c r="HE8" s="481"/>
      <c r="HF8" s="484"/>
      <c r="HG8" s="484"/>
      <c r="HH8" s="481"/>
      <c r="HI8" s="481"/>
      <c r="HJ8" s="481"/>
      <c r="HM8" s="636"/>
      <c r="HN8" s="637"/>
      <c r="HO8" s="637"/>
      <c r="HP8" s="638"/>
      <c r="HQ8" s="498"/>
      <c r="HR8" s="499"/>
      <c r="HS8" s="499"/>
      <c r="HT8" s="500"/>
      <c r="HU8" s="481"/>
      <c r="HV8" s="481"/>
      <c r="HW8" s="481"/>
      <c r="HX8" s="481"/>
      <c r="HY8" s="484"/>
      <c r="HZ8" s="484"/>
      <c r="IA8" s="481"/>
      <c r="IB8" s="481"/>
      <c r="IC8" s="481"/>
      <c r="IF8" s="636"/>
      <c r="IG8" s="637"/>
      <c r="IH8" s="637"/>
      <c r="II8" s="638"/>
      <c r="IJ8" s="498"/>
      <c r="IK8" s="499"/>
      <c r="IL8" s="499"/>
      <c r="IM8" s="500"/>
      <c r="IN8" s="481"/>
      <c r="IO8" s="481"/>
      <c r="IP8" s="481"/>
      <c r="IQ8" s="481"/>
      <c r="IR8" s="484"/>
      <c r="IS8" s="484"/>
      <c r="IT8" s="481"/>
      <c r="IU8" s="481"/>
      <c r="IV8" s="481"/>
      <c r="IY8" s="636"/>
      <c r="IZ8" s="637"/>
      <c r="JA8" s="637"/>
      <c r="JB8" s="638"/>
      <c r="JC8" s="498"/>
      <c r="JD8" s="499"/>
      <c r="JE8" s="499"/>
      <c r="JF8" s="500"/>
      <c r="JG8" s="481"/>
      <c r="JH8" s="481"/>
      <c r="JI8" s="481"/>
      <c r="JJ8" s="481"/>
      <c r="JK8" s="484"/>
      <c r="JL8" s="484"/>
      <c r="JM8" s="481"/>
      <c r="JN8" s="481"/>
      <c r="JO8" s="481"/>
      <c r="JR8" s="636"/>
      <c r="JS8" s="637"/>
      <c r="JT8" s="637"/>
      <c r="JU8" s="638"/>
      <c r="JV8" s="498"/>
      <c r="JW8" s="499"/>
      <c r="JX8" s="499"/>
      <c r="JY8" s="500"/>
      <c r="JZ8" s="481"/>
      <c r="KA8" s="481"/>
      <c r="KB8" s="481"/>
      <c r="KC8" s="481"/>
      <c r="KD8" s="484"/>
      <c r="KE8" s="484"/>
      <c r="KF8" s="481"/>
      <c r="KG8" s="481"/>
      <c r="KH8" s="481"/>
      <c r="KK8" s="639"/>
      <c r="KL8" s="640"/>
      <c r="KM8" s="640"/>
      <c r="KN8" s="641"/>
      <c r="KO8" s="498"/>
      <c r="KP8" s="499"/>
      <c r="KQ8" s="499"/>
      <c r="KR8" s="500"/>
      <c r="KS8" s="481"/>
      <c r="KT8" s="481"/>
      <c r="KU8" s="481"/>
      <c r="KV8" s="481"/>
      <c r="KW8" s="484"/>
      <c r="KX8" s="484"/>
      <c r="KY8" s="481"/>
      <c r="KZ8" s="481"/>
      <c r="LA8" s="481"/>
      <c r="LD8" s="636"/>
      <c r="LE8" s="637"/>
      <c r="LF8" s="637"/>
      <c r="LG8" s="638"/>
      <c r="LH8" s="498"/>
      <c r="LI8" s="499"/>
      <c r="LJ8" s="499"/>
      <c r="LK8" s="500"/>
      <c r="LL8" s="481"/>
      <c r="LM8" s="481"/>
      <c r="LN8" s="481"/>
      <c r="LO8" s="481"/>
      <c r="LP8" s="484"/>
      <c r="LQ8" s="484"/>
      <c r="LR8" s="481"/>
      <c r="LS8" s="481"/>
      <c r="LT8" s="481"/>
      <c r="LW8" s="639"/>
      <c r="LX8" s="640"/>
      <c r="LY8" s="640"/>
      <c r="LZ8" s="641"/>
      <c r="MA8" s="498"/>
      <c r="MB8" s="499"/>
      <c r="MC8" s="499"/>
      <c r="MD8" s="500"/>
      <c r="ME8" s="481"/>
      <c r="MF8" s="481"/>
      <c r="MG8" s="481"/>
      <c r="MH8" s="481"/>
      <c r="MI8" s="484"/>
      <c r="MJ8" s="484"/>
      <c r="MK8" s="481"/>
      <c r="ML8" s="481"/>
      <c r="MM8" s="481"/>
      <c r="MP8" s="648"/>
      <c r="MQ8" s="649"/>
      <c r="MR8" s="649"/>
      <c r="MS8" s="650"/>
      <c r="MT8" s="498"/>
      <c r="MU8" s="499"/>
      <c r="MV8" s="499"/>
      <c r="MW8" s="500"/>
      <c r="MX8" s="481"/>
      <c r="MY8" s="481"/>
      <c r="MZ8" s="481"/>
      <c r="NA8" s="481"/>
      <c r="NB8" s="484"/>
      <c r="NC8" s="484"/>
      <c r="ND8" s="481"/>
      <c r="NE8" s="481"/>
      <c r="NF8" s="481"/>
      <c r="NI8" s="636"/>
      <c r="NJ8" s="637"/>
      <c r="NK8" s="637"/>
      <c r="NL8" s="638"/>
      <c r="NM8" s="498"/>
      <c r="NN8" s="499"/>
      <c r="NO8" s="499"/>
      <c r="NP8" s="500"/>
      <c r="NQ8" s="481"/>
      <c r="NR8" s="481"/>
      <c r="NS8" s="481"/>
      <c r="NT8" s="481"/>
      <c r="NU8" s="484"/>
      <c r="NV8" s="484"/>
      <c r="NW8" s="481"/>
      <c r="NX8" s="481"/>
      <c r="NY8" s="481"/>
      <c r="OB8" s="636"/>
      <c r="OC8" s="637"/>
      <c r="OD8" s="637"/>
      <c r="OE8" s="638"/>
      <c r="OF8" s="498"/>
      <c r="OG8" s="499"/>
      <c r="OH8" s="499"/>
      <c r="OI8" s="500"/>
      <c r="OJ8" s="481"/>
      <c r="OK8" s="481"/>
      <c r="OL8" s="481"/>
      <c r="OM8" s="481"/>
      <c r="ON8" s="484"/>
      <c r="OO8" s="484"/>
      <c r="OP8" s="481"/>
      <c r="OQ8" s="481"/>
      <c r="OR8" s="481"/>
    </row>
    <row r="9" spans="1:408" ht="33.75" customHeight="1" thickTop="1" thickBot="1" x14ac:dyDescent="0.3">
      <c r="A9" s="602">
        <v>1</v>
      </c>
      <c r="B9" s="651" t="s">
        <v>97</v>
      </c>
      <c r="C9" s="652"/>
      <c r="D9" s="273" t="s">
        <v>152</v>
      </c>
      <c r="E9" s="653" t="s">
        <v>153</v>
      </c>
      <c r="F9" s="654" t="s">
        <v>154</v>
      </c>
      <c r="G9" s="274" t="s">
        <v>98</v>
      </c>
      <c r="H9" s="275" t="s">
        <v>142</v>
      </c>
      <c r="I9" s="275" t="s">
        <v>464</v>
      </c>
      <c r="L9" s="651" t="s">
        <v>97</v>
      </c>
      <c r="M9" s="652"/>
      <c r="N9" s="273" t="s">
        <v>152</v>
      </c>
      <c r="O9" s="653" t="s">
        <v>153</v>
      </c>
      <c r="P9" s="654" t="s">
        <v>154</v>
      </c>
      <c r="Q9" s="274" t="s">
        <v>98</v>
      </c>
      <c r="R9" s="275" t="s">
        <v>142</v>
      </c>
      <c r="S9" s="275" t="s">
        <v>464</v>
      </c>
      <c r="T9" s="481"/>
      <c r="U9" s="481"/>
      <c r="V9" s="481"/>
      <c r="W9" s="481"/>
      <c r="X9" s="484"/>
      <c r="Y9" s="484"/>
      <c r="Z9" s="481"/>
      <c r="AA9" s="481"/>
      <c r="AB9" s="481"/>
      <c r="AE9" s="651" t="s">
        <v>97</v>
      </c>
      <c r="AF9" s="652"/>
      <c r="AG9" s="273" t="s">
        <v>152</v>
      </c>
      <c r="AH9" s="653" t="s">
        <v>153</v>
      </c>
      <c r="AI9" s="654" t="s">
        <v>154</v>
      </c>
      <c r="AJ9" s="274" t="s">
        <v>98</v>
      </c>
      <c r="AK9" s="275" t="s">
        <v>142</v>
      </c>
      <c r="AL9" s="275" t="s">
        <v>464</v>
      </c>
      <c r="AM9" s="481"/>
      <c r="AN9" s="481"/>
      <c r="AO9" s="481"/>
      <c r="AP9" s="481"/>
      <c r="AQ9" s="484"/>
      <c r="AR9" s="484"/>
      <c r="AS9" s="481"/>
      <c r="AT9" s="481"/>
      <c r="AU9" s="481"/>
      <c r="AX9" s="651" t="s">
        <v>97</v>
      </c>
      <c r="AY9" s="652"/>
      <c r="AZ9" s="273" t="s">
        <v>152</v>
      </c>
      <c r="BA9" s="653" t="s">
        <v>153</v>
      </c>
      <c r="BB9" s="654" t="s">
        <v>154</v>
      </c>
      <c r="BC9" s="274" t="s">
        <v>98</v>
      </c>
      <c r="BD9" s="275" t="s">
        <v>142</v>
      </c>
      <c r="BE9" s="275" t="s">
        <v>464</v>
      </c>
      <c r="BF9" s="481"/>
      <c r="BG9" s="481"/>
      <c r="BH9" s="481"/>
      <c r="BI9" s="481"/>
      <c r="BJ9" s="484"/>
      <c r="BK9" s="484"/>
      <c r="BL9" s="481"/>
      <c r="BM9" s="481"/>
      <c r="BN9" s="481"/>
      <c r="BQ9" s="651" t="s">
        <v>97</v>
      </c>
      <c r="BR9" s="652"/>
      <c r="BS9" s="273" t="s">
        <v>152</v>
      </c>
      <c r="BT9" s="653" t="s">
        <v>153</v>
      </c>
      <c r="BU9" s="654" t="s">
        <v>154</v>
      </c>
      <c r="BV9" s="274" t="s">
        <v>98</v>
      </c>
      <c r="BW9" s="275" t="s">
        <v>142</v>
      </c>
      <c r="BX9" s="275" t="s">
        <v>464</v>
      </c>
      <c r="BY9" s="481"/>
      <c r="BZ9" s="481"/>
      <c r="CA9" s="481"/>
      <c r="CB9" s="481"/>
      <c r="CC9" s="484"/>
      <c r="CD9" s="484"/>
      <c r="CE9" s="481"/>
      <c r="CF9" s="481"/>
      <c r="CG9" s="481"/>
      <c r="CJ9" s="651" t="s">
        <v>97</v>
      </c>
      <c r="CK9" s="652"/>
      <c r="CL9" s="273" t="s">
        <v>152</v>
      </c>
      <c r="CM9" s="653" t="s">
        <v>153</v>
      </c>
      <c r="CN9" s="654" t="s">
        <v>154</v>
      </c>
      <c r="CO9" s="274" t="s">
        <v>98</v>
      </c>
      <c r="CP9" s="275" t="s">
        <v>142</v>
      </c>
      <c r="CQ9" s="275" t="s">
        <v>464</v>
      </c>
      <c r="CR9" s="481"/>
      <c r="CS9" s="481"/>
      <c r="CT9" s="481"/>
      <c r="CU9" s="481"/>
      <c r="CV9" s="484"/>
      <c r="CW9" s="484"/>
      <c r="CX9" s="481"/>
      <c r="CY9" s="481"/>
      <c r="CZ9" s="481"/>
      <c r="DC9" s="651" t="s">
        <v>97</v>
      </c>
      <c r="DD9" s="652"/>
      <c r="DE9" s="273" t="s">
        <v>152</v>
      </c>
      <c r="DF9" s="653" t="s">
        <v>153</v>
      </c>
      <c r="DG9" s="654" t="s">
        <v>154</v>
      </c>
      <c r="DH9" s="274" t="s">
        <v>98</v>
      </c>
      <c r="DI9" s="275" t="s">
        <v>142</v>
      </c>
      <c r="DJ9" s="275" t="s">
        <v>464</v>
      </c>
      <c r="DK9" s="481"/>
      <c r="DL9" s="481"/>
      <c r="DM9" s="481"/>
      <c r="DN9" s="481"/>
      <c r="DO9" s="484"/>
      <c r="DP9" s="484"/>
      <c r="DQ9" s="481"/>
      <c r="DR9" s="481"/>
      <c r="DS9" s="481"/>
      <c r="DV9" s="651" t="s">
        <v>97</v>
      </c>
      <c r="DW9" s="652"/>
      <c r="DX9" s="273" t="s">
        <v>152</v>
      </c>
      <c r="DY9" s="653" t="s">
        <v>153</v>
      </c>
      <c r="DZ9" s="654" t="s">
        <v>154</v>
      </c>
      <c r="EA9" s="274" t="s">
        <v>98</v>
      </c>
      <c r="EB9" s="275" t="s">
        <v>142</v>
      </c>
      <c r="EC9" s="275" t="s">
        <v>464</v>
      </c>
      <c r="ED9" s="481"/>
      <c r="EE9" s="481"/>
      <c r="EF9" s="481"/>
      <c r="EG9" s="481"/>
      <c r="EH9" s="484"/>
      <c r="EI9" s="484"/>
      <c r="EJ9" s="481"/>
      <c r="EK9" s="481"/>
      <c r="EL9" s="481"/>
      <c r="EO9" s="651" t="s">
        <v>97</v>
      </c>
      <c r="EP9" s="652"/>
      <c r="EQ9" s="273" t="s">
        <v>152</v>
      </c>
      <c r="ER9" s="653" t="s">
        <v>153</v>
      </c>
      <c r="ES9" s="654" t="s">
        <v>154</v>
      </c>
      <c r="ET9" s="274" t="s">
        <v>98</v>
      </c>
      <c r="EU9" s="275" t="s">
        <v>142</v>
      </c>
      <c r="EV9" s="275" t="s">
        <v>464</v>
      </c>
      <c r="EW9" s="481"/>
      <c r="EX9" s="481"/>
      <c r="EY9" s="481"/>
      <c r="EZ9" s="481"/>
      <c r="FA9" s="484"/>
      <c r="FB9" s="484"/>
      <c r="FC9" s="481"/>
      <c r="FD9" s="481"/>
      <c r="FE9" s="481"/>
      <c r="FH9" s="276" t="s">
        <v>542</v>
      </c>
      <c r="FI9" s="276" t="s">
        <v>97</v>
      </c>
      <c r="FJ9" s="655" t="s">
        <v>152</v>
      </c>
      <c r="FK9" s="656" t="s">
        <v>153</v>
      </c>
      <c r="FL9" s="657" t="s">
        <v>154</v>
      </c>
      <c r="FM9" s="277" t="s">
        <v>98</v>
      </c>
      <c r="FN9" s="278" t="s">
        <v>142</v>
      </c>
      <c r="FO9" s="279" t="s">
        <v>543</v>
      </c>
      <c r="FP9" s="481"/>
      <c r="FQ9" s="481"/>
      <c r="FR9" s="481"/>
      <c r="FS9" s="481"/>
      <c r="FT9" s="484"/>
      <c r="FU9" s="484"/>
      <c r="FV9" s="481"/>
      <c r="FW9" s="481"/>
      <c r="FX9" s="481"/>
      <c r="GA9" s="651" t="s">
        <v>97</v>
      </c>
      <c r="GB9" s="652"/>
      <c r="GC9" s="273" t="s">
        <v>152</v>
      </c>
      <c r="GD9" s="653" t="s">
        <v>153</v>
      </c>
      <c r="GE9" s="654" t="s">
        <v>154</v>
      </c>
      <c r="GF9" s="274" t="s">
        <v>98</v>
      </c>
      <c r="GG9" s="275" t="s">
        <v>142</v>
      </c>
      <c r="GH9" s="275" t="s">
        <v>464</v>
      </c>
      <c r="GI9" s="481"/>
      <c r="GJ9" s="481"/>
      <c r="GK9" s="481"/>
      <c r="GL9" s="481"/>
      <c r="GM9" s="484"/>
      <c r="GN9" s="484"/>
      <c r="GO9" s="481"/>
      <c r="GP9" s="481"/>
      <c r="GQ9" s="481"/>
      <c r="GT9" s="651" t="s">
        <v>97</v>
      </c>
      <c r="GU9" s="652"/>
      <c r="GV9" s="273" t="s">
        <v>152</v>
      </c>
      <c r="GW9" s="653" t="s">
        <v>153</v>
      </c>
      <c r="GX9" s="654" t="s">
        <v>154</v>
      </c>
      <c r="GY9" s="274" t="s">
        <v>98</v>
      </c>
      <c r="GZ9" s="275" t="s">
        <v>142</v>
      </c>
      <c r="HA9" s="275" t="s">
        <v>464</v>
      </c>
      <c r="HB9" s="481"/>
      <c r="HC9" s="481"/>
      <c r="HD9" s="481"/>
      <c r="HE9" s="481"/>
      <c r="HF9" s="484"/>
      <c r="HG9" s="484"/>
      <c r="HH9" s="481"/>
      <c r="HI9" s="481"/>
      <c r="HJ9" s="481"/>
      <c r="HM9" s="651" t="s">
        <v>97</v>
      </c>
      <c r="HN9" s="652"/>
      <c r="HO9" s="273" t="s">
        <v>152</v>
      </c>
      <c r="HP9" s="653" t="s">
        <v>153</v>
      </c>
      <c r="HQ9" s="654" t="s">
        <v>154</v>
      </c>
      <c r="HR9" s="274" t="s">
        <v>98</v>
      </c>
      <c r="HS9" s="275" t="s">
        <v>142</v>
      </c>
      <c r="HT9" s="275" t="s">
        <v>464</v>
      </c>
      <c r="HU9" s="481"/>
      <c r="HV9" s="481"/>
      <c r="HW9" s="481"/>
      <c r="HX9" s="481"/>
      <c r="HY9" s="484"/>
      <c r="HZ9" s="484"/>
      <c r="IA9" s="481"/>
      <c r="IB9" s="481"/>
      <c r="IC9" s="481"/>
      <c r="IF9" s="651" t="s">
        <v>97</v>
      </c>
      <c r="IG9" s="652"/>
      <c r="IH9" s="273" t="s">
        <v>152</v>
      </c>
      <c r="II9" s="653" t="s">
        <v>153</v>
      </c>
      <c r="IJ9" s="654" t="s">
        <v>154</v>
      </c>
      <c r="IK9" s="274" t="s">
        <v>98</v>
      </c>
      <c r="IL9" s="275" t="s">
        <v>142</v>
      </c>
      <c r="IM9" s="275" t="s">
        <v>464</v>
      </c>
      <c r="IN9" s="481"/>
      <c r="IO9" s="481"/>
      <c r="IP9" s="481"/>
      <c r="IQ9" s="481"/>
      <c r="IR9" s="484"/>
      <c r="IS9" s="484"/>
      <c r="IT9" s="481"/>
      <c r="IU9" s="481"/>
      <c r="IV9" s="481"/>
      <c r="IY9" s="651" t="s">
        <v>97</v>
      </c>
      <c r="IZ9" s="652"/>
      <c r="JA9" s="273" t="s">
        <v>152</v>
      </c>
      <c r="JB9" s="653" t="s">
        <v>153</v>
      </c>
      <c r="JC9" s="654" t="s">
        <v>154</v>
      </c>
      <c r="JD9" s="274" t="s">
        <v>98</v>
      </c>
      <c r="JE9" s="275" t="s">
        <v>142</v>
      </c>
      <c r="JF9" s="275" t="s">
        <v>464</v>
      </c>
      <c r="JG9" s="481"/>
      <c r="JH9" s="481"/>
      <c r="JI9" s="481"/>
      <c r="JJ9" s="481"/>
      <c r="JK9" s="484"/>
      <c r="JL9" s="484"/>
      <c r="JM9" s="481"/>
      <c r="JN9" s="481"/>
      <c r="JO9" s="481"/>
      <c r="JR9" s="651" t="s">
        <v>97</v>
      </c>
      <c r="JS9" s="652"/>
      <c r="JT9" s="273" t="s">
        <v>152</v>
      </c>
      <c r="JU9" s="653" t="s">
        <v>153</v>
      </c>
      <c r="JV9" s="654" t="s">
        <v>154</v>
      </c>
      <c r="JW9" s="274" t="s">
        <v>98</v>
      </c>
      <c r="JX9" s="275" t="s">
        <v>142</v>
      </c>
      <c r="JY9" s="275" t="s">
        <v>464</v>
      </c>
      <c r="JZ9" s="481"/>
      <c r="KA9" s="481"/>
      <c r="KB9" s="481"/>
      <c r="KC9" s="481"/>
      <c r="KD9" s="484"/>
      <c r="KE9" s="484"/>
      <c r="KF9" s="481"/>
      <c r="KG9" s="481"/>
      <c r="KH9" s="481"/>
      <c r="KK9" s="651" t="s">
        <v>97</v>
      </c>
      <c r="KL9" s="652"/>
      <c r="KM9" s="273" t="s">
        <v>152</v>
      </c>
      <c r="KN9" s="653" t="s">
        <v>153</v>
      </c>
      <c r="KO9" s="654" t="s">
        <v>154</v>
      </c>
      <c r="KP9" s="274" t="s">
        <v>98</v>
      </c>
      <c r="KQ9" s="275" t="s">
        <v>142</v>
      </c>
      <c r="KR9" s="275" t="s">
        <v>464</v>
      </c>
      <c r="KS9" s="481"/>
      <c r="KT9" s="481"/>
      <c r="KU9" s="481"/>
      <c r="KV9" s="481"/>
      <c r="KW9" s="484"/>
      <c r="KX9" s="484"/>
      <c r="KY9" s="481"/>
      <c r="KZ9" s="481"/>
      <c r="LA9" s="481"/>
      <c r="LD9" s="651" t="s">
        <v>97</v>
      </c>
      <c r="LE9" s="652"/>
      <c r="LF9" s="273" t="s">
        <v>152</v>
      </c>
      <c r="LG9" s="653" t="s">
        <v>153</v>
      </c>
      <c r="LH9" s="654" t="s">
        <v>154</v>
      </c>
      <c r="LI9" s="274" t="s">
        <v>98</v>
      </c>
      <c r="LJ9" s="275" t="s">
        <v>142</v>
      </c>
      <c r="LK9" s="275" t="s">
        <v>464</v>
      </c>
      <c r="LL9" s="481"/>
      <c r="LM9" s="481"/>
      <c r="LN9" s="481"/>
      <c r="LO9" s="481"/>
      <c r="LP9" s="484"/>
      <c r="LQ9" s="484"/>
      <c r="LR9" s="481"/>
      <c r="LS9" s="481"/>
      <c r="LT9" s="481"/>
      <c r="LW9" s="651" t="s">
        <v>97</v>
      </c>
      <c r="LX9" s="652"/>
      <c r="LY9" s="273" t="s">
        <v>152</v>
      </c>
      <c r="LZ9" s="653" t="s">
        <v>153</v>
      </c>
      <c r="MA9" s="654" t="s">
        <v>154</v>
      </c>
      <c r="MB9" s="274" t="s">
        <v>98</v>
      </c>
      <c r="MC9" s="275" t="s">
        <v>142</v>
      </c>
      <c r="MD9" s="275" t="s">
        <v>464</v>
      </c>
      <c r="ME9" s="481"/>
      <c r="MF9" s="481"/>
      <c r="MG9" s="481"/>
      <c r="MH9" s="481"/>
      <c r="MI9" s="484"/>
      <c r="MJ9" s="484"/>
      <c r="MK9" s="481"/>
      <c r="ML9" s="481"/>
      <c r="MM9" s="481"/>
      <c r="MP9" s="651" t="s">
        <v>97</v>
      </c>
      <c r="MQ9" s="652"/>
      <c r="MR9" s="273" t="s">
        <v>152</v>
      </c>
      <c r="MS9" s="653" t="s">
        <v>153</v>
      </c>
      <c r="MT9" s="654" t="s">
        <v>154</v>
      </c>
      <c r="MU9" s="274" t="s">
        <v>98</v>
      </c>
      <c r="MV9" s="275" t="s">
        <v>142</v>
      </c>
      <c r="MW9" s="275"/>
      <c r="MX9" s="481"/>
      <c r="MY9" s="481"/>
      <c r="MZ9" s="481"/>
      <c r="NA9" s="481"/>
      <c r="NB9" s="484"/>
      <c r="NC9" s="484"/>
      <c r="ND9" s="481"/>
      <c r="NE9" s="481"/>
      <c r="NF9" s="481"/>
      <c r="NI9" s="651" t="s">
        <v>97</v>
      </c>
      <c r="NJ9" s="652"/>
      <c r="NK9" s="273" t="s">
        <v>152</v>
      </c>
      <c r="NL9" s="653" t="s">
        <v>153</v>
      </c>
      <c r="NM9" s="654" t="s">
        <v>154</v>
      </c>
      <c r="NN9" s="274" t="s">
        <v>98</v>
      </c>
      <c r="NO9" s="275" t="s">
        <v>142</v>
      </c>
      <c r="NP9" s="275" t="s">
        <v>464</v>
      </c>
      <c r="NQ9" s="481"/>
      <c r="NR9" s="481"/>
      <c r="NS9" s="481"/>
      <c r="NT9" s="481"/>
      <c r="NU9" s="484"/>
      <c r="NV9" s="484"/>
      <c r="NW9" s="481"/>
      <c r="NX9" s="481"/>
      <c r="NY9" s="481"/>
      <c r="OB9" s="651" t="s">
        <v>97</v>
      </c>
      <c r="OC9" s="652"/>
      <c r="OD9" s="273" t="s">
        <v>152</v>
      </c>
      <c r="OE9" s="653" t="s">
        <v>153</v>
      </c>
      <c r="OF9" s="654" t="s">
        <v>154</v>
      </c>
      <c r="OG9" s="274" t="s">
        <v>98</v>
      </c>
      <c r="OH9" s="275" t="s">
        <v>142</v>
      </c>
      <c r="OI9" s="275" t="s">
        <v>464</v>
      </c>
      <c r="OJ9" s="481"/>
      <c r="OK9" s="481"/>
      <c r="OL9" s="481"/>
      <c r="OM9" s="481"/>
      <c r="ON9" s="484"/>
      <c r="OO9" s="484"/>
      <c r="OP9" s="481"/>
      <c r="OQ9" s="481"/>
      <c r="OR9" s="481"/>
    </row>
    <row r="10" spans="1:408" ht="21.75" customHeight="1" thickTop="1" thickBot="1" x14ac:dyDescent="0.3">
      <c r="A10" s="602">
        <f>+A9+1</f>
        <v>2</v>
      </c>
      <c r="B10" s="658" t="s">
        <v>465</v>
      </c>
      <c r="C10" s="659" t="s">
        <v>466</v>
      </c>
      <c r="D10" s="280" t="s">
        <v>160</v>
      </c>
      <c r="E10" s="660"/>
      <c r="F10" s="661"/>
      <c r="G10" s="281"/>
      <c r="H10" s="282"/>
      <c r="I10" s="282"/>
      <c r="L10" s="658" t="s">
        <v>465</v>
      </c>
      <c r="M10" s="659" t="s">
        <v>466</v>
      </c>
      <c r="N10" s="280" t="s">
        <v>160</v>
      </c>
      <c r="O10" s="660"/>
      <c r="P10" s="661"/>
      <c r="Q10" s="281"/>
      <c r="R10" s="282"/>
      <c r="S10" s="282"/>
      <c r="T10" s="481"/>
      <c r="U10" s="481"/>
      <c r="V10" s="481"/>
      <c r="W10" s="481"/>
      <c r="X10" s="484"/>
      <c r="Y10" s="484"/>
      <c r="Z10" s="481"/>
      <c r="AA10" s="481"/>
      <c r="AB10" s="481"/>
      <c r="AE10" s="658" t="s">
        <v>465</v>
      </c>
      <c r="AF10" s="659" t="s">
        <v>466</v>
      </c>
      <c r="AG10" s="280" t="s">
        <v>160</v>
      </c>
      <c r="AH10" s="660"/>
      <c r="AI10" s="661"/>
      <c r="AJ10" s="281"/>
      <c r="AK10" s="282"/>
      <c r="AL10" s="282"/>
      <c r="AM10" s="481"/>
      <c r="AN10" s="481"/>
      <c r="AO10" s="481"/>
      <c r="AP10" s="481"/>
      <c r="AQ10" s="484"/>
      <c r="AR10" s="484"/>
      <c r="AS10" s="481"/>
      <c r="AT10" s="481"/>
      <c r="AU10" s="481"/>
      <c r="AX10" s="658" t="s">
        <v>465</v>
      </c>
      <c r="AY10" s="659" t="s">
        <v>466</v>
      </c>
      <c r="AZ10" s="280" t="s">
        <v>160</v>
      </c>
      <c r="BA10" s="660"/>
      <c r="BB10" s="661"/>
      <c r="BC10" s="281"/>
      <c r="BD10" s="282"/>
      <c r="BE10" s="282"/>
      <c r="BF10" s="481"/>
      <c r="BG10" s="481"/>
      <c r="BH10" s="481"/>
      <c r="BI10" s="481"/>
      <c r="BJ10" s="484"/>
      <c r="BK10" s="484"/>
      <c r="BL10" s="481"/>
      <c r="BM10" s="481"/>
      <c r="BN10" s="481"/>
      <c r="BQ10" s="658" t="s">
        <v>465</v>
      </c>
      <c r="BR10" s="659" t="s">
        <v>466</v>
      </c>
      <c r="BS10" s="280" t="s">
        <v>160</v>
      </c>
      <c r="BT10" s="660"/>
      <c r="BU10" s="661"/>
      <c r="BV10" s="281"/>
      <c r="BW10" s="282"/>
      <c r="BX10" s="282"/>
      <c r="BY10" s="481"/>
      <c r="BZ10" s="481"/>
      <c r="CA10" s="481"/>
      <c r="CB10" s="481"/>
      <c r="CC10" s="484"/>
      <c r="CD10" s="484"/>
      <c r="CE10" s="481"/>
      <c r="CF10" s="481"/>
      <c r="CG10" s="481"/>
      <c r="CJ10" s="658" t="s">
        <v>465</v>
      </c>
      <c r="CK10" s="659" t="s">
        <v>466</v>
      </c>
      <c r="CL10" s="280" t="s">
        <v>160</v>
      </c>
      <c r="CM10" s="660"/>
      <c r="CN10" s="661"/>
      <c r="CO10" s="281"/>
      <c r="CP10" s="282"/>
      <c r="CQ10" s="282"/>
      <c r="CR10" s="481"/>
      <c r="CS10" s="481"/>
      <c r="CT10" s="481"/>
      <c r="CU10" s="481"/>
      <c r="CV10" s="484"/>
      <c r="CW10" s="484"/>
      <c r="CX10" s="481"/>
      <c r="CY10" s="481"/>
      <c r="CZ10" s="481"/>
      <c r="DC10" s="658" t="s">
        <v>465</v>
      </c>
      <c r="DD10" s="659" t="s">
        <v>466</v>
      </c>
      <c r="DE10" s="280" t="s">
        <v>160</v>
      </c>
      <c r="DF10" s="660"/>
      <c r="DG10" s="661"/>
      <c r="DH10" s="281"/>
      <c r="DI10" s="282"/>
      <c r="DJ10" s="282"/>
      <c r="DK10" s="481"/>
      <c r="DL10" s="481"/>
      <c r="DM10" s="481"/>
      <c r="DN10" s="481"/>
      <c r="DO10" s="484"/>
      <c r="DP10" s="484"/>
      <c r="DQ10" s="481"/>
      <c r="DR10" s="481"/>
      <c r="DS10" s="481"/>
      <c r="DV10" s="658" t="s">
        <v>465</v>
      </c>
      <c r="DW10" s="659" t="s">
        <v>466</v>
      </c>
      <c r="DX10" s="280" t="s">
        <v>160</v>
      </c>
      <c r="DY10" s="660"/>
      <c r="DZ10" s="661"/>
      <c r="EA10" s="281"/>
      <c r="EB10" s="282"/>
      <c r="EC10" s="282"/>
      <c r="ED10" s="481"/>
      <c r="EE10" s="481"/>
      <c r="EF10" s="481"/>
      <c r="EG10" s="481"/>
      <c r="EH10" s="484"/>
      <c r="EI10" s="484"/>
      <c r="EJ10" s="481"/>
      <c r="EK10" s="481"/>
      <c r="EL10" s="481"/>
      <c r="EO10" s="658" t="s">
        <v>465</v>
      </c>
      <c r="EP10" s="659" t="s">
        <v>466</v>
      </c>
      <c r="EQ10" s="280" t="s">
        <v>160</v>
      </c>
      <c r="ER10" s="660"/>
      <c r="ES10" s="661"/>
      <c r="ET10" s="281"/>
      <c r="EU10" s="282"/>
      <c r="EV10" s="282"/>
      <c r="EW10" s="481"/>
      <c r="EX10" s="481"/>
      <c r="EY10" s="481"/>
      <c r="EZ10" s="481"/>
      <c r="FA10" s="484"/>
      <c r="FB10" s="484"/>
      <c r="FC10" s="481"/>
      <c r="FD10" s="481"/>
      <c r="FE10" s="481"/>
      <c r="FH10" s="283"/>
      <c r="FI10" s="283"/>
      <c r="FJ10" s="284" t="s">
        <v>160</v>
      </c>
      <c r="FK10" s="662"/>
      <c r="FL10" s="663"/>
      <c r="FM10" s="664"/>
      <c r="FN10" s="665"/>
      <c r="FO10" s="666">
        <f>ROUND(SUM(FN11:FN113),0)</f>
        <v>158381000</v>
      </c>
      <c r="FP10" s="481"/>
      <c r="FQ10" s="481"/>
      <c r="FR10" s="481"/>
      <c r="FS10" s="481"/>
      <c r="FT10" s="484"/>
      <c r="FU10" s="484"/>
      <c r="FV10" s="481"/>
      <c r="FW10" s="481"/>
      <c r="FX10" s="481"/>
      <c r="GA10" s="658" t="s">
        <v>465</v>
      </c>
      <c r="GB10" s="659" t="s">
        <v>466</v>
      </c>
      <c r="GC10" s="280" t="s">
        <v>160</v>
      </c>
      <c r="GD10" s="660"/>
      <c r="GE10" s="661"/>
      <c r="GF10" s="281"/>
      <c r="GG10" s="282"/>
      <c r="GH10" s="282"/>
      <c r="GI10" s="481"/>
      <c r="GJ10" s="481"/>
      <c r="GK10" s="481"/>
      <c r="GL10" s="481"/>
      <c r="GM10" s="484"/>
      <c r="GN10" s="484"/>
      <c r="GO10" s="481"/>
      <c r="GP10" s="481"/>
      <c r="GQ10" s="481"/>
      <c r="GT10" s="658" t="s">
        <v>465</v>
      </c>
      <c r="GU10" s="659" t="s">
        <v>466</v>
      </c>
      <c r="GV10" s="280" t="s">
        <v>160</v>
      </c>
      <c r="GW10" s="660"/>
      <c r="GX10" s="661"/>
      <c r="GY10" s="281"/>
      <c r="GZ10" s="282"/>
      <c r="HA10" s="282"/>
      <c r="HB10" s="481"/>
      <c r="HC10" s="481"/>
      <c r="HD10" s="481"/>
      <c r="HE10" s="481"/>
      <c r="HF10" s="484"/>
      <c r="HG10" s="484"/>
      <c r="HH10" s="481"/>
      <c r="HI10" s="481"/>
      <c r="HJ10" s="481"/>
      <c r="HM10" s="658" t="s">
        <v>465</v>
      </c>
      <c r="HN10" s="659" t="s">
        <v>466</v>
      </c>
      <c r="HO10" s="280" t="s">
        <v>160</v>
      </c>
      <c r="HP10" s="660"/>
      <c r="HQ10" s="661"/>
      <c r="HR10" s="281"/>
      <c r="HS10" s="282"/>
      <c r="HT10" s="282"/>
      <c r="HU10" s="481"/>
      <c r="HV10" s="481"/>
      <c r="HW10" s="481"/>
      <c r="HX10" s="481"/>
      <c r="HY10" s="484"/>
      <c r="HZ10" s="484"/>
      <c r="IA10" s="481"/>
      <c r="IB10" s="481"/>
      <c r="IC10" s="481"/>
      <c r="IF10" s="658" t="s">
        <v>465</v>
      </c>
      <c r="IG10" s="659" t="s">
        <v>466</v>
      </c>
      <c r="IH10" s="280" t="s">
        <v>160</v>
      </c>
      <c r="II10" s="660"/>
      <c r="IJ10" s="661"/>
      <c r="IK10" s="281"/>
      <c r="IL10" s="282"/>
      <c r="IM10" s="282"/>
      <c r="IN10" s="481"/>
      <c r="IO10" s="481"/>
      <c r="IP10" s="481"/>
      <c r="IQ10" s="481"/>
      <c r="IR10" s="484"/>
      <c r="IS10" s="484"/>
      <c r="IT10" s="481"/>
      <c r="IU10" s="481"/>
      <c r="IV10" s="481"/>
      <c r="IY10" s="658" t="s">
        <v>465</v>
      </c>
      <c r="IZ10" s="659" t="s">
        <v>466</v>
      </c>
      <c r="JA10" s="280" t="s">
        <v>160</v>
      </c>
      <c r="JB10" s="660"/>
      <c r="JC10" s="661"/>
      <c r="JD10" s="281"/>
      <c r="JE10" s="282"/>
      <c r="JF10" s="282"/>
      <c r="JG10" s="481"/>
      <c r="JH10" s="481"/>
      <c r="JI10" s="481"/>
      <c r="JJ10" s="481"/>
      <c r="JK10" s="484"/>
      <c r="JL10" s="484"/>
      <c r="JM10" s="481"/>
      <c r="JN10" s="481"/>
      <c r="JO10" s="481"/>
      <c r="JR10" s="658" t="s">
        <v>465</v>
      </c>
      <c r="JS10" s="659" t="s">
        <v>466</v>
      </c>
      <c r="JT10" s="280" t="s">
        <v>160</v>
      </c>
      <c r="JU10" s="660"/>
      <c r="JV10" s="661"/>
      <c r="JW10" s="281"/>
      <c r="JX10" s="282"/>
      <c r="JY10" s="282"/>
      <c r="JZ10" s="481"/>
      <c r="KA10" s="481"/>
      <c r="KB10" s="481"/>
      <c r="KC10" s="481"/>
      <c r="KD10" s="484"/>
      <c r="KE10" s="484"/>
      <c r="KF10" s="481"/>
      <c r="KG10" s="481"/>
      <c r="KH10" s="481"/>
      <c r="KK10" s="658" t="s">
        <v>465</v>
      </c>
      <c r="KL10" s="659" t="s">
        <v>466</v>
      </c>
      <c r="KM10" s="280" t="s">
        <v>160</v>
      </c>
      <c r="KN10" s="660"/>
      <c r="KO10" s="661"/>
      <c r="KP10" s="281"/>
      <c r="KQ10" s="282"/>
      <c r="KR10" s="282"/>
      <c r="KS10" s="481"/>
      <c r="KT10" s="481"/>
      <c r="KU10" s="481"/>
      <c r="KV10" s="481"/>
      <c r="KW10" s="484"/>
      <c r="KX10" s="484"/>
      <c r="KY10" s="481"/>
      <c r="KZ10" s="481"/>
      <c r="LA10" s="481"/>
      <c r="LD10" s="658" t="s">
        <v>465</v>
      </c>
      <c r="LE10" s="659" t="s">
        <v>466</v>
      </c>
      <c r="LF10" s="280" t="s">
        <v>160</v>
      </c>
      <c r="LG10" s="660"/>
      <c r="LH10" s="661"/>
      <c r="LI10" s="281"/>
      <c r="LJ10" s="282"/>
      <c r="LK10" s="282"/>
      <c r="LL10" s="481"/>
      <c r="LM10" s="481"/>
      <c r="LN10" s="481"/>
      <c r="LO10" s="481"/>
      <c r="LP10" s="484"/>
      <c r="LQ10" s="484"/>
      <c r="LR10" s="481"/>
      <c r="LS10" s="481"/>
      <c r="LT10" s="481"/>
      <c r="LW10" s="658" t="s">
        <v>465</v>
      </c>
      <c r="LX10" s="659" t="s">
        <v>466</v>
      </c>
      <c r="LY10" s="280" t="s">
        <v>160</v>
      </c>
      <c r="LZ10" s="660"/>
      <c r="MA10" s="661"/>
      <c r="MB10" s="281"/>
      <c r="MC10" s="282"/>
      <c r="MD10" s="282"/>
      <c r="ME10" s="481"/>
      <c r="MF10" s="481"/>
      <c r="MG10" s="481"/>
      <c r="MH10" s="481"/>
      <c r="MI10" s="484"/>
      <c r="MJ10" s="484"/>
      <c r="MK10" s="481"/>
      <c r="ML10" s="481"/>
      <c r="MM10" s="481"/>
      <c r="MP10" s="658" t="s">
        <v>465</v>
      </c>
      <c r="MQ10" s="659" t="s">
        <v>466</v>
      </c>
      <c r="MR10" s="280" t="s">
        <v>160</v>
      </c>
      <c r="MS10" s="660"/>
      <c r="MT10" s="661"/>
      <c r="MU10" s="281"/>
      <c r="MV10" s="282"/>
      <c r="MW10" s="282"/>
      <c r="MX10" s="481"/>
      <c r="MY10" s="481"/>
      <c r="MZ10" s="481"/>
      <c r="NA10" s="481"/>
      <c r="NB10" s="484"/>
      <c r="NC10" s="484"/>
      <c r="ND10" s="481"/>
      <c r="NE10" s="481"/>
      <c r="NF10" s="481"/>
      <c r="NI10" s="658" t="s">
        <v>465</v>
      </c>
      <c r="NJ10" s="659" t="s">
        <v>466</v>
      </c>
      <c r="NK10" s="280" t="s">
        <v>160</v>
      </c>
      <c r="NL10" s="660"/>
      <c r="NM10" s="661"/>
      <c r="NN10" s="281"/>
      <c r="NO10" s="282"/>
      <c r="NP10" s="282"/>
      <c r="NQ10" s="481"/>
      <c r="NR10" s="481"/>
      <c r="NS10" s="481"/>
      <c r="NT10" s="481"/>
      <c r="NU10" s="484"/>
      <c r="NV10" s="484"/>
      <c r="NW10" s="481"/>
      <c r="NX10" s="481"/>
      <c r="NY10" s="481"/>
      <c r="OB10" s="658" t="s">
        <v>465</v>
      </c>
      <c r="OC10" s="659" t="s">
        <v>466</v>
      </c>
      <c r="OD10" s="280" t="s">
        <v>160</v>
      </c>
      <c r="OE10" s="660"/>
      <c r="OF10" s="661"/>
      <c r="OG10" s="281"/>
      <c r="OH10" s="282"/>
      <c r="OI10" s="282"/>
      <c r="OJ10" s="481"/>
      <c r="OK10" s="481"/>
      <c r="OL10" s="481"/>
      <c r="OM10" s="481"/>
      <c r="ON10" s="484"/>
      <c r="OO10" s="484"/>
      <c r="OP10" s="481"/>
      <c r="OQ10" s="481"/>
      <c r="OR10" s="481"/>
    </row>
    <row r="11" spans="1:408" ht="18" thickTop="1" thickBot="1" x14ac:dyDescent="0.3">
      <c r="A11" s="602">
        <f t="shared" ref="A11:A58" si="0">+A10+1</f>
        <v>3</v>
      </c>
      <c r="B11" s="285" t="s">
        <v>155</v>
      </c>
      <c r="C11" s="286"/>
      <c r="D11" s="287" t="s">
        <v>161</v>
      </c>
      <c r="E11" s="667"/>
      <c r="F11" s="668"/>
      <c r="G11" s="669"/>
      <c r="H11" s="670"/>
      <c r="I11" s="671">
        <f>SUM(H11:H19)</f>
        <v>0</v>
      </c>
      <c r="L11" s="285" t="s">
        <v>155</v>
      </c>
      <c r="M11" s="286"/>
      <c r="N11" s="287" t="s">
        <v>161</v>
      </c>
      <c r="O11" s="667"/>
      <c r="P11" s="668"/>
      <c r="Q11" s="669"/>
      <c r="R11" s="670"/>
      <c r="S11" s="671">
        <v>45565526</v>
      </c>
      <c r="T11" s="482"/>
      <c r="U11" s="482"/>
      <c r="V11" s="482"/>
      <c r="W11" s="482"/>
      <c r="X11" s="485"/>
      <c r="Y11" s="485"/>
      <c r="Z11" s="482"/>
      <c r="AA11" s="482"/>
      <c r="AB11" s="482"/>
      <c r="AE11" s="285" t="s">
        <v>155</v>
      </c>
      <c r="AF11" s="286"/>
      <c r="AG11" s="287" t="s">
        <v>161</v>
      </c>
      <c r="AH11" s="667"/>
      <c r="AI11" s="668"/>
      <c r="AJ11" s="669"/>
      <c r="AK11" s="670"/>
      <c r="AL11" s="671">
        <f>SUM(AK11:AK19)</f>
        <v>47172000</v>
      </c>
      <c r="AM11" s="482"/>
      <c r="AN11" s="482"/>
      <c r="AO11" s="482"/>
      <c r="AP11" s="482"/>
      <c r="AQ11" s="485"/>
      <c r="AR11" s="485"/>
      <c r="AS11" s="482"/>
      <c r="AT11" s="482"/>
      <c r="AU11" s="482"/>
      <c r="AX11" s="285" t="s">
        <v>155</v>
      </c>
      <c r="AY11" s="286"/>
      <c r="AZ11" s="287" t="s">
        <v>161</v>
      </c>
      <c r="BA11" s="667"/>
      <c r="BB11" s="668"/>
      <c r="BC11" s="669"/>
      <c r="BD11" s="670"/>
      <c r="BE11" s="671">
        <f>SUM(BD11:BD19)</f>
        <v>37055456</v>
      </c>
      <c r="BF11" s="482"/>
      <c r="BG11" s="482"/>
      <c r="BH11" s="482"/>
      <c r="BI11" s="482"/>
      <c r="BJ11" s="485"/>
      <c r="BK11" s="485"/>
      <c r="BL11" s="482"/>
      <c r="BM11" s="482"/>
      <c r="BN11" s="482"/>
      <c r="BQ11" s="285" t="s">
        <v>155</v>
      </c>
      <c r="BR11" s="286"/>
      <c r="BS11" s="287" t="s">
        <v>161</v>
      </c>
      <c r="BT11" s="667"/>
      <c r="BU11" s="668"/>
      <c r="BV11" s="669"/>
      <c r="BW11" s="670"/>
      <c r="BX11" s="671">
        <f>SUM(BW11:BW19)</f>
        <v>56654770</v>
      </c>
      <c r="BY11" s="482"/>
      <c r="BZ11" s="482"/>
      <c r="CA11" s="482"/>
      <c r="CB11" s="482"/>
      <c r="CC11" s="485"/>
      <c r="CD11" s="485"/>
      <c r="CE11" s="482"/>
      <c r="CF11" s="482"/>
      <c r="CG11" s="482"/>
      <c r="CJ11" s="285" t="s">
        <v>155</v>
      </c>
      <c r="CK11" s="286"/>
      <c r="CL11" s="287" t="s">
        <v>161</v>
      </c>
      <c r="CM11" s="667"/>
      <c r="CN11" s="668"/>
      <c r="CO11" s="669"/>
      <c r="CP11" s="670"/>
      <c r="CQ11" s="671">
        <f>SUM(CP11:CP19)</f>
        <v>114647984</v>
      </c>
      <c r="CR11" s="482"/>
      <c r="CS11" s="482"/>
      <c r="CT11" s="482"/>
      <c r="CU11" s="482"/>
      <c r="CV11" s="485"/>
      <c r="CW11" s="485"/>
      <c r="CX11" s="482"/>
      <c r="CY11" s="482"/>
      <c r="CZ11" s="482"/>
      <c r="DC11" s="285" t="s">
        <v>155</v>
      </c>
      <c r="DD11" s="286"/>
      <c r="DE11" s="287" t="s">
        <v>161</v>
      </c>
      <c r="DF11" s="667"/>
      <c r="DG11" s="668"/>
      <c r="DH11" s="669"/>
      <c r="DI11" s="670"/>
      <c r="DJ11" s="671">
        <f>SUM(DI11:DI19)</f>
        <v>42155300</v>
      </c>
      <c r="DK11" s="482"/>
      <c r="DL11" s="482"/>
      <c r="DM11" s="482"/>
      <c r="DN11" s="482"/>
      <c r="DO11" s="485"/>
      <c r="DP11" s="485"/>
      <c r="DQ11" s="482"/>
      <c r="DR11" s="482"/>
      <c r="DS11" s="482"/>
      <c r="DV11" s="285" t="s">
        <v>155</v>
      </c>
      <c r="DW11" s="286"/>
      <c r="DX11" s="287" t="s">
        <v>161</v>
      </c>
      <c r="DY11" s="667"/>
      <c r="DZ11" s="668"/>
      <c r="EA11" s="669"/>
      <c r="EB11" s="670"/>
      <c r="EC11" s="671">
        <f>SUM(EB11:EB19)</f>
        <v>61480000</v>
      </c>
      <c r="ED11" s="482"/>
      <c r="EE11" s="482"/>
      <c r="EF11" s="482"/>
      <c r="EG11" s="482"/>
      <c r="EH11" s="485"/>
      <c r="EI11" s="485"/>
      <c r="EJ11" s="482"/>
      <c r="EK11" s="482"/>
      <c r="EL11" s="482"/>
      <c r="EO11" s="285" t="s">
        <v>155</v>
      </c>
      <c r="EP11" s="286"/>
      <c r="EQ11" s="287" t="s">
        <v>161</v>
      </c>
      <c r="ER11" s="667"/>
      <c r="ES11" s="668"/>
      <c r="ET11" s="669"/>
      <c r="EU11" s="670"/>
      <c r="EV11" s="671">
        <f>SUM(EU11:EU19)</f>
        <v>76551000</v>
      </c>
      <c r="EW11" s="482"/>
      <c r="EX11" s="482"/>
      <c r="EY11" s="482"/>
      <c r="EZ11" s="482"/>
      <c r="FA11" s="485"/>
      <c r="FB11" s="485"/>
      <c r="FC11" s="482"/>
      <c r="FD11" s="482"/>
      <c r="FE11" s="482"/>
      <c r="FH11" s="288"/>
      <c r="FI11" s="288" t="s">
        <v>155</v>
      </c>
      <c r="FJ11" s="289" t="s">
        <v>161</v>
      </c>
      <c r="FK11" s="672"/>
      <c r="FL11" s="673"/>
      <c r="FM11" s="674"/>
      <c r="FN11" s="675"/>
      <c r="FO11" s="676">
        <f>SUM(FN12:FN17)</f>
        <v>18590000</v>
      </c>
      <c r="FP11" s="482"/>
      <c r="FQ11" s="482"/>
      <c r="FR11" s="482"/>
      <c r="FS11" s="482"/>
      <c r="FT11" s="485"/>
      <c r="FU11" s="485"/>
      <c r="FV11" s="482"/>
      <c r="FW11" s="482"/>
      <c r="FX11" s="482"/>
      <c r="GA11" s="285" t="s">
        <v>155</v>
      </c>
      <c r="GB11" s="286"/>
      <c r="GC11" s="287" t="s">
        <v>161</v>
      </c>
      <c r="GD11" s="667"/>
      <c r="GE11" s="668"/>
      <c r="GF11" s="669"/>
      <c r="GG11" s="670"/>
      <c r="GH11" s="671">
        <f>SUM(GG11:GG19)</f>
        <v>34470000</v>
      </c>
      <c r="GI11" s="482"/>
      <c r="GJ11" s="482"/>
      <c r="GK11" s="482"/>
      <c r="GL11" s="482"/>
      <c r="GM11" s="485"/>
      <c r="GN11" s="485"/>
      <c r="GO11" s="482"/>
      <c r="GP11" s="482"/>
      <c r="GQ11" s="482"/>
      <c r="GT11" s="285" t="s">
        <v>155</v>
      </c>
      <c r="GU11" s="286"/>
      <c r="GV11" s="287" t="s">
        <v>161</v>
      </c>
      <c r="GW11" s="667"/>
      <c r="GX11" s="668"/>
      <c r="GY11" s="669"/>
      <c r="GZ11" s="670"/>
      <c r="HA11" s="671">
        <f>SUM(GZ11:GZ19)</f>
        <v>48570000</v>
      </c>
      <c r="HB11" s="482"/>
      <c r="HC11" s="482"/>
      <c r="HD11" s="482"/>
      <c r="HE11" s="482"/>
      <c r="HF11" s="485"/>
      <c r="HG11" s="485"/>
      <c r="HH11" s="482"/>
      <c r="HI11" s="482"/>
      <c r="HJ11" s="482"/>
      <c r="HM11" s="285" t="s">
        <v>155</v>
      </c>
      <c r="HN11" s="286"/>
      <c r="HO11" s="287" t="s">
        <v>161</v>
      </c>
      <c r="HP11" s="667"/>
      <c r="HQ11" s="668"/>
      <c r="HR11" s="669"/>
      <c r="HS11" s="670"/>
      <c r="HT11" s="671">
        <f>SUM(HS11:HS19)</f>
        <v>57331252</v>
      </c>
      <c r="HU11" s="482"/>
      <c r="HV11" s="482"/>
      <c r="HW11" s="482"/>
      <c r="HX11" s="482"/>
      <c r="HY11" s="485"/>
      <c r="HZ11" s="485"/>
      <c r="IA11" s="482"/>
      <c r="IB11" s="482"/>
      <c r="IC11" s="482"/>
      <c r="IF11" s="285" t="s">
        <v>155</v>
      </c>
      <c r="IG11" s="286"/>
      <c r="IH11" s="287" t="s">
        <v>161</v>
      </c>
      <c r="II11" s="667"/>
      <c r="IJ11" s="668"/>
      <c r="IK11" s="669"/>
      <c r="IL11" s="670"/>
      <c r="IM11" s="671">
        <f>SUM(IL11:IL19)</f>
        <v>57335790</v>
      </c>
      <c r="IN11" s="482"/>
      <c r="IO11" s="482"/>
      <c r="IP11" s="482"/>
      <c r="IQ11" s="482"/>
      <c r="IR11" s="485"/>
      <c r="IS11" s="485"/>
      <c r="IT11" s="482"/>
      <c r="IU11" s="482"/>
      <c r="IV11" s="482"/>
      <c r="IY11" s="285" t="s">
        <v>155</v>
      </c>
      <c r="IZ11" s="286"/>
      <c r="JA11" s="287" t="s">
        <v>161</v>
      </c>
      <c r="JB11" s="667"/>
      <c r="JC11" s="668"/>
      <c r="JD11" s="669"/>
      <c r="JE11" s="670"/>
      <c r="JF11" s="671">
        <f>SUM(JE11:JE18)</f>
        <v>34932000</v>
      </c>
      <c r="JG11" s="482"/>
      <c r="JH11" s="482"/>
      <c r="JI11" s="482"/>
      <c r="JJ11" s="482"/>
      <c r="JK11" s="485"/>
      <c r="JL11" s="485"/>
      <c r="JM11" s="482"/>
      <c r="JN11" s="482"/>
      <c r="JO11" s="482"/>
      <c r="JR11" s="285" t="s">
        <v>155</v>
      </c>
      <c r="JS11" s="286"/>
      <c r="JT11" s="287" t="s">
        <v>161</v>
      </c>
      <c r="JU11" s="667"/>
      <c r="JV11" s="668"/>
      <c r="JW11" s="669"/>
      <c r="JX11" s="670"/>
      <c r="JY11" s="671">
        <f>SUM(JX11:JX19)</f>
        <v>57374676</v>
      </c>
      <c r="JZ11" s="482"/>
      <c r="KA11" s="482"/>
      <c r="KB11" s="482"/>
      <c r="KC11" s="482"/>
      <c r="KD11" s="485"/>
      <c r="KE11" s="485"/>
      <c r="KF11" s="482"/>
      <c r="KG11" s="482"/>
      <c r="KH11" s="482"/>
      <c r="KK11" s="285" t="s">
        <v>155</v>
      </c>
      <c r="KL11" s="286"/>
      <c r="KM11" s="287" t="s">
        <v>161</v>
      </c>
      <c r="KN11" s="667"/>
      <c r="KO11" s="668"/>
      <c r="KP11" s="669"/>
      <c r="KQ11" s="670"/>
      <c r="KR11" s="671">
        <f>SUM(KQ11:KQ19)</f>
        <v>41170957</v>
      </c>
      <c r="KS11" s="482"/>
      <c r="KT11" s="482"/>
      <c r="KU11" s="482"/>
      <c r="KV11" s="482"/>
      <c r="KW11" s="485"/>
      <c r="KX11" s="485"/>
      <c r="KY11" s="482"/>
      <c r="KZ11" s="482"/>
      <c r="LA11" s="482"/>
      <c r="LD11" s="285" t="s">
        <v>155</v>
      </c>
      <c r="LE11" s="286"/>
      <c r="LF11" s="287" t="s">
        <v>161</v>
      </c>
      <c r="LG11" s="667"/>
      <c r="LH11" s="668"/>
      <c r="LI11" s="669"/>
      <c r="LJ11" s="670"/>
      <c r="LK11" s="671">
        <f>SUM(LJ11:LJ19)</f>
        <v>40680107</v>
      </c>
      <c r="LL11" s="482"/>
      <c r="LM11" s="482"/>
      <c r="LN11" s="482"/>
      <c r="LO11" s="482"/>
      <c r="LP11" s="485"/>
      <c r="LQ11" s="485"/>
      <c r="LR11" s="482"/>
      <c r="LS11" s="482"/>
      <c r="LT11" s="482"/>
      <c r="LW11" s="285" t="s">
        <v>155</v>
      </c>
      <c r="LX11" s="286"/>
      <c r="LY11" s="287" t="s">
        <v>161</v>
      </c>
      <c r="LZ11" s="667"/>
      <c r="MA11" s="668"/>
      <c r="MB11" s="669"/>
      <c r="MC11" s="670"/>
      <c r="MD11" s="671">
        <f>SUM(MC11:MC19)</f>
        <v>57335558</v>
      </c>
      <c r="ME11" s="482"/>
      <c r="MF11" s="482"/>
      <c r="MG11" s="482"/>
      <c r="MH11" s="482"/>
      <c r="MI11" s="485"/>
      <c r="MJ11" s="485"/>
      <c r="MK11" s="482"/>
      <c r="ML11" s="482"/>
      <c r="MM11" s="482"/>
      <c r="MP11" s="285" t="s">
        <v>155</v>
      </c>
      <c r="MQ11" s="286"/>
      <c r="MR11" s="287" t="s">
        <v>161</v>
      </c>
      <c r="MS11" s="667"/>
      <c r="MT11" s="668"/>
      <c r="MU11" s="669"/>
      <c r="MV11" s="670"/>
      <c r="MW11" s="671"/>
      <c r="MX11" s="482"/>
      <c r="MY11" s="482"/>
      <c r="MZ11" s="482"/>
      <c r="NA11" s="482"/>
      <c r="NB11" s="485"/>
      <c r="NC11" s="485"/>
      <c r="ND11" s="482"/>
      <c r="NE11" s="482"/>
      <c r="NF11" s="482"/>
      <c r="NI11" s="285" t="s">
        <v>155</v>
      </c>
      <c r="NJ11" s="286"/>
      <c r="NK11" s="287" t="s">
        <v>161</v>
      </c>
      <c r="NL11" s="667"/>
      <c r="NM11" s="668"/>
      <c r="NN11" s="669"/>
      <c r="NO11" s="670"/>
      <c r="NP11" s="671">
        <f>SUM(NO11:NO19)</f>
        <v>57334800</v>
      </c>
      <c r="NQ11" s="482"/>
      <c r="NR11" s="482"/>
      <c r="NS11" s="482"/>
      <c r="NT11" s="482"/>
      <c r="NU11" s="485"/>
      <c r="NV11" s="485"/>
      <c r="NW11" s="482"/>
      <c r="NX11" s="482"/>
      <c r="NY11" s="482"/>
      <c r="OB11" s="285" t="s">
        <v>155</v>
      </c>
      <c r="OC11" s="286"/>
      <c r="OD11" s="287" t="s">
        <v>161</v>
      </c>
      <c r="OE11" s="667"/>
      <c r="OF11" s="668"/>
      <c r="OG11" s="669"/>
      <c r="OH11" s="670"/>
      <c r="OI11" s="671">
        <f>SUM(OH11:OH19)</f>
        <v>52834000</v>
      </c>
      <c r="OJ11" s="482"/>
      <c r="OK11" s="482"/>
      <c r="OL11" s="482"/>
      <c r="OM11" s="482"/>
      <c r="ON11" s="485"/>
      <c r="OO11" s="485"/>
      <c r="OP11" s="482"/>
      <c r="OQ11" s="482"/>
      <c r="OR11" s="482"/>
    </row>
    <row r="12" spans="1:408" ht="22.5" customHeight="1" thickTop="1" thickBot="1" x14ac:dyDescent="0.3">
      <c r="A12" s="602">
        <f t="shared" si="0"/>
        <v>4</v>
      </c>
      <c r="B12" s="290" t="s">
        <v>156</v>
      </c>
      <c r="C12" s="291"/>
      <c r="D12" s="292" t="s">
        <v>162</v>
      </c>
      <c r="E12" s="677"/>
      <c r="F12" s="678"/>
      <c r="G12" s="679"/>
      <c r="H12" s="680"/>
      <c r="I12" s="681" t="e">
        <f>+I11/$H$61</f>
        <v>#DIV/0!</v>
      </c>
      <c r="L12" s="290" t="s">
        <v>156</v>
      </c>
      <c r="M12" s="291"/>
      <c r="N12" s="292" t="s">
        <v>162</v>
      </c>
      <c r="O12" s="677"/>
      <c r="P12" s="678"/>
      <c r="Q12" s="679"/>
      <c r="R12" s="680"/>
      <c r="S12" s="681">
        <v>0.11781981430244669</v>
      </c>
      <c r="T12" s="682"/>
      <c r="U12" s="683"/>
      <c r="V12" s="683"/>
      <c r="W12" s="683"/>
      <c r="X12" s="683"/>
      <c r="Y12" s="683"/>
      <c r="Z12" s="683"/>
      <c r="AA12" s="683"/>
      <c r="AB12" s="684"/>
      <c r="AE12" s="290" t="s">
        <v>156</v>
      </c>
      <c r="AF12" s="291"/>
      <c r="AG12" s="292" t="s">
        <v>162</v>
      </c>
      <c r="AH12" s="677"/>
      <c r="AI12" s="678"/>
      <c r="AJ12" s="679"/>
      <c r="AK12" s="680"/>
      <c r="AL12" s="681">
        <f>+AL11/$AK$59</f>
        <v>0.12146148352384452</v>
      </c>
      <c r="AM12" s="682"/>
      <c r="AN12" s="683"/>
      <c r="AO12" s="683"/>
      <c r="AP12" s="683"/>
      <c r="AQ12" s="683"/>
      <c r="AR12" s="683"/>
      <c r="AS12" s="683"/>
      <c r="AT12" s="683"/>
      <c r="AU12" s="684"/>
      <c r="AX12" s="290" t="s">
        <v>156</v>
      </c>
      <c r="AY12" s="291"/>
      <c r="AZ12" s="292" t="s">
        <v>162</v>
      </c>
      <c r="BA12" s="677"/>
      <c r="BB12" s="678"/>
      <c r="BC12" s="679"/>
      <c r="BD12" s="680"/>
      <c r="BE12" s="681" t="e">
        <f>+BE11/$H$62</f>
        <v>#DIV/0!</v>
      </c>
      <c r="BF12" s="682"/>
      <c r="BG12" s="683"/>
      <c r="BH12" s="683"/>
      <c r="BI12" s="683"/>
      <c r="BJ12" s="683"/>
      <c r="BK12" s="683"/>
      <c r="BL12" s="683"/>
      <c r="BM12" s="683"/>
      <c r="BN12" s="684"/>
      <c r="BQ12" s="290" t="s">
        <v>156</v>
      </c>
      <c r="BR12" s="291"/>
      <c r="BS12" s="292" t="s">
        <v>162</v>
      </c>
      <c r="BT12" s="677"/>
      <c r="BU12" s="678"/>
      <c r="BV12" s="679"/>
      <c r="BW12" s="680"/>
      <c r="BX12" s="681" t="e">
        <f>+BX11/$H$62</f>
        <v>#DIV/0!</v>
      </c>
      <c r="BY12" s="682"/>
      <c r="BZ12" s="683"/>
      <c r="CA12" s="683"/>
      <c r="CB12" s="683"/>
      <c r="CC12" s="683"/>
      <c r="CD12" s="683"/>
      <c r="CE12" s="683"/>
      <c r="CF12" s="683"/>
      <c r="CG12" s="684"/>
      <c r="CJ12" s="290" t="s">
        <v>156</v>
      </c>
      <c r="CK12" s="291"/>
      <c r="CL12" s="292" t="s">
        <v>162</v>
      </c>
      <c r="CM12" s="677"/>
      <c r="CN12" s="678"/>
      <c r="CO12" s="679"/>
      <c r="CP12" s="680"/>
      <c r="CQ12" s="681" t="e">
        <f>+CQ11/$H$62</f>
        <v>#DIV/0!</v>
      </c>
      <c r="CR12" s="682"/>
      <c r="CS12" s="683"/>
      <c r="CT12" s="683"/>
      <c r="CU12" s="683"/>
      <c r="CV12" s="683"/>
      <c r="CW12" s="683"/>
      <c r="CX12" s="683"/>
      <c r="CY12" s="683"/>
      <c r="CZ12" s="684"/>
      <c r="DC12" s="290" t="s">
        <v>156</v>
      </c>
      <c r="DD12" s="291"/>
      <c r="DE12" s="292" t="s">
        <v>162</v>
      </c>
      <c r="DF12" s="677"/>
      <c r="DG12" s="678"/>
      <c r="DH12" s="679"/>
      <c r="DI12" s="680"/>
      <c r="DJ12" s="681" t="e">
        <f>+DJ11/$H$62</f>
        <v>#DIV/0!</v>
      </c>
      <c r="DK12" s="682"/>
      <c r="DL12" s="683"/>
      <c r="DM12" s="683"/>
      <c r="DN12" s="683"/>
      <c r="DO12" s="683"/>
      <c r="DP12" s="683"/>
      <c r="DQ12" s="683"/>
      <c r="DR12" s="683"/>
      <c r="DS12" s="684"/>
      <c r="DV12" s="290" t="s">
        <v>156</v>
      </c>
      <c r="DW12" s="291"/>
      <c r="DX12" s="292" t="s">
        <v>162</v>
      </c>
      <c r="DY12" s="677"/>
      <c r="DZ12" s="678"/>
      <c r="EA12" s="679"/>
      <c r="EB12" s="680"/>
      <c r="EC12" s="681" t="e">
        <f>+EC11/$H$59</f>
        <v>#DIV/0!</v>
      </c>
      <c r="ED12" s="682"/>
      <c r="EE12" s="683"/>
      <c r="EF12" s="683"/>
      <c r="EG12" s="683"/>
      <c r="EH12" s="683"/>
      <c r="EI12" s="683"/>
      <c r="EJ12" s="683"/>
      <c r="EK12" s="683"/>
      <c r="EL12" s="684"/>
      <c r="EO12" s="290" t="s">
        <v>156</v>
      </c>
      <c r="EP12" s="291"/>
      <c r="EQ12" s="292" t="s">
        <v>162</v>
      </c>
      <c r="ER12" s="677"/>
      <c r="ES12" s="678"/>
      <c r="ET12" s="679"/>
      <c r="EU12" s="680"/>
      <c r="EV12" s="681" t="e">
        <f>+EV11/$H$60</f>
        <v>#DIV/0!</v>
      </c>
      <c r="EW12" s="682"/>
      <c r="EX12" s="683"/>
      <c r="EY12" s="683"/>
      <c r="EZ12" s="683"/>
      <c r="FA12" s="683"/>
      <c r="FB12" s="683"/>
      <c r="FC12" s="683"/>
      <c r="FD12" s="683"/>
      <c r="FE12" s="684"/>
      <c r="FH12" s="293"/>
      <c r="FI12" s="293" t="s">
        <v>156</v>
      </c>
      <c r="FJ12" s="294" t="s">
        <v>162</v>
      </c>
      <c r="FK12" s="685"/>
      <c r="FL12" s="686"/>
      <c r="FM12" s="687"/>
      <c r="FN12" s="688"/>
      <c r="FO12" s="689"/>
      <c r="FP12" s="682"/>
      <c r="FQ12" s="683"/>
      <c r="FR12" s="683"/>
      <c r="FS12" s="683"/>
      <c r="FT12" s="683"/>
      <c r="FU12" s="683"/>
      <c r="FV12" s="683"/>
      <c r="FW12" s="683"/>
      <c r="FX12" s="684"/>
      <c r="GA12" s="290" t="s">
        <v>156</v>
      </c>
      <c r="GB12" s="291"/>
      <c r="GC12" s="292" t="s">
        <v>162</v>
      </c>
      <c r="GD12" s="677"/>
      <c r="GE12" s="678"/>
      <c r="GF12" s="679"/>
      <c r="GG12" s="680"/>
      <c r="GH12" s="681" t="e">
        <f>+GH11/$H$62</f>
        <v>#DIV/0!</v>
      </c>
      <c r="GI12" s="682"/>
      <c r="GJ12" s="683"/>
      <c r="GK12" s="683"/>
      <c r="GL12" s="683"/>
      <c r="GM12" s="683"/>
      <c r="GN12" s="683"/>
      <c r="GO12" s="683"/>
      <c r="GP12" s="683"/>
      <c r="GQ12" s="684"/>
      <c r="GT12" s="290" t="s">
        <v>156</v>
      </c>
      <c r="GU12" s="291"/>
      <c r="GV12" s="292" t="s">
        <v>162</v>
      </c>
      <c r="GW12" s="677"/>
      <c r="GX12" s="678"/>
      <c r="GY12" s="679"/>
      <c r="GZ12" s="680"/>
      <c r="HA12" s="681" t="e">
        <f>+HA11/$H$62</f>
        <v>#DIV/0!</v>
      </c>
      <c r="HB12" s="682"/>
      <c r="HC12" s="683"/>
      <c r="HD12" s="683"/>
      <c r="HE12" s="683"/>
      <c r="HF12" s="683"/>
      <c r="HG12" s="683"/>
      <c r="HH12" s="683"/>
      <c r="HI12" s="683"/>
      <c r="HJ12" s="684"/>
      <c r="HM12" s="290" t="s">
        <v>156</v>
      </c>
      <c r="HN12" s="291"/>
      <c r="HO12" s="292" t="s">
        <v>162</v>
      </c>
      <c r="HP12" s="677"/>
      <c r="HQ12" s="678"/>
      <c r="HR12" s="679"/>
      <c r="HS12" s="680"/>
      <c r="HT12" s="681" t="e">
        <f>+HT11/$H$62</f>
        <v>#DIV/0!</v>
      </c>
      <c r="HU12" s="682"/>
      <c r="HV12" s="683"/>
      <c r="HW12" s="683"/>
      <c r="HX12" s="683"/>
      <c r="HY12" s="683"/>
      <c r="HZ12" s="683"/>
      <c r="IA12" s="683"/>
      <c r="IB12" s="683"/>
      <c r="IC12" s="684"/>
      <c r="IF12" s="290" t="s">
        <v>156</v>
      </c>
      <c r="IG12" s="291"/>
      <c r="IH12" s="292" t="s">
        <v>162</v>
      </c>
      <c r="II12" s="677"/>
      <c r="IJ12" s="678"/>
      <c r="IK12" s="679"/>
      <c r="IL12" s="680"/>
      <c r="IM12" s="681" t="e">
        <f>+IM11/$H$62</f>
        <v>#DIV/0!</v>
      </c>
      <c r="IN12" s="682"/>
      <c r="IO12" s="683"/>
      <c r="IP12" s="683"/>
      <c r="IQ12" s="683"/>
      <c r="IR12" s="683"/>
      <c r="IS12" s="683"/>
      <c r="IT12" s="683"/>
      <c r="IU12" s="683"/>
      <c r="IV12" s="684"/>
      <c r="IY12" s="290" t="s">
        <v>156</v>
      </c>
      <c r="IZ12" s="291"/>
      <c r="JA12" s="292" t="s">
        <v>162</v>
      </c>
      <c r="JB12" s="677"/>
      <c r="JC12" s="678"/>
      <c r="JD12" s="679"/>
      <c r="JE12" s="680"/>
      <c r="JF12" s="681" t="e">
        <f>+JF11/$H$62</f>
        <v>#DIV/0!</v>
      </c>
      <c r="JG12" s="682"/>
      <c r="JH12" s="683"/>
      <c r="JI12" s="683"/>
      <c r="JJ12" s="683"/>
      <c r="JK12" s="683"/>
      <c r="JL12" s="683"/>
      <c r="JM12" s="683"/>
      <c r="JN12" s="683"/>
      <c r="JO12" s="684"/>
      <c r="JR12" s="290" t="s">
        <v>156</v>
      </c>
      <c r="JS12" s="291"/>
      <c r="JT12" s="292" t="s">
        <v>162</v>
      </c>
      <c r="JU12" s="677"/>
      <c r="JV12" s="678"/>
      <c r="JW12" s="679"/>
      <c r="JX12" s="680"/>
      <c r="JY12" s="681" t="e">
        <f>+JY11/$H$62</f>
        <v>#DIV/0!</v>
      </c>
      <c r="JZ12" s="682"/>
      <c r="KA12" s="683"/>
      <c r="KB12" s="683"/>
      <c r="KC12" s="683"/>
      <c r="KD12" s="683"/>
      <c r="KE12" s="683"/>
      <c r="KF12" s="683"/>
      <c r="KG12" s="683"/>
      <c r="KH12" s="684"/>
      <c r="KK12" s="290" t="s">
        <v>156</v>
      </c>
      <c r="KL12" s="291"/>
      <c r="KM12" s="292" t="s">
        <v>162</v>
      </c>
      <c r="KN12" s="677"/>
      <c r="KO12" s="678"/>
      <c r="KP12" s="679"/>
      <c r="KQ12" s="680"/>
      <c r="KR12" s="681" t="e">
        <f>+KR11/$H$59</f>
        <v>#DIV/0!</v>
      </c>
      <c r="KS12" s="682"/>
      <c r="KT12" s="683"/>
      <c r="KU12" s="683"/>
      <c r="KV12" s="683"/>
      <c r="KW12" s="683"/>
      <c r="KX12" s="683"/>
      <c r="KY12" s="683"/>
      <c r="KZ12" s="683"/>
      <c r="LA12" s="684"/>
      <c r="LD12" s="290" t="s">
        <v>156</v>
      </c>
      <c r="LE12" s="291"/>
      <c r="LF12" s="292" t="s">
        <v>162</v>
      </c>
      <c r="LG12" s="677"/>
      <c r="LH12" s="678"/>
      <c r="LI12" s="679"/>
      <c r="LJ12" s="680"/>
      <c r="LK12" s="681" t="e">
        <f>+LK11/$H$62</f>
        <v>#DIV/0!</v>
      </c>
      <c r="LL12" s="682"/>
      <c r="LM12" s="683"/>
      <c r="LN12" s="683"/>
      <c r="LO12" s="683"/>
      <c r="LP12" s="683"/>
      <c r="LQ12" s="683"/>
      <c r="LR12" s="683"/>
      <c r="LS12" s="683"/>
      <c r="LT12" s="684"/>
      <c r="LW12" s="290" t="s">
        <v>156</v>
      </c>
      <c r="LX12" s="291"/>
      <c r="LY12" s="292" t="s">
        <v>162</v>
      </c>
      <c r="LZ12" s="677"/>
      <c r="MA12" s="678"/>
      <c r="MB12" s="679"/>
      <c r="MC12" s="680"/>
      <c r="MD12" s="681" t="e">
        <f>+MD11/$H$62</f>
        <v>#DIV/0!</v>
      </c>
      <c r="ME12" s="682"/>
      <c r="MF12" s="683"/>
      <c r="MG12" s="683"/>
      <c r="MH12" s="683"/>
      <c r="MI12" s="683"/>
      <c r="MJ12" s="683"/>
      <c r="MK12" s="683"/>
      <c r="ML12" s="683"/>
      <c r="MM12" s="684"/>
      <c r="MP12" s="290" t="s">
        <v>156</v>
      </c>
      <c r="MQ12" s="291"/>
      <c r="MR12" s="292" t="s">
        <v>162</v>
      </c>
      <c r="MS12" s="677"/>
      <c r="MT12" s="678"/>
      <c r="MU12" s="679"/>
      <c r="MV12" s="680"/>
      <c r="MW12" s="681"/>
      <c r="MX12" s="682"/>
      <c r="MY12" s="683"/>
      <c r="MZ12" s="683"/>
      <c r="NA12" s="683"/>
      <c r="NB12" s="683"/>
      <c r="NC12" s="683"/>
      <c r="ND12" s="683"/>
      <c r="NE12" s="683"/>
      <c r="NF12" s="684"/>
      <c r="NI12" s="290" t="s">
        <v>156</v>
      </c>
      <c r="NJ12" s="291"/>
      <c r="NK12" s="292" t="s">
        <v>162</v>
      </c>
      <c r="NL12" s="677"/>
      <c r="NM12" s="678"/>
      <c r="NN12" s="679"/>
      <c r="NO12" s="680"/>
      <c r="NP12" s="681" t="e">
        <f>+NP11/$H$62</f>
        <v>#DIV/0!</v>
      </c>
      <c r="NQ12" s="682"/>
      <c r="NR12" s="683"/>
      <c r="NS12" s="683"/>
      <c r="NT12" s="683"/>
      <c r="NU12" s="683"/>
      <c r="NV12" s="683"/>
      <c r="NW12" s="683"/>
      <c r="NX12" s="683"/>
      <c r="NY12" s="684"/>
      <c r="OB12" s="290" t="s">
        <v>156</v>
      </c>
      <c r="OC12" s="291"/>
      <c r="OD12" s="292" t="s">
        <v>162</v>
      </c>
      <c r="OE12" s="677"/>
      <c r="OF12" s="678"/>
      <c r="OG12" s="679"/>
      <c r="OH12" s="680"/>
      <c r="OI12" s="681" t="e">
        <f>+OI11/$H$62</f>
        <v>#DIV/0!</v>
      </c>
      <c r="OJ12" s="682"/>
      <c r="OK12" s="683"/>
      <c r="OL12" s="683"/>
      <c r="OM12" s="683"/>
      <c r="ON12" s="683"/>
      <c r="OO12" s="683"/>
      <c r="OP12" s="683"/>
      <c r="OQ12" s="683"/>
      <c r="OR12" s="684"/>
    </row>
    <row r="13" spans="1:408" ht="81.75" customHeight="1" thickTop="1" x14ac:dyDescent="0.25">
      <c r="A13" s="602">
        <f t="shared" si="0"/>
        <v>5</v>
      </c>
      <c r="B13" s="690" t="s">
        <v>467</v>
      </c>
      <c r="C13" s="691" t="s">
        <v>468</v>
      </c>
      <c r="D13" s="296" t="s">
        <v>469</v>
      </c>
      <c r="E13" s="692" t="s">
        <v>176</v>
      </c>
      <c r="F13" s="693">
        <v>62</v>
      </c>
      <c r="G13" s="694"/>
      <c r="H13" s="695">
        <f t="shared" ref="H13:H18" si="1">ROUND(F13*G13,0)</f>
        <v>0</v>
      </c>
      <c r="I13" s="696"/>
      <c r="L13" s="690" t="s">
        <v>467</v>
      </c>
      <c r="M13" s="691" t="s">
        <v>468</v>
      </c>
      <c r="N13" s="296" t="s">
        <v>469</v>
      </c>
      <c r="O13" s="692" t="s">
        <v>176</v>
      </c>
      <c r="P13" s="693">
        <v>62</v>
      </c>
      <c r="Q13" s="694">
        <v>122245</v>
      </c>
      <c r="R13" s="695">
        <v>7579190</v>
      </c>
      <c r="S13" s="696"/>
      <c r="T13" s="697">
        <f t="shared" ref="T13:T18" si="2">IFERROR(IF(EXACT(VLOOKUP(L13,OFERTA_0,1,FALSE),L13),1,0),0)</f>
        <v>1</v>
      </c>
      <c r="U13" s="697">
        <f t="shared" ref="U13:U18" si="3">IFERROR(IF(EXACT(VLOOKUP(L13,OFERTA_0,3,FALSE),N13),1,0),0)</f>
        <v>1</v>
      </c>
      <c r="V13" s="697">
        <f t="shared" ref="V13:V18" si="4">IFERROR(IF(EXACT(VLOOKUP(L13,OFERTA_0,4,FALSE),O13),1,0),0)</f>
        <v>1</v>
      </c>
      <c r="W13" s="697">
        <f t="shared" ref="W13:W18" si="5">IFERROR(IF(EXACT(VLOOKUP(L13,OFERTA_0,5,FALSE),P13),1,0),0)</f>
        <v>1</v>
      </c>
      <c r="X13" s="697">
        <f>IFERROR(IF(Q13&lt;=0,0,1),0)</f>
        <v>1</v>
      </c>
      <c r="Y13" s="697">
        <f>IFERROR(IF(R13&lt;=0,0,1),0)</f>
        <v>1</v>
      </c>
      <c r="Z13" s="697">
        <f>PRODUCT(T13:Y13)</f>
        <v>1</v>
      </c>
      <c r="AA13" s="698">
        <f>ROUND(R13,0)</f>
        <v>7579190</v>
      </c>
      <c r="AB13" s="699">
        <f>R13-AA13</f>
        <v>0</v>
      </c>
      <c r="AE13" s="690" t="s">
        <v>467</v>
      </c>
      <c r="AF13" s="691" t="s">
        <v>468</v>
      </c>
      <c r="AG13" s="296" t="s">
        <v>469</v>
      </c>
      <c r="AH13" s="692" t="s">
        <v>176</v>
      </c>
      <c r="AI13" s="693">
        <v>62</v>
      </c>
      <c r="AJ13" s="694">
        <v>105000</v>
      </c>
      <c r="AK13" s="695">
        <f t="shared" ref="AK13:AK18" si="6">ROUND(AI13*AJ13,0)</f>
        <v>6510000</v>
      </c>
      <c r="AL13" s="696"/>
      <c r="AM13" s="697">
        <f t="shared" ref="AM13:AM18" si="7">IFERROR(IF(EXACT(VLOOKUP(AE13,OFERTA_0,1,FALSE),AE13),1,0),0)</f>
        <v>1</v>
      </c>
      <c r="AN13" s="697">
        <f t="shared" ref="AN13:AN18" si="8">IFERROR(IF(EXACT(VLOOKUP(AE13,OFERTA_0,3,FALSE),AG13),1,0),0)</f>
        <v>1</v>
      </c>
      <c r="AO13" s="697">
        <f t="shared" ref="AO13:AO18" si="9">IFERROR(IF(EXACT(VLOOKUP(AE13,OFERTA_0,4,FALSE),AH13),1,0),0)</f>
        <v>1</v>
      </c>
      <c r="AP13" s="697">
        <f t="shared" ref="AP13:AP18" si="10">IFERROR(IF(EXACT(VLOOKUP(AE13,OFERTA_0,5,FALSE),AI13),1,0),0)</f>
        <v>1</v>
      </c>
      <c r="AQ13" s="697">
        <f>IFERROR(IF(AJ13&lt;=0,0,1),0)</f>
        <v>1</v>
      </c>
      <c r="AR13" s="697">
        <f>IFERROR(IF(AK13&lt;=0,0,1),0)</f>
        <v>1</v>
      </c>
      <c r="AS13" s="697">
        <f>PRODUCT(AM13:AR13)</f>
        <v>1</v>
      </c>
      <c r="AT13" s="698">
        <f>ROUND(AK13,0)</f>
        <v>6510000</v>
      </c>
      <c r="AU13" s="699">
        <f>AK13-AT13</f>
        <v>0</v>
      </c>
      <c r="AX13" s="690" t="s">
        <v>467</v>
      </c>
      <c r="AY13" s="691" t="s">
        <v>468</v>
      </c>
      <c r="AZ13" s="296" t="s">
        <v>469</v>
      </c>
      <c r="BA13" s="692" t="s">
        <v>176</v>
      </c>
      <c r="BB13" s="693">
        <v>62</v>
      </c>
      <c r="BC13" s="700">
        <v>73200</v>
      </c>
      <c r="BD13" s="695">
        <f t="shared" ref="BD13:BD18" si="11">ROUND(BB13*BC13,0)</f>
        <v>4538400</v>
      </c>
      <c r="BE13" s="696"/>
      <c r="BF13" s="697">
        <f t="shared" ref="BF13:BF18" si="12">IFERROR(IF(EXACT(VLOOKUP(AX13,OFERTA_0,1,FALSE),AX13),1,0),0)</f>
        <v>1</v>
      </c>
      <c r="BG13" s="697">
        <f t="shared" ref="BG13:BG18" si="13">IFERROR(IF(EXACT(VLOOKUP(AX13,OFERTA_0,3,FALSE),AZ13),1,0),0)</f>
        <v>1</v>
      </c>
      <c r="BH13" s="697">
        <f t="shared" ref="BH13:BH18" si="14">IFERROR(IF(EXACT(VLOOKUP(AX13,OFERTA_0,4,FALSE),BA13),1,0),0)</f>
        <v>1</v>
      </c>
      <c r="BI13" s="697">
        <f t="shared" ref="BI13:BI18" si="15">IFERROR(IF(EXACT(VLOOKUP(AX13,OFERTA_0,5,FALSE),BB13),1,0),0)</f>
        <v>1</v>
      </c>
      <c r="BJ13" s="697">
        <f>IFERROR(IF(BC13&lt;=0,0,1),0)</f>
        <v>1</v>
      </c>
      <c r="BK13" s="697">
        <f>IFERROR(IF(BD13&lt;=0,0,1),0)</f>
        <v>1</v>
      </c>
      <c r="BL13" s="697">
        <f>PRODUCT(BF13:BK13)</f>
        <v>1</v>
      </c>
      <c r="BM13" s="698">
        <f>ROUND(BD13,0)</f>
        <v>4538400</v>
      </c>
      <c r="BN13" s="699">
        <f>BD13-BM13</f>
        <v>0</v>
      </c>
      <c r="BQ13" s="690" t="s">
        <v>467</v>
      </c>
      <c r="BR13" s="691" t="s">
        <v>468</v>
      </c>
      <c r="BS13" s="296" t="s">
        <v>469</v>
      </c>
      <c r="BT13" s="692" t="s">
        <v>176</v>
      </c>
      <c r="BU13" s="693">
        <v>62</v>
      </c>
      <c r="BV13" s="694">
        <v>102303</v>
      </c>
      <c r="BW13" s="695">
        <f t="shared" ref="BW13:BW18" si="16">ROUND(BU13*BV13,0)</f>
        <v>6342786</v>
      </c>
      <c r="BX13" s="696"/>
      <c r="BY13" s="697">
        <f t="shared" ref="BY13:BY18" si="17">IFERROR(IF(EXACT(VLOOKUP(BQ13,OFERTA_0,1,FALSE),BQ13),1,0),0)</f>
        <v>1</v>
      </c>
      <c r="BZ13" s="697">
        <f t="shared" ref="BZ13:BZ18" si="18">IFERROR(IF(EXACT(VLOOKUP(BQ13,OFERTA_0,3,FALSE),BS13),1,0),0)</f>
        <v>1</v>
      </c>
      <c r="CA13" s="697">
        <f t="shared" ref="CA13:CA18" si="19">IFERROR(IF(EXACT(VLOOKUP(BQ13,OFERTA_0,4,FALSE),BT13),1,0),0)</f>
        <v>1</v>
      </c>
      <c r="CB13" s="697">
        <f t="shared" ref="CB13:CB18" si="20">IFERROR(IF(EXACT(VLOOKUP(BQ13,OFERTA_0,5,FALSE),BU13),1,0),0)</f>
        <v>1</v>
      </c>
      <c r="CC13" s="697">
        <f>IFERROR(IF(BV13&lt;=0,0,1),0)</f>
        <v>1</v>
      </c>
      <c r="CD13" s="697">
        <f>IFERROR(IF(BW13&lt;=0,0,1),0)</f>
        <v>1</v>
      </c>
      <c r="CE13" s="697">
        <f>PRODUCT(BY13:CD13)</f>
        <v>1</v>
      </c>
      <c r="CF13" s="698">
        <f>ROUND(BW13,0)</f>
        <v>6342786</v>
      </c>
      <c r="CG13" s="699">
        <f>BW13-CF13</f>
        <v>0</v>
      </c>
      <c r="CJ13" s="690" t="s">
        <v>467</v>
      </c>
      <c r="CK13" s="691" t="s">
        <v>468</v>
      </c>
      <c r="CL13" s="296" t="s">
        <v>469</v>
      </c>
      <c r="CM13" s="692" t="s">
        <v>176</v>
      </c>
      <c r="CN13" s="693">
        <v>62</v>
      </c>
      <c r="CO13" s="694">
        <v>55600</v>
      </c>
      <c r="CP13" s="695">
        <f t="shared" ref="CP13:CP27" si="21">ROUND(CN13*CO13,0)</f>
        <v>3447200</v>
      </c>
      <c r="CQ13" s="696"/>
      <c r="CR13" s="697">
        <f t="shared" ref="CR13:CR18" si="22">IFERROR(IF(EXACT(VLOOKUP(CJ13,OFERTA_0,1,FALSE),CJ13),1,0),0)</f>
        <v>1</v>
      </c>
      <c r="CS13" s="697">
        <f t="shared" ref="CS13:CS18" si="23">IFERROR(IF(EXACT(VLOOKUP(CJ13,OFERTA_0,3,FALSE),CL13),1,0),0)</f>
        <v>1</v>
      </c>
      <c r="CT13" s="697">
        <f t="shared" ref="CT13:CT18" si="24">IFERROR(IF(EXACT(VLOOKUP(CJ13,OFERTA_0,4,FALSE),CM13),1,0),0)</f>
        <v>1</v>
      </c>
      <c r="CU13" s="697">
        <f t="shared" ref="CU13:CU18" si="25">IFERROR(IF(EXACT(VLOOKUP(CJ13,OFERTA_0,5,FALSE),CN13),1,0),0)</f>
        <v>1</v>
      </c>
      <c r="CV13" s="697">
        <f>IFERROR(IF(CO13&lt;=0,0,1),0)</f>
        <v>1</v>
      </c>
      <c r="CW13" s="697">
        <f>IFERROR(IF(CP13&lt;=0,0,1),0)</f>
        <v>1</v>
      </c>
      <c r="CX13" s="697">
        <f>PRODUCT(CR13:CW13)</f>
        <v>1</v>
      </c>
      <c r="CY13" s="698">
        <f>ROUND(CP13,0)</f>
        <v>3447200</v>
      </c>
      <c r="CZ13" s="699">
        <f>CP13-CY13</f>
        <v>0</v>
      </c>
      <c r="DC13" s="690" t="s">
        <v>467</v>
      </c>
      <c r="DD13" s="691" t="s">
        <v>468</v>
      </c>
      <c r="DE13" s="296" t="s">
        <v>469</v>
      </c>
      <c r="DF13" s="692" t="s">
        <v>176</v>
      </c>
      <c r="DG13" s="693">
        <v>62</v>
      </c>
      <c r="DH13" s="694">
        <v>71500</v>
      </c>
      <c r="DI13" s="695">
        <f t="shared" ref="DI13:DI18" si="26">ROUND(DG13*DH13,0)</f>
        <v>4433000</v>
      </c>
      <c r="DJ13" s="696"/>
      <c r="DK13" s="697">
        <f t="shared" ref="DK13:DK18" si="27">IFERROR(IF(EXACT(VLOOKUP(DC13,OFERTA_0,1,FALSE),DC13),1,0),0)</f>
        <v>1</v>
      </c>
      <c r="DL13" s="697">
        <f t="shared" ref="DL13:DL18" si="28">IFERROR(IF(EXACT(VLOOKUP(DC13,OFERTA_0,3,FALSE),DE13),1,0),0)</f>
        <v>1</v>
      </c>
      <c r="DM13" s="697">
        <f t="shared" ref="DM13:DM18" si="29">IFERROR(IF(EXACT(VLOOKUP(DC13,OFERTA_0,4,FALSE),DF13),1,0),0)</f>
        <v>1</v>
      </c>
      <c r="DN13" s="697">
        <f t="shared" ref="DN13:DN18" si="30">IFERROR(IF(EXACT(VLOOKUP(DC13,OFERTA_0,5,FALSE),DG13),1,0),0)</f>
        <v>1</v>
      </c>
      <c r="DO13" s="697">
        <f>IFERROR(IF(DH13&lt;=0,0,1),0)</f>
        <v>1</v>
      </c>
      <c r="DP13" s="697">
        <f>IFERROR(IF(DI13&lt;=0,0,1),0)</f>
        <v>1</v>
      </c>
      <c r="DQ13" s="697">
        <f>PRODUCT(DK13:DP13)</f>
        <v>1</v>
      </c>
      <c r="DR13" s="698">
        <f>ROUND(DI13,0)</f>
        <v>4433000</v>
      </c>
      <c r="DS13" s="699">
        <f>DI13-DR13</f>
        <v>0</v>
      </c>
      <c r="DV13" s="690" t="s">
        <v>467</v>
      </c>
      <c r="DW13" s="691" t="s">
        <v>468</v>
      </c>
      <c r="DX13" s="297" t="s">
        <v>539</v>
      </c>
      <c r="DY13" s="692" t="s">
        <v>176</v>
      </c>
      <c r="DZ13" s="693">
        <v>62</v>
      </c>
      <c r="EA13" s="694">
        <v>205000</v>
      </c>
      <c r="EB13" s="701">
        <f t="shared" ref="EB13:EB18" si="31">ROUND(DZ13*EA13,0)</f>
        <v>12710000</v>
      </c>
      <c r="EC13" s="696"/>
      <c r="ED13" s="697">
        <f t="shared" ref="ED13:ED18" si="32">IFERROR(IF(EXACT(VLOOKUP(DV13,OFERTA_0,1,FALSE),DV13),1,0),0)</f>
        <v>1</v>
      </c>
      <c r="EE13" s="697">
        <v>1</v>
      </c>
      <c r="EF13" s="697">
        <f t="shared" ref="EF13:EF18" si="33">IFERROR(IF(EXACT(VLOOKUP(DV13,OFERTA_0,4,FALSE),DY13),1,0),0)</f>
        <v>1</v>
      </c>
      <c r="EG13" s="697">
        <f t="shared" ref="EG13:EG18" si="34">IFERROR(IF(EXACT(VLOOKUP(DV13,OFERTA_0,5,FALSE),DZ13),1,0),0)</f>
        <v>1</v>
      </c>
      <c r="EH13" s="697">
        <f>IFERROR(IF(EA13&lt;=0,0,1),0)</f>
        <v>1</v>
      </c>
      <c r="EI13" s="697">
        <f>IFERROR(IF(EB13&lt;=0,0,1),0)</f>
        <v>1</v>
      </c>
      <c r="EJ13" s="697">
        <f>PRODUCT(ED13:EI13)</f>
        <v>1</v>
      </c>
      <c r="EK13" s="698">
        <f>ROUND(EB13,0)</f>
        <v>12710000</v>
      </c>
      <c r="EL13" s="699">
        <f>EB13-EK13</f>
        <v>0</v>
      </c>
      <c r="EO13" s="690" t="s">
        <v>467</v>
      </c>
      <c r="EP13" s="691" t="s">
        <v>468</v>
      </c>
      <c r="EQ13" s="297" t="s">
        <v>469</v>
      </c>
      <c r="ER13" s="692" t="s">
        <v>176</v>
      </c>
      <c r="ES13" s="693">
        <v>62</v>
      </c>
      <c r="ET13" s="694">
        <v>68000</v>
      </c>
      <c r="EU13" s="695">
        <f t="shared" ref="EU13:EU18" si="35">ROUND(ES13*ET13,0)</f>
        <v>4216000</v>
      </c>
      <c r="EV13" s="696"/>
      <c r="EW13" s="697">
        <f t="shared" ref="EW13:EW18" si="36">IFERROR(IF(EXACT(VLOOKUP(EO13,OFERTA_0,1,FALSE),EO13),1,0),0)</f>
        <v>1</v>
      </c>
      <c r="EX13" s="697">
        <f t="shared" ref="EX13:EX18" si="37">IFERROR(IF(EXACT(VLOOKUP(EO13,OFERTA_0,3,FALSE),EQ13),1,0),0)</f>
        <v>1</v>
      </c>
      <c r="EY13" s="697">
        <f t="shared" ref="EY13:EY18" si="38">IFERROR(IF(EXACT(VLOOKUP(EO13,OFERTA_0,4,FALSE),ER13),1,0),0)</f>
        <v>1</v>
      </c>
      <c r="EZ13" s="697">
        <f t="shared" ref="EZ13:EZ18" si="39">IFERROR(IF(EXACT(VLOOKUP(EO13,OFERTA_0,5,FALSE),ES13),1,0),0)</f>
        <v>1</v>
      </c>
      <c r="FA13" s="697">
        <f>IFERROR(IF(ET13&lt;=0,0,1),0)</f>
        <v>1</v>
      </c>
      <c r="FB13" s="697">
        <f>IFERROR(IF(EU13&lt;=0,0,1),0)</f>
        <v>1</v>
      </c>
      <c r="FC13" s="697">
        <f>PRODUCT(EW13:FB13)</f>
        <v>1</v>
      </c>
      <c r="FD13" s="698">
        <f>ROUND(EU13,0)</f>
        <v>4216000</v>
      </c>
      <c r="FE13" s="699">
        <f>EU13-FD13</f>
        <v>0</v>
      </c>
      <c r="FH13" s="702" t="s">
        <v>381</v>
      </c>
      <c r="FI13" s="702" t="s">
        <v>163</v>
      </c>
      <c r="FJ13" s="298" t="s">
        <v>544</v>
      </c>
      <c r="FK13" s="692" t="s">
        <v>164</v>
      </c>
      <c r="FL13" s="703">
        <v>22</v>
      </c>
      <c r="FM13" s="704">
        <v>100000</v>
      </c>
      <c r="FN13" s="705">
        <f>ROUND(FL13*FM13,0)</f>
        <v>2200000</v>
      </c>
      <c r="FO13" s="706"/>
      <c r="FP13" s="697">
        <f t="shared" ref="FP13:FP18" si="40">IFERROR(IF(EXACT(VLOOKUP(FH13,OFERTA_0,1,FALSE),FH13),1,0),0)</f>
        <v>0</v>
      </c>
      <c r="FQ13" s="697">
        <f t="shared" ref="FQ13:FQ18" si="41">IFERROR(IF(EXACT(VLOOKUP(FH13,OFERTA_0,3,FALSE),FJ13),1,0),0)</f>
        <v>0</v>
      </c>
      <c r="FR13" s="697">
        <f t="shared" ref="FR13:FR18" si="42">IFERROR(IF(EXACT(VLOOKUP(FH13,OFERTA_0,4,FALSE),FK13),1,0),0)</f>
        <v>0</v>
      </c>
      <c r="FS13" s="697">
        <f t="shared" ref="FS13:FS18" si="43">IFERROR(IF(EXACT(VLOOKUP(FH13,OFERTA_0,5,FALSE),FL13),1,0),0)</f>
        <v>0</v>
      </c>
      <c r="FT13" s="697">
        <f>IFERROR(IF(FM13&lt;=0,0,1),0)</f>
        <v>1</v>
      </c>
      <c r="FU13" s="697">
        <f>IFERROR(IF(FN13&lt;=0,0,1),0)</f>
        <v>1</v>
      </c>
      <c r="FV13" s="697">
        <f>PRODUCT(FP13:FU13)</f>
        <v>0</v>
      </c>
      <c r="FW13" s="698">
        <f>ROUND(FN13,0)</f>
        <v>2200000</v>
      </c>
      <c r="FX13" s="699">
        <f>FN13-FW13</f>
        <v>0</v>
      </c>
      <c r="GA13" s="690" t="s">
        <v>467</v>
      </c>
      <c r="GB13" s="691" t="s">
        <v>468</v>
      </c>
      <c r="GC13" s="296" t="s">
        <v>469</v>
      </c>
      <c r="GD13" s="692" t="s">
        <v>176</v>
      </c>
      <c r="GE13" s="693">
        <v>62</v>
      </c>
      <c r="GF13" s="694">
        <v>78000</v>
      </c>
      <c r="GG13" s="695">
        <f t="shared" ref="GG13:GG18" si="44">ROUND(GE13*GF13,0)</f>
        <v>4836000</v>
      </c>
      <c r="GH13" s="696"/>
      <c r="GI13" s="697">
        <f t="shared" ref="GI13:GI18" si="45">IFERROR(IF(EXACT(VLOOKUP(GA13,OFERTA_0,1,FALSE),GA13),1,0),0)</f>
        <v>1</v>
      </c>
      <c r="GJ13" s="697">
        <f t="shared" ref="GJ13:GJ18" si="46">IFERROR(IF(EXACT(VLOOKUP(GA13,OFERTA_0,3,FALSE),GC13),1,0),0)</f>
        <v>1</v>
      </c>
      <c r="GK13" s="697">
        <f t="shared" ref="GK13:GK18" si="47">IFERROR(IF(EXACT(VLOOKUP(GA13,OFERTA_0,4,FALSE),GD13),1,0),0)</f>
        <v>1</v>
      </c>
      <c r="GL13" s="697">
        <f t="shared" ref="GL13:GL18" si="48">IFERROR(IF(EXACT(VLOOKUP(GA13,OFERTA_0,5,FALSE),GE13),1,0),0)</f>
        <v>1</v>
      </c>
      <c r="GM13" s="697">
        <f>IFERROR(IF(GF13&lt;=0,0,1),0)</f>
        <v>1</v>
      </c>
      <c r="GN13" s="697">
        <f>IFERROR(IF(GG13&lt;=0,0,1),0)</f>
        <v>1</v>
      </c>
      <c r="GO13" s="697">
        <f>PRODUCT(GI13:GN13)</f>
        <v>1</v>
      </c>
      <c r="GP13" s="698">
        <f>ROUND(GG13,0)</f>
        <v>4836000</v>
      </c>
      <c r="GQ13" s="699">
        <f>GG13-GP13</f>
        <v>0</v>
      </c>
      <c r="GT13" s="690" t="s">
        <v>467</v>
      </c>
      <c r="GU13" s="691" t="s">
        <v>468</v>
      </c>
      <c r="GV13" s="296" t="s">
        <v>469</v>
      </c>
      <c r="GW13" s="692" t="s">
        <v>176</v>
      </c>
      <c r="GX13" s="693">
        <v>62</v>
      </c>
      <c r="GY13" s="694">
        <v>60000</v>
      </c>
      <c r="GZ13" s="695">
        <f t="shared" ref="GZ13:GZ18" si="49">ROUND(GX13*GY13,0)</f>
        <v>3720000</v>
      </c>
      <c r="HA13" s="696"/>
      <c r="HB13" s="697">
        <f t="shared" ref="HB13:HB18" si="50">IFERROR(IF(EXACT(VLOOKUP(GT13,OFERTA_0,1,FALSE),GT13),1,0),0)</f>
        <v>1</v>
      </c>
      <c r="HC13" s="697">
        <f t="shared" ref="HC13:HC18" si="51">IFERROR(IF(EXACT(VLOOKUP(GT13,OFERTA_0,3,FALSE),GV13),1,0),0)</f>
        <v>1</v>
      </c>
      <c r="HD13" s="697">
        <f t="shared" ref="HD13:HD18" si="52">IFERROR(IF(EXACT(VLOOKUP(GT13,OFERTA_0,4,FALSE),GW13),1,0),0)</f>
        <v>1</v>
      </c>
      <c r="HE13" s="697">
        <f t="shared" ref="HE13:HE18" si="53">IFERROR(IF(EXACT(VLOOKUP(GT13,OFERTA_0,5,FALSE),GX13),1,0),0)</f>
        <v>1</v>
      </c>
      <c r="HF13" s="697">
        <f>IFERROR(IF(GY13&lt;=0,0,1),0)</f>
        <v>1</v>
      </c>
      <c r="HG13" s="697">
        <f>IFERROR(IF(GZ13&lt;=0,0,1),0)</f>
        <v>1</v>
      </c>
      <c r="HH13" s="697">
        <f>PRODUCT(HB13:HG13)</f>
        <v>1</v>
      </c>
      <c r="HI13" s="698">
        <f>ROUND(GZ13,0)</f>
        <v>3720000</v>
      </c>
      <c r="HJ13" s="699">
        <f>GZ13-HI13</f>
        <v>0</v>
      </c>
      <c r="HM13" s="690" t="s">
        <v>467</v>
      </c>
      <c r="HN13" s="691" t="s">
        <v>468</v>
      </c>
      <c r="HO13" s="296" t="s">
        <v>469</v>
      </c>
      <c r="HP13" s="692" t="s">
        <v>176</v>
      </c>
      <c r="HQ13" s="693">
        <v>62</v>
      </c>
      <c r="HR13" s="694">
        <v>165799</v>
      </c>
      <c r="HS13" s="695">
        <f t="shared" ref="HS13:HS18" si="54">ROUND(HQ13*HR13,0)</f>
        <v>10279538</v>
      </c>
      <c r="HT13" s="696"/>
      <c r="HU13" s="697">
        <f t="shared" ref="HU13:HU18" si="55">IFERROR(IF(EXACT(VLOOKUP(HM13,OFERTA_0,1,FALSE),HM13),1,0),0)</f>
        <v>1</v>
      </c>
      <c r="HV13" s="697">
        <f t="shared" ref="HV13:HV18" si="56">IFERROR(IF(EXACT(VLOOKUP(HM13,OFERTA_0,3,FALSE),HO13),1,0),0)</f>
        <v>1</v>
      </c>
      <c r="HW13" s="697">
        <f t="shared" ref="HW13:HW18" si="57">IFERROR(IF(EXACT(VLOOKUP(HM13,OFERTA_0,4,FALSE),HP13),1,0),0)</f>
        <v>1</v>
      </c>
      <c r="HX13" s="697">
        <f t="shared" ref="HX13:HX18" si="58">IFERROR(IF(EXACT(VLOOKUP(HM13,OFERTA_0,5,FALSE),HQ13),1,0),0)</f>
        <v>1</v>
      </c>
      <c r="HY13" s="697">
        <f>IFERROR(IF(HR13&lt;=0,0,1),0)</f>
        <v>1</v>
      </c>
      <c r="HZ13" s="697">
        <f>IFERROR(IF(HS13&lt;=0,0,1),0)</f>
        <v>1</v>
      </c>
      <c r="IA13" s="697">
        <f>PRODUCT(HU13:HZ13)</f>
        <v>1</v>
      </c>
      <c r="IB13" s="698">
        <f>ROUND(HS13,0)</f>
        <v>10279538</v>
      </c>
      <c r="IC13" s="699">
        <f>HS13-IB13</f>
        <v>0</v>
      </c>
      <c r="IF13" s="690" t="s">
        <v>467</v>
      </c>
      <c r="IG13" s="691" t="s">
        <v>468</v>
      </c>
      <c r="IH13" s="296" t="s">
        <v>469</v>
      </c>
      <c r="II13" s="692" t="s">
        <v>176</v>
      </c>
      <c r="IJ13" s="693">
        <v>62</v>
      </c>
      <c r="IK13" s="694">
        <v>165750</v>
      </c>
      <c r="IL13" s="695">
        <f t="shared" ref="IL13:IL18" si="59">ROUND(IJ13*IK13,0)</f>
        <v>10276500</v>
      </c>
      <c r="IM13" s="696"/>
      <c r="IN13" s="697">
        <f t="shared" ref="IN13:IN18" si="60">IFERROR(IF(EXACT(VLOOKUP(IF13,OFERTA_0,1,FALSE),IF13),1,0),0)</f>
        <v>1</v>
      </c>
      <c r="IO13" s="697">
        <f t="shared" ref="IO13:IO18" si="61">IFERROR(IF(EXACT(VLOOKUP(IF13,OFERTA_0,3,FALSE),IH13),1,0),0)</f>
        <v>1</v>
      </c>
      <c r="IP13" s="697">
        <f t="shared" ref="IP13:IP18" si="62">IFERROR(IF(EXACT(VLOOKUP(IF13,OFERTA_0,4,FALSE),II13),1,0),0)</f>
        <v>1</v>
      </c>
      <c r="IQ13" s="697">
        <f t="shared" ref="IQ13:IQ18" si="63">IFERROR(IF(EXACT(VLOOKUP(IF13,OFERTA_0,5,FALSE),IJ13),1,0),0)</f>
        <v>1</v>
      </c>
      <c r="IR13" s="697">
        <f>IFERROR(IF(IK13&lt;=0,0,1),0)</f>
        <v>1</v>
      </c>
      <c r="IS13" s="697">
        <f>IFERROR(IF(IL13&lt;=0,0,1),0)</f>
        <v>1</v>
      </c>
      <c r="IT13" s="697">
        <f>PRODUCT(IN13:IS13)</f>
        <v>1</v>
      </c>
      <c r="IU13" s="698">
        <f>ROUND(IL13,0)</f>
        <v>10276500</v>
      </c>
      <c r="IV13" s="699">
        <f>IL13-IU13</f>
        <v>0</v>
      </c>
      <c r="IY13" s="690" t="s">
        <v>467</v>
      </c>
      <c r="IZ13" s="691" t="s">
        <v>468</v>
      </c>
      <c r="JA13" s="296" t="s">
        <v>469</v>
      </c>
      <c r="JB13" s="692" t="s">
        <v>176</v>
      </c>
      <c r="JC13" s="693">
        <v>62</v>
      </c>
      <c r="JD13" s="694">
        <v>72000</v>
      </c>
      <c r="JE13" s="695">
        <f t="shared" ref="JE13:JE18" si="64">ROUND(JC13*JD13,0)</f>
        <v>4464000</v>
      </c>
      <c r="JF13" s="696"/>
      <c r="JG13" s="697">
        <f t="shared" ref="JG13:JG18" si="65">IFERROR(IF(EXACT(VLOOKUP(IY13,OFERTA_0,1,FALSE),IY13),1,0),0)</f>
        <v>1</v>
      </c>
      <c r="JH13" s="697">
        <f t="shared" ref="JH13:JH18" si="66">IFERROR(IF(EXACT(VLOOKUP(IY13,OFERTA_0,3,FALSE),JA13),1,0),0)</f>
        <v>1</v>
      </c>
      <c r="JI13" s="697">
        <f t="shared" ref="JI13:JI18" si="67">IFERROR(IF(EXACT(VLOOKUP(IY13,OFERTA_0,4,FALSE),JB13),1,0),0)</f>
        <v>1</v>
      </c>
      <c r="JJ13" s="697">
        <f t="shared" ref="JJ13:JJ18" si="68">IFERROR(IF(EXACT(VLOOKUP(IY13,OFERTA_0,5,FALSE),JC13),1,0),0)</f>
        <v>1</v>
      </c>
      <c r="JK13" s="697">
        <f>IFERROR(IF(JD13&lt;=0,0,1),0)</f>
        <v>1</v>
      </c>
      <c r="JL13" s="697">
        <f>IFERROR(IF(JE13&lt;=0,0,1),0)</f>
        <v>1</v>
      </c>
      <c r="JM13" s="697">
        <f>PRODUCT(JG13:JL13)</f>
        <v>1</v>
      </c>
      <c r="JN13" s="698">
        <f>ROUND(JE13,0)</f>
        <v>4464000</v>
      </c>
      <c r="JO13" s="699">
        <f>JE13-JN13</f>
        <v>0</v>
      </c>
      <c r="JR13" s="690" t="s">
        <v>467</v>
      </c>
      <c r="JS13" s="691" t="s">
        <v>468</v>
      </c>
      <c r="JT13" s="296" t="s">
        <v>469</v>
      </c>
      <c r="JU13" s="692" t="s">
        <v>176</v>
      </c>
      <c r="JV13" s="693">
        <v>62</v>
      </c>
      <c r="JW13" s="694">
        <v>165810</v>
      </c>
      <c r="JX13" s="695">
        <f t="shared" ref="JX13:JX18" si="69">ROUND(JV13*JW13,0)</f>
        <v>10280220</v>
      </c>
      <c r="JY13" s="696"/>
      <c r="JZ13" s="697">
        <f t="shared" ref="JZ13:JZ18" si="70">IFERROR(IF(EXACT(VLOOKUP(JR13,OFERTA_0,1,FALSE),JR13),1,0),0)</f>
        <v>1</v>
      </c>
      <c r="KA13" s="697">
        <f t="shared" ref="KA13:KA18" si="71">IFERROR(IF(EXACT(VLOOKUP(JR13,OFERTA_0,3,FALSE),JT13),1,0),0)</f>
        <v>1</v>
      </c>
      <c r="KB13" s="697">
        <f t="shared" ref="KB13:KB18" si="72">IFERROR(IF(EXACT(VLOOKUP(JR13,OFERTA_0,4,FALSE),JU13),1,0),0)</f>
        <v>1</v>
      </c>
      <c r="KC13" s="697">
        <f t="shared" ref="KC13:KC18" si="73">IFERROR(IF(EXACT(VLOOKUP(JR13,OFERTA_0,5,FALSE),JV13),1,0),0)</f>
        <v>1</v>
      </c>
      <c r="KD13" s="697">
        <f>IFERROR(IF(JW13&lt;=0,0,1),0)</f>
        <v>1</v>
      </c>
      <c r="KE13" s="697">
        <f>IFERROR(IF(JX13&lt;=0,0,1),0)</f>
        <v>1</v>
      </c>
      <c r="KF13" s="697">
        <f>PRODUCT(JZ13:KE13)</f>
        <v>1</v>
      </c>
      <c r="KG13" s="698">
        <f>ROUND(JX13,0)</f>
        <v>10280220</v>
      </c>
      <c r="KH13" s="699">
        <f>JX13-KG13</f>
        <v>0</v>
      </c>
      <c r="KK13" s="690" t="s">
        <v>467</v>
      </c>
      <c r="KL13" s="691" t="s">
        <v>468</v>
      </c>
      <c r="KM13" s="296" t="s">
        <v>469</v>
      </c>
      <c r="KN13" s="692" t="s">
        <v>176</v>
      </c>
      <c r="KO13" s="693">
        <v>62</v>
      </c>
      <c r="KP13" s="694">
        <v>65000</v>
      </c>
      <c r="KQ13" s="695">
        <f t="shared" ref="KQ13:KQ18" si="74">ROUND(KO13*KP13,0)</f>
        <v>4030000</v>
      </c>
      <c r="KR13" s="696"/>
      <c r="KS13" s="697">
        <f t="shared" ref="KS13:KS18" si="75">IFERROR(IF(EXACT(VLOOKUP(KK13,OFERTA_0,1,FALSE),KK13),1,0),0)</f>
        <v>1</v>
      </c>
      <c r="KT13" s="697">
        <f t="shared" ref="KT13:KT18" si="76">IFERROR(IF(EXACT(VLOOKUP(KK13,OFERTA_0,3,FALSE),KM13),1,0),0)</f>
        <v>1</v>
      </c>
      <c r="KU13" s="697">
        <f t="shared" ref="KU13:KU18" si="77">IFERROR(IF(EXACT(VLOOKUP(KK13,OFERTA_0,4,FALSE),KN13),1,0),0)</f>
        <v>1</v>
      </c>
      <c r="KV13" s="697">
        <f t="shared" ref="KV13:KV18" si="78">IFERROR(IF(EXACT(VLOOKUP(KK13,OFERTA_0,5,FALSE),KO13),1,0),0)</f>
        <v>1</v>
      </c>
      <c r="KW13" s="697">
        <f>IFERROR(IF(KP13&lt;=0,0,1),0)</f>
        <v>1</v>
      </c>
      <c r="KX13" s="697">
        <f>IFERROR(IF(KQ13&lt;=0,0,1),0)</f>
        <v>1</v>
      </c>
      <c r="KY13" s="697">
        <f>PRODUCT(KS13:KX13)</f>
        <v>1</v>
      </c>
      <c r="KZ13" s="698">
        <f>ROUND(KQ13,0)</f>
        <v>4030000</v>
      </c>
      <c r="LA13" s="699">
        <f>KQ13-KZ13</f>
        <v>0</v>
      </c>
      <c r="LD13" s="690" t="s">
        <v>467</v>
      </c>
      <c r="LE13" s="691" t="s">
        <v>468</v>
      </c>
      <c r="LF13" s="296" t="s">
        <v>469</v>
      </c>
      <c r="LG13" s="692" t="s">
        <v>176</v>
      </c>
      <c r="LH13" s="693">
        <v>62</v>
      </c>
      <c r="LI13" s="694">
        <v>49387.708698074981</v>
      </c>
      <c r="LJ13" s="695">
        <f t="shared" ref="LJ13:LJ18" si="79">ROUND(LH13*LI13,0)</f>
        <v>3062038</v>
      </c>
      <c r="LK13" s="696"/>
      <c r="LL13" s="697">
        <f t="shared" ref="LL13:LL18" si="80">IFERROR(IF(EXACT(VLOOKUP(LD13,OFERTA_0,1,FALSE),LD13),1,0),0)</f>
        <v>1</v>
      </c>
      <c r="LM13" s="697">
        <f t="shared" ref="LM13:LM18" si="81">IFERROR(IF(EXACT(VLOOKUP(LD13,OFERTA_0,3,FALSE),LF13),1,0),0)</f>
        <v>1</v>
      </c>
      <c r="LN13" s="697">
        <f t="shared" ref="LN13:LN18" si="82">IFERROR(IF(EXACT(VLOOKUP(LD13,OFERTA_0,4,FALSE),LG13),1,0),0)</f>
        <v>1</v>
      </c>
      <c r="LO13" s="697">
        <f t="shared" ref="LO13:LO18" si="83">IFERROR(IF(EXACT(VLOOKUP(LD13,OFERTA_0,5,FALSE),LH13),1,0),0)</f>
        <v>1</v>
      </c>
      <c r="LP13" s="697">
        <f>IFERROR(IF(LI13&lt;=0,0,1),0)</f>
        <v>1</v>
      </c>
      <c r="LQ13" s="697">
        <f>IFERROR(IF(LJ13&lt;=0,0,1),0)</f>
        <v>1</v>
      </c>
      <c r="LR13" s="697">
        <f>PRODUCT(LL13:LQ13)</f>
        <v>1</v>
      </c>
      <c r="LS13" s="698">
        <f>ROUND(LJ13,0)</f>
        <v>3062038</v>
      </c>
      <c r="LT13" s="699">
        <f>LJ13-LS13</f>
        <v>0</v>
      </c>
      <c r="LW13" s="690" t="s">
        <v>467</v>
      </c>
      <c r="LX13" s="691" t="s">
        <v>468</v>
      </c>
      <c r="LY13" s="296" t="s">
        <v>469</v>
      </c>
      <c r="LZ13" s="692" t="s">
        <v>176</v>
      </c>
      <c r="MA13" s="693">
        <v>62</v>
      </c>
      <c r="MB13" s="694">
        <v>165799</v>
      </c>
      <c r="MC13" s="695">
        <f t="shared" ref="MC13:MC18" si="84">ROUND(MA13*MB13,0)</f>
        <v>10279538</v>
      </c>
      <c r="MD13" s="696"/>
      <c r="ME13" s="697">
        <f t="shared" ref="ME13:ME18" si="85">IFERROR(IF(EXACT(VLOOKUP(LW13,OFERTA_0,1,FALSE),LW13),1,0),0)</f>
        <v>1</v>
      </c>
      <c r="MF13" s="697">
        <f t="shared" ref="MF13:MF18" si="86">IFERROR(IF(EXACT(VLOOKUP(LW13,OFERTA_0,3,FALSE),LY13),1,0),0)</f>
        <v>1</v>
      </c>
      <c r="MG13" s="697">
        <f t="shared" ref="MG13:MG18" si="87">IFERROR(IF(EXACT(VLOOKUP(LW13,OFERTA_0,4,FALSE),LZ13),1,0),0)</f>
        <v>1</v>
      </c>
      <c r="MH13" s="697">
        <f t="shared" ref="MH13:MH18" si="88">IFERROR(IF(EXACT(VLOOKUP(LW13,OFERTA_0,5,FALSE),MA13),1,0),0)</f>
        <v>1</v>
      </c>
      <c r="MI13" s="697">
        <f>IFERROR(IF(MB13&lt;=0,0,1),0)</f>
        <v>1</v>
      </c>
      <c r="MJ13" s="697">
        <f>IFERROR(IF(MC13&lt;=0,0,1),0)</f>
        <v>1</v>
      </c>
      <c r="MK13" s="697">
        <f>PRODUCT(ME13:MJ13)</f>
        <v>1</v>
      </c>
      <c r="ML13" s="698">
        <f>ROUND(MC13,0)</f>
        <v>10279538</v>
      </c>
      <c r="MM13" s="699">
        <f>MC13-ML13</f>
        <v>0</v>
      </c>
      <c r="MP13" s="690" t="s">
        <v>467</v>
      </c>
      <c r="MQ13" s="691" t="s">
        <v>468</v>
      </c>
      <c r="MR13" s="296" t="s">
        <v>469</v>
      </c>
      <c r="MS13" s="692" t="s">
        <v>176</v>
      </c>
      <c r="MT13" s="693">
        <v>62</v>
      </c>
      <c r="MU13" s="694">
        <v>23000</v>
      </c>
      <c r="MV13" s="695">
        <v>1426000</v>
      </c>
      <c r="MW13" s="696"/>
      <c r="MX13" s="697">
        <f t="shared" ref="MX13:MX18" si="89">IFERROR(IF(EXACT(VLOOKUP(MP13,OFERTA_0,1,FALSE),MP13),1,0),0)</f>
        <v>1</v>
      </c>
      <c r="MY13" s="697">
        <f t="shared" ref="MY13:MY18" si="90">IFERROR(IF(EXACT(VLOOKUP(MP13,OFERTA_0,3,FALSE),MR13),1,0),0)</f>
        <v>1</v>
      </c>
      <c r="MZ13" s="697">
        <f t="shared" ref="MZ13:MZ18" si="91">IFERROR(IF(EXACT(VLOOKUP(MP13,OFERTA_0,4,FALSE),MS13),1,0),0)</f>
        <v>1</v>
      </c>
      <c r="NA13" s="697">
        <f t="shared" ref="NA13:NA18" si="92">IFERROR(IF(EXACT(VLOOKUP(MP13,OFERTA_0,5,FALSE),MT13),1,0),0)</f>
        <v>1</v>
      </c>
      <c r="NB13" s="697">
        <f>IFERROR(IF(MU13&lt;=0,0,1),0)</f>
        <v>1</v>
      </c>
      <c r="NC13" s="697">
        <f>IFERROR(IF(MV13&lt;=0,0,1),0)</f>
        <v>1</v>
      </c>
      <c r="ND13" s="697">
        <f>PRODUCT(MX13:NC13)</f>
        <v>1</v>
      </c>
      <c r="NE13" s="698">
        <f>ROUND(MV13,0)</f>
        <v>1426000</v>
      </c>
      <c r="NF13" s="699">
        <f>MV13-NE13</f>
        <v>0</v>
      </c>
      <c r="NI13" s="690" t="s">
        <v>467</v>
      </c>
      <c r="NJ13" s="691" t="s">
        <v>468</v>
      </c>
      <c r="NK13" s="296" t="s">
        <v>469</v>
      </c>
      <c r="NL13" s="692" t="s">
        <v>176</v>
      </c>
      <c r="NM13" s="693">
        <v>62</v>
      </c>
      <c r="NN13" s="694">
        <v>165800</v>
      </c>
      <c r="NO13" s="695">
        <f t="shared" ref="NO13:NO18" si="93">ROUND(NM13*NN13,0)</f>
        <v>10279600</v>
      </c>
      <c r="NP13" s="696"/>
      <c r="NQ13" s="697">
        <f t="shared" ref="NQ13:NQ18" si="94">IFERROR(IF(EXACT(VLOOKUP(NI13,OFERTA_0,1,FALSE),NI13),1,0),0)</f>
        <v>1</v>
      </c>
      <c r="NR13" s="697">
        <f t="shared" ref="NR13:NR18" si="95">IFERROR(IF(EXACT(VLOOKUP(NI13,OFERTA_0,3,FALSE),NK13),1,0),0)</f>
        <v>1</v>
      </c>
      <c r="NS13" s="697">
        <f t="shared" ref="NS13:NS18" si="96">IFERROR(IF(EXACT(VLOOKUP(NI13,OFERTA_0,4,FALSE),NL13),1,0),0)</f>
        <v>1</v>
      </c>
      <c r="NT13" s="697">
        <f t="shared" ref="NT13:NT18" si="97">IFERROR(IF(EXACT(VLOOKUP(NI13,OFERTA_0,5,FALSE),NM13),1,0),0)</f>
        <v>1</v>
      </c>
      <c r="NU13" s="697">
        <f>IFERROR(IF(NN13&lt;=0,0,1),0)</f>
        <v>1</v>
      </c>
      <c r="NV13" s="697">
        <f>IFERROR(IF(NO13&lt;=0,0,1),0)</f>
        <v>1</v>
      </c>
      <c r="NW13" s="697">
        <f>PRODUCT(NQ13:NV13)</f>
        <v>1</v>
      </c>
      <c r="NX13" s="698">
        <f>ROUND(NO13,0)</f>
        <v>10279600</v>
      </c>
      <c r="NY13" s="699">
        <f>NO13-NX13</f>
        <v>0</v>
      </c>
      <c r="OB13" s="690" t="s">
        <v>467</v>
      </c>
      <c r="OC13" s="691" t="s">
        <v>468</v>
      </c>
      <c r="OD13" s="296" t="s">
        <v>469</v>
      </c>
      <c r="OE13" s="692" t="s">
        <v>176</v>
      </c>
      <c r="OF13" s="693">
        <v>62</v>
      </c>
      <c r="OG13" s="694">
        <v>75000</v>
      </c>
      <c r="OH13" s="695">
        <f t="shared" ref="OH13:OH18" si="98">ROUND(OF13*OG13,0)</f>
        <v>4650000</v>
      </c>
      <c r="OI13" s="696"/>
      <c r="OJ13" s="697">
        <f t="shared" ref="OJ13:OJ18" si="99">IFERROR(IF(EXACT(VLOOKUP(OB13,OFERTA_0,1,FALSE),OB13),1,0),0)</f>
        <v>1</v>
      </c>
      <c r="OK13" s="697">
        <f t="shared" ref="OK13:OK18" si="100">IFERROR(IF(EXACT(VLOOKUP(OB13,OFERTA_0,3,FALSE),OD13),1,0),0)</f>
        <v>1</v>
      </c>
      <c r="OL13" s="697">
        <f t="shared" ref="OL13:OL18" si="101">IFERROR(IF(EXACT(VLOOKUP(OB13,OFERTA_0,4,FALSE),OE13),1,0),0)</f>
        <v>1</v>
      </c>
      <c r="OM13" s="697">
        <f t="shared" ref="OM13:OM18" si="102">IFERROR(IF(EXACT(VLOOKUP(OB13,OFERTA_0,5,FALSE),OF13),1,0),0)</f>
        <v>1</v>
      </c>
      <c r="ON13" s="697">
        <f>IFERROR(IF(OG13&lt;=0,0,1),0)</f>
        <v>1</v>
      </c>
      <c r="OO13" s="697">
        <f>IFERROR(IF(OH13&lt;=0,0,1),0)</f>
        <v>1</v>
      </c>
      <c r="OP13" s="697">
        <f>PRODUCT(OJ13:OO13)</f>
        <v>1</v>
      </c>
      <c r="OQ13" s="698">
        <f>ROUND(OH13,0)</f>
        <v>4650000</v>
      </c>
      <c r="OR13" s="699">
        <f>OH13-OQ13</f>
        <v>0</v>
      </c>
    </row>
    <row r="14" spans="1:408" ht="60" x14ac:dyDescent="0.25">
      <c r="A14" s="602">
        <f t="shared" si="0"/>
        <v>6</v>
      </c>
      <c r="B14" s="690" t="s">
        <v>470</v>
      </c>
      <c r="C14" s="691" t="s">
        <v>381</v>
      </c>
      <c r="D14" s="296" t="s">
        <v>471</v>
      </c>
      <c r="E14" s="692" t="s">
        <v>176</v>
      </c>
      <c r="F14" s="693">
        <v>62</v>
      </c>
      <c r="G14" s="694"/>
      <c r="H14" s="695">
        <f t="shared" si="1"/>
        <v>0</v>
      </c>
      <c r="I14" s="696"/>
      <c r="L14" s="690" t="s">
        <v>470</v>
      </c>
      <c r="M14" s="691" t="s">
        <v>381</v>
      </c>
      <c r="N14" s="296" t="s">
        <v>471</v>
      </c>
      <c r="O14" s="692" t="s">
        <v>176</v>
      </c>
      <c r="P14" s="693">
        <v>62</v>
      </c>
      <c r="Q14" s="694">
        <v>84188</v>
      </c>
      <c r="R14" s="695">
        <v>5219656</v>
      </c>
      <c r="S14" s="696"/>
      <c r="T14" s="697">
        <f t="shared" si="2"/>
        <v>1</v>
      </c>
      <c r="U14" s="697">
        <f t="shared" si="3"/>
        <v>1</v>
      </c>
      <c r="V14" s="697">
        <f t="shared" si="4"/>
        <v>1</v>
      </c>
      <c r="W14" s="697">
        <f t="shared" si="5"/>
        <v>1</v>
      </c>
      <c r="X14" s="697">
        <f t="shared" ref="X14:X18" si="103">IFERROR(IF(Q14&lt;=0,0,1),0)</f>
        <v>1</v>
      </c>
      <c r="Y14" s="697">
        <f t="shared" ref="Y14:Y18" si="104">IFERROR(IF(R14&lt;=0,0,1),0)</f>
        <v>1</v>
      </c>
      <c r="Z14" s="697">
        <f t="shared" ref="Z14:Z18" si="105">PRODUCT(T14:Y14)</f>
        <v>1</v>
      </c>
      <c r="AA14" s="698">
        <f t="shared" ref="AA14:AA18" si="106">ROUND(R14,0)</f>
        <v>5219656</v>
      </c>
      <c r="AB14" s="699">
        <f t="shared" ref="AB14:AB18" si="107">R14-AA14</f>
        <v>0</v>
      </c>
      <c r="AE14" s="690" t="s">
        <v>470</v>
      </c>
      <c r="AF14" s="691" t="s">
        <v>381</v>
      </c>
      <c r="AG14" s="296" t="s">
        <v>471</v>
      </c>
      <c r="AH14" s="692" t="s">
        <v>176</v>
      </c>
      <c r="AI14" s="693">
        <v>62</v>
      </c>
      <c r="AJ14" s="694">
        <v>35000</v>
      </c>
      <c r="AK14" s="695">
        <f t="shared" si="6"/>
        <v>2170000</v>
      </c>
      <c r="AL14" s="696"/>
      <c r="AM14" s="697">
        <f t="shared" si="7"/>
        <v>1</v>
      </c>
      <c r="AN14" s="697">
        <f t="shared" si="8"/>
        <v>1</v>
      </c>
      <c r="AO14" s="697">
        <f t="shared" si="9"/>
        <v>1</v>
      </c>
      <c r="AP14" s="697">
        <f t="shared" si="10"/>
        <v>1</v>
      </c>
      <c r="AQ14" s="697">
        <f t="shared" ref="AQ14:AQ18" si="108">IFERROR(IF(AJ14&lt;=0,0,1),0)</f>
        <v>1</v>
      </c>
      <c r="AR14" s="697">
        <f t="shared" ref="AR14:AR18" si="109">IFERROR(IF(AK14&lt;=0,0,1),0)</f>
        <v>1</v>
      </c>
      <c r="AS14" s="697">
        <f t="shared" ref="AS14:AS18" si="110">PRODUCT(AM14:AR14)</f>
        <v>1</v>
      </c>
      <c r="AT14" s="698">
        <f t="shared" ref="AT14:AT18" si="111">ROUND(AK14,0)</f>
        <v>2170000</v>
      </c>
      <c r="AU14" s="699">
        <f t="shared" ref="AU14:AU18" si="112">AK14-AT14</f>
        <v>0</v>
      </c>
      <c r="AX14" s="690" t="s">
        <v>470</v>
      </c>
      <c r="AY14" s="691" t="s">
        <v>381</v>
      </c>
      <c r="AZ14" s="296" t="s">
        <v>471</v>
      </c>
      <c r="BA14" s="692" t="s">
        <v>176</v>
      </c>
      <c r="BB14" s="693">
        <v>62</v>
      </c>
      <c r="BC14" s="700">
        <v>36300</v>
      </c>
      <c r="BD14" s="695">
        <f t="shared" si="11"/>
        <v>2250600</v>
      </c>
      <c r="BE14" s="696"/>
      <c r="BF14" s="697">
        <f t="shared" si="12"/>
        <v>1</v>
      </c>
      <c r="BG14" s="697">
        <f t="shared" si="13"/>
        <v>1</v>
      </c>
      <c r="BH14" s="697">
        <f t="shared" si="14"/>
        <v>1</v>
      </c>
      <c r="BI14" s="697">
        <f t="shared" si="15"/>
        <v>1</v>
      </c>
      <c r="BJ14" s="697">
        <f t="shared" ref="BJ14:BJ18" si="113">IFERROR(IF(BC14&lt;=0,0,1),0)</f>
        <v>1</v>
      </c>
      <c r="BK14" s="697">
        <f t="shared" ref="BK14:BK18" si="114">IFERROR(IF(BD14&lt;=0,0,1),0)</f>
        <v>1</v>
      </c>
      <c r="BL14" s="697">
        <f t="shared" ref="BL14:BL18" si="115">PRODUCT(BF14:BK14)</f>
        <v>1</v>
      </c>
      <c r="BM14" s="698">
        <f t="shared" ref="BM14:BM18" si="116">ROUND(BD14,0)</f>
        <v>2250600</v>
      </c>
      <c r="BN14" s="699">
        <f t="shared" ref="BN14:BN18" si="117">BD14-BM14</f>
        <v>0</v>
      </c>
      <c r="BQ14" s="690" t="s">
        <v>470</v>
      </c>
      <c r="BR14" s="691" t="s">
        <v>381</v>
      </c>
      <c r="BS14" s="296" t="s">
        <v>471</v>
      </c>
      <c r="BT14" s="692" t="s">
        <v>176</v>
      </c>
      <c r="BU14" s="693">
        <v>62</v>
      </c>
      <c r="BV14" s="694">
        <v>29018</v>
      </c>
      <c r="BW14" s="695">
        <f t="shared" si="16"/>
        <v>1799116</v>
      </c>
      <c r="BX14" s="696"/>
      <c r="BY14" s="697">
        <f t="shared" si="17"/>
        <v>1</v>
      </c>
      <c r="BZ14" s="697">
        <f t="shared" si="18"/>
        <v>1</v>
      </c>
      <c r="CA14" s="697">
        <f t="shared" si="19"/>
        <v>1</v>
      </c>
      <c r="CB14" s="697">
        <f t="shared" si="20"/>
        <v>1</v>
      </c>
      <c r="CC14" s="697">
        <f t="shared" ref="CC14:CC18" si="118">IFERROR(IF(BV14&lt;=0,0,1),0)</f>
        <v>1</v>
      </c>
      <c r="CD14" s="697">
        <f t="shared" ref="CD14:CD18" si="119">IFERROR(IF(BW14&lt;=0,0,1),0)</f>
        <v>1</v>
      </c>
      <c r="CE14" s="697">
        <f t="shared" ref="CE14:CE18" si="120">PRODUCT(BY14:CD14)</f>
        <v>1</v>
      </c>
      <c r="CF14" s="698">
        <f t="shared" ref="CF14:CF18" si="121">ROUND(BW14,0)</f>
        <v>1799116</v>
      </c>
      <c r="CG14" s="699">
        <f t="shared" ref="CG14:CG18" si="122">BW14-CF14</f>
        <v>0</v>
      </c>
      <c r="CJ14" s="690" t="s">
        <v>470</v>
      </c>
      <c r="CK14" s="691" t="s">
        <v>381</v>
      </c>
      <c r="CL14" s="296" t="s">
        <v>471</v>
      </c>
      <c r="CM14" s="692" t="s">
        <v>176</v>
      </c>
      <c r="CN14" s="693">
        <v>62</v>
      </c>
      <c r="CO14" s="694">
        <v>21432</v>
      </c>
      <c r="CP14" s="695">
        <f t="shared" si="21"/>
        <v>1328784</v>
      </c>
      <c r="CQ14" s="696"/>
      <c r="CR14" s="697">
        <f t="shared" si="22"/>
        <v>1</v>
      </c>
      <c r="CS14" s="697">
        <f t="shared" si="23"/>
        <v>1</v>
      </c>
      <c r="CT14" s="697">
        <f t="shared" si="24"/>
        <v>1</v>
      </c>
      <c r="CU14" s="697">
        <f t="shared" si="25"/>
        <v>1</v>
      </c>
      <c r="CV14" s="697">
        <f t="shared" ref="CV14:CV18" si="123">IFERROR(IF(CO14&lt;=0,0,1),0)</f>
        <v>1</v>
      </c>
      <c r="CW14" s="697">
        <f t="shared" ref="CW14:CW18" si="124">IFERROR(IF(CP14&lt;=0,0,1),0)</f>
        <v>1</v>
      </c>
      <c r="CX14" s="697">
        <f t="shared" ref="CX14:CX18" si="125">PRODUCT(CR14:CW14)</f>
        <v>1</v>
      </c>
      <c r="CY14" s="698">
        <f t="shared" ref="CY14:CY18" si="126">ROUND(CP14,0)</f>
        <v>1328784</v>
      </c>
      <c r="CZ14" s="699">
        <f t="shared" ref="CZ14:CZ18" si="127">CP14-CY14</f>
        <v>0</v>
      </c>
      <c r="DC14" s="690" t="s">
        <v>470</v>
      </c>
      <c r="DD14" s="691" t="s">
        <v>381</v>
      </c>
      <c r="DE14" s="296" t="s">
        <v>471</v>
      </c>
      <c r="DF14" s="692" t="s">
        <v>176</v>
      </c>
      <c r="DG14" s="693">
        <v>62</v>
      </c>
      <c r="DH14" s="694">
        <v>60500.000000000007</v>
      </c>
      <c r="DI14" s="695">
        <f t="shared" si="26"/>
        <v>3751000</v>
      </c>
      <c r="DJ14" s="696"/>
      <c r="DK14" s="697">
        <f t="shared" si="27"/>
        <v>1</v>
      </c>
      <c r="DL14" s="697">
        <f t="shared" si="28"/>
        <v>1</v>
      </c>
      <c r="DM14" s="697">
        <f t="shared" si="29"/>
        <v>1</v>
      </c>
      <c r="DN14" s="697">
        <f t="shared" si="30"/>
        <v>1</v>
      </c>
      <c r="DO14" s="697">
        <f t="shared" ref="DO14:DO18" si="128">IFERROR(IF(DH14&lt;=0,0,1),0)</f>
        <v>1</v>
      </c>
      <c r="DP14" s="697">
        <f t="shared" ref="DP14:DP18" si="129">IFERROR(IF(DI14&lt;=0,0,1),0)</f>
        <v>1</v>
      </c>
      <c r="DQ14" s="697">
        <f t="shared" ref="DQ14:DQ18" si="130">PRODUCT(DK14:DP14)</f>
        <v>1</v>
      </c>
      <c r="DR14" s="698">
        <f t="shared" ref="DR14:DR18" si="131">ROUND(DI14,0)</f>
        <v>3751000</v>
      </c>
      <c r="DS14" s="699">
        <f t="shared" ref="DS14:DS18" si="132">DI14-DR14</f>
        <v>0</v>
      </c>
      <c r="DV14" s="690" t="s">
        <v>470</v>
      </c>
      <c r="DW14" s="691" t="s">
        <v>381</v>
      </c>
      <c r="DX14" s="297" t="s">
        <v>471</v>
      </c>
      <c r="DY14" s="692" t="s">
        <v>176</v>
      </c>
      <c r="DZ14" s="693">
        <v>62</v>
      </c>
      <c r="EA14" s="694">
        <v>30000</v>
      </c>
      <c r="EB14" s="701">
        <f t="shared" si="31"/>
        <v>1860000</v>
      </c>
      <c r="EC14" s="696"/>
      <c r="ED14" s="697">
        <f t="shared" si="32"/>
        <v>1</v>
      </c>
      <c r="EE14" s="697">
        <f t="shared" ref="EE14:EE18" si="133">IFERROR(IF(EXACT(VLOOKUP(DV14,OFERTA_0,3,FALSE),DX14),1,0),0)</f>
        <v>1</v>
      </c>
      <c r="EF14" s="697">
        <f t="shared" si="33"/>
        <v>1</v>
      </c>
      <c r="EG14" s="697">
        <f t="shared" si="34"/>
        <v>1</v>
      </c>
      <c r="EH14" s="697">
        <f t="shared" ref="EH14:EH18" si="134">IFERROR(IF(EA14&lt;=0,0,1),0)</f>
        <v>1</v>
      </c>
      <c r="EI14" s="697">
        <f t="shared" ref="EI14:EI18" si="135">IFERROR(IF(EB14&lt;=0,0,1),0)</f>
        <v>1</v>
      </c>
      <c r="EJ14" s="697">
        <f t="shared" ref="EJ14:EJ18" si="136">PRODUCT(ED14:EI14)</f>
        <v>1</v>
      </c>
      <c r="EK14" s="698">
        <f t="shared" ref="EK14:EK18" si="137">ROUND(EB14,0)</f>
        <v>1860000</v>
      </c>
      <c r="EL14" s="699">
        <f t="shared" ref="EL14:EL18" si="138">EB14-EK14</f>
        <v>0</v>
      </c>
      <c r="EO14" s="690" t="s">
        <v>470</v>
      </c>
      <c r="EP14" s="691" t="s">
        <v>381</v>
      </c>
      <c r="EQ14" s="297" t="s">
        <v>471</v>
      </c>
      <c r="ER14" s="692" t="s">
        <v>176</v>
      </c>
      <c r="ES14" s="693">
        <v>62</v>
      </c>
      <c r="ET14" s="694">
        <v>30000</v>
      </c>
      <c r="EU14" s="695">
        <f t="shared" si="35"/>
        <v>1860000</v>
      </c>
      <c r="EV14" s="696"/>
      <c r="EW14" s="697">
        <f t="shared" si="36"/>
        <v>1</v>
      </c>
      <c r="EX14" s="697">
        <f t="shared" si="37"/>
        <v>1</v>
      </c>
      <c r="EY14" s="697">
        <f t="shared" si="38"/>
        <v>1</v>
      </c>
      <c r="EZ14" s="697">
        <f t="shared" si="39"/>
        <v>1</v>
      </c>
      <c r="FA14" s="697">
        <f t="shared" ref="FA14:FA18" si="139">IFERROR(IF(ET14&lt;=0,0,1),0)</f>
        <v>1</v>
      </c>
      <c r="FB14" s="697">
        <f t="shared" ref="FB14:FB18" si="140">IFERROR(IF(EU14&lt;=0,0,1),0)</f>
        <v>1</v>
      </c>
      <c r="FC14" s="697">
        <f t="shared" ref="FC14:FC18" si="141">PRODUCT(EW14:FB14)</f>
        <v>1</v>
      </c>
      <c r="FD14" s="698">
        <f t="shared" ref="FD14:FD18" si="142">ROUND(EU14,0)</f>
        <v>1860000</v>
      </c>
      <c r="FE14" s="699">
        <f t="shared" ref="FE14:FE18" si="143">EU14-FD14</f>
        <v>0</v>
      </c>
      <c r="FH14" s="702" t="s">
        <v>381</v>
      </c>
      <c r="FI14" s="702" t="s">
        <v>165</v>
      </c>
      <c r="FJ14" s="298" t="s">
        <v>545</v>
      </c>
      <c r="FK14" s="692" t="s">
        <v>148</v>
      </c>
      <c r="FL14" s="703">
        <v>1</v>
      </c>
      <c r="FM14" s="704">
        <v>250000</v>
      </c>
      <c r="FN14" s="705">
        <f>ROUND(FL14*FM14,0)</f>
        <v>250000</v>
      </c>
      <c r="FO14" s="706"/>
      <c r="FP14" s="697">
        <f t="shared" si="40"/>
        <v>0</v>
      </c>
      <c r="FQ14" s="697">
        <f t="shared" si="41"/>
        <v>0</v>
      </c>
      <c r="FR14" s="697">
        <f t="shared" si="42"/>
        <v>0</v>
      </c>
      <c r="FS14" s="697">
        <f t="shared" si="43"/>
        <v>0</v>
      </c>
      <c r="FT14" s="697">
        <f t="shared" ref="FT14:FT18" si="144">IFERROR(IF(FM14&lt;=0,0,1),0)</f>
        <v>1</v>
      </c>
      <c r="FU14" s="697">
        <f t="shared" ref="FU14:FU18" si="145">IFERROR(IF(FN14&lt;=0,0,1),0)</f>
        <v>1</v>
      </c>
      <c r="FV14" s="697">
        <f t="shared" ref="FV14:FV18" si="146">PRODUCT(FP14:FU14)</f>
        <v>0</v>
      </c>
      <c r="FW14" s="698">
        <f t="shared" ref="FW14:FW18" si="147">ROUND(FN14,0)</f>
        <v>250000</v>
      </c>
      <c r="FX14" s="699">
        <f t="shared" ref="FX14:FX18" si="148">FN14-FW14</f>
        <v>0</v>
      </c>
      <c r="GA14" s="690" t="s">
        <v>470</v>
      </c>
      <c r="GB14" s="691" t="s">
        <v>381</v>
      </c>
      <c r="GC14" s="296" t="s">
        <v>471</v>
      </c>
      <c r="GD14" s="692" t="s">
        <v>176</v>
      </c>
      <c r="GE14" s="693">
        <v>62</v>
      </c>
      <c r="GF14" s="694">
        <v>22000</v>
      </c>
      <c r="GG14" s="695">
        <f t="shared" si="44"/>
        <v>1364000</v>
      </c>
      <c r="GH14" s="696"/>
      <c r="GI14" s="697">
        <f t="shared" si="45"/>
        <v>1</v>
      </c>
      <c r="GJ14" s="697">
        <f t="shared" si="46"/>
        <v>1</v>
      </c>
      <c r="GK14" s="697">
        <f t="shared" si="47"/>
        <v>1</v>
      </c>
      <c r="GL14" s="697">
        <f t="shared" si="48"/>
        <v>1</v>
      </c>
      <c r="GM14" s="697">
        <f t="shared" ref="GM14:GM18" si="149">IFERROR(IF(GF14&lt;=0,0,1),0)</f>
        <v>1</v>
      </c>
      <c r="GN14" s="697">
        <f t="shared" ref="GN14:GN18" si="150">IFERROR(IF(GG14&lt;=0,0,1),0)</f>
        <v>1</v>
      </c>
      <c r="GO14" s="697">
        <f t="shared" ref="GO14:GO18" si="151">PRODUCT(GI14:GN14)</f>
        <v>1</v>
      </c>
      <c r="GP14" s="698">
        <f t="shared" ref="GP14:GP18" si="152">ROUND(GG14,0)</f>
        <v>1364000</v>
      </c>
      <c r="GQ14" s="699">
        <f t="shared" ref="GQ14:GQ18" si="153">GG14-GP14</f>
        <v>0</v>
      </c>
      <c r="GT14" s="690" t="s">
        <v>470</v>
      </c>
      <c r="GU14" s="691" t="s">
        <v>381</v>
      </c>
      <c r="GV14" s="296" t="s">
        <v>471</v>
      </c>
      <c r="GW14" s="692" t="s">
        <v>176</v>
      </c>
      <c r="GX14" s="693">
        <v>62</v>
      </c>
      <c r="GY14" s="694">
        <v>25000</v>
      </c>
      <c r="GZ14" s="695">
        <f t="shared" si="49"/>
        <v>1550000</v>
      </c>
      <c r="HA14" s="696"/>
      <c r="HB14" s="697">
        <f t="shared" si="50"/>
        <v>1</v>
      </c>
      <c r="HC14" s="697">
        <f t="shared" si="51"/>
        <v>1</v>
      </c>
      <c r="HD14" s="697">
        <f t="shared" si="52"/>
        <v>1</v>
      </c>
      <c r="HE14" s="697">
        <f t="shared" si="53"/>
        <v>1</v>
      </c>
      <c r="HF14" s="697">
        <f t="shared" ref="HF14:HF18" si="154">IFERROR(IF(GY14&lt;=0,0,1),0)</f>
        <v>1</v>
      </c>
      <c r="HG14" s="697">
        <f t="shared" ref="HG14:HG18" si="155">IFERROR(IF(GZ14&lt;=0,0,1),0)</f>
        <v>1</v>
      </c>
      <c r="HH14" s="697">
        <f t="shared" ref="HH14:HH18" si="156">PRODUCT(HB14:HG14)</f>
        <v>1</v>
      </c>
      <c r="HI14" s="698">
        <f t="shared" ref="HI14:HI18" si="157">ROUND(GZ14,0)</f>
        <v>1550000</v>
      </c>
      <c r="HJ14" s="699">
        <f t="shared" ref="HJ14:HJ18" si="158">GZ14-HI14</f>
        <v>0</v>
      </c>
      <c r="HM14" s="690" t="s">
        <v>470</v>
      </c>
      <c r="HN14" s="691" t="s">
        <v>381</v>
      </c>
      <c r="HO14" s="296" t="s">
        <v>471</v>
      </c>
      <c r="HP14" s="692" t="s">
        <v>176</v>
      </c>
      <c r="HQ14" s="693">
        <v>62</v>
      </c>
      <c r="HR14" s="694">
        <v>36801</v>
      </c>
      <c r="HS14" s="695">
        <f t="shared" si="54"/>
        <v>2281662</v>
      </c>
      <c r="HT14" s="696"/>
      <c r="HU14" s="697">
        <f t="shared" si="55"/>
        <v>1</v>
      </c>
      <c r="HV14" s="697">
        <f t="shared" si="56"/>
        <v>1</v>
      </c>
      <c r="HW14" s="697">
        <f t="shared" si="57"/>
        <v>1</v>
      </c>
      <c r="HX14" s="697">
        <f t="shared" si="58"/>
        <v>1</v>
      </c>
      <c r="HY14" s="697">
        <f t="shared" ref="HY14:HY18" si="159">IFERROR(IF(HR14&lt;=0,0,1),0)</f>
        <v>1</v>
      </c>
      <c r="HZ14" s="697">
        <f t="shared" ref="HZ14:HZ18" si="160">IFERROR(IF(HS14&lt;=0,0,1),0)</f>
        <v>1</v>
      </c>
      <c r="IA14" s="697">
        <f t="shared" ref="IA14:IA18" si="161">PRODUCT(HU14:HZ14)</f>
        <v>1</v>
      </c>
      <c r="IB14" s="698">
        <f t="shared" ref="IB14:IB18" si="162">ROUND(HS14,0)</f>
        <v>2281662</v>
      </c>
      <c r="IC14" s="699">
        <f t="shared" ref="IC14:IC18" si="163">HS14-IB14</f>
        <v>0</v>
      </c>
      <c r="IF14" s="690" t="s">
        <v>470</v>
      </c>
      <c r="IG14" s="691" t="s">
        <v>381</v>
      </c>
      <c r="IH14" s="296" t="s">
        <v>471</v>
      </c>
      <c r="II14" s="692" t="s">
        <v>176</v>
      </c>
      <c r="IJ14" s="693">
        <v>62</v>
      </c>
      <c r="IK14" s="694">
        <v>36805</v>
      </c>
      <c r="IL14" s="695">
        <f t="shared" si="59"/>
        <v>2281910</v>
      </c>
      <c r="IM14" s="696"/>
      <c r="IN14" s="697">
        <f t="shared" si="60"/>
        <v>1</v>
      </c>
      <c r="IO14" s="697">
        <f t="shared" si="61"/>
        <v>1</v>
      </c>
      <c r="IP14" s="697">
        <f t="shared" si="62"/>
        <v>1</v>
      </c>
      <c r="IQ14" s="697">
        <f t="shared" si="63"/>
        <v>1</v>
      </c>
      <c r="IR14" s="697">
        <f t="shared" ref="IR14:IR18" si="164">IFERROR(IF(IK14&lt;=0,0,1),0)</f>
        <v>1</v>
      </c>
      <c r="IS14" s="697">
        <f t="shared" ref="IS14:IS18" si="165">IFERROR(IF(IL14&lt;=0,0,1),0)</f>
        <v>1</v>
      </c>
      <c r="IT14" s="697">
        <f t="shared" ref="IT14:IT18" si="166">PRODUCT(IN14:IS14)</f>
        <v>1</v>
      </c>
      <c r="IU14" s="698">
        <f t="shared" ref="IU14:IU18" si="167">ROUND(IL14,0)</f>
        <v>2281910</v>
      </c>
      <c r="IV14" s="699">
        <f t="shared" ref="IV14:IV18" si="168">IL14-IU14</f>
        <v>0</v>
      </c>
      <c r="IY14" s="690" t="s">
        <v>470</v>
      </c>
      <c r="IZ14" s="691" t="s">
        <v>381</v>
      </c>
      <c r="JA14" s="296" t="s">
        <v>471</v>
      </c>
      <c r="JB14" s="692" t="s">
        <v>176</v>
      </c>
      <c r="JC14" s="693">
        <v>62</v>
      </c>
      <c r="JD14" s="694">
        <v>28000</v>
      </c>
      <c r="JE14" s="695">
        <f t="shared" si="64"/>
        <v>1736000</v>
      </c>
      <c r="JF14" s="696"/>
      <c r="JG14" s="697">
        <f t="shared" si="65"/>
        <v>1</v>
      </c>
      <c r="JH14" s="697">
        <f t="shared" si="66"/>
        <v>1</v>
      </c>
      <c r="JI14" s="697">
        <f t="shared" si="67"/>
        <v>1</v>
      </c>
      <c r="JJ14" s="697">
        <f t="shared" si="68"/>
        <v>1</v>
      </c>
      <c r="JK14" s="697">
        <f t="shared" ref="JK14:JK18" si="169">IFERROR(IF(JD14&lt;=0,0,1),0)</f>
        <v>1</v>
      </c>
      <c r="JL14" s="697">
        <f t="shared" ref="JL14:JL18" si="170">IFERROR(IF(JE14&lt;=0,0,1),0)</f>
        <v>1</v>
      </c>
      <c r="JM14" s="697">
        <f t="shared" ref="JM14:JM18" si="171">PRODUCT(JG14:JL14)</f>
        <v>1</v>
      </c>
      <c r="JN14" s="698">
        <f t="shared" ref="JN14:JN18" si="172">ROUND(JE14,0)</f>
        <v>1736000</v>
      </c>
      <c r="JO14" s="699">
        <f t="shared" ref="JO14:JO18" si="173">JE14-JN14</f>
        <v>0</v>
      </c>
      <c r="JR14" s="690" t="s">
        <v>470</v>
      </c>
      <c r="JS14" s="691" t="s">
        <v>381</v>
      </c>
      <c r="JT14" s="296" t="s">
        <v>471</v>
      </c>
      <c r="JU14" s="692" t="s">
        <v>176</v>
      </c>
      <c r="JV14" s="693">
        <v>62</v>
      </c>
      <c r="JW14" s="694">
        <v>36795</v>
      </c>
      <c r="JX14" s="695">
        <f t="shared" si="69"/>
        <v>2281290</v>
      </c>
      <c r="JY14" s="696"/>
      <c r="JZ14" s="697">
        <f t="shared" si="70"/>
        <v>1</v>
      </c>
      <c r="KA14" s="697">
        <f t="shared" si="71"/>
        <v>1</v>
      </c>
      <c r="KB14" s="697">
        <f t="shared" si="72"/>
        <v>1</v>
      </c>
      <c r="KC14" s="697">
        <f t="shared" si="73"/>
        <v>1</v>
      </c>
      <c r="KD14" s="697">
        <f t="shared" ref="KD14:KD18" si="174">IFERROR(IF(JW14&lt;=0,0,1),0)</f>
        <v>1</v>
      </c>
      <c r="KE14" s="697">
        <f t="shared" ref="KE14:KE18" si="175">IFERROR(IF(JX14&lt;=0,0,1),0)</f>
        <v>1</v>
      </c>
      <c r="KF14" s="697">
        <f t="shared" ref="KF14:KF18" si="176">PRODUCT(JZ14:KE14)</f>
        <v>1</v>
      </c>
      <c r="KG14" s="698">
        <f t="shared" ref="KG14:KG18" si="177">ROUND(JX14,0)</f>
        <v>2281290</v>
      </c>
      <c r="KH14" s="699">
        <f t="shared" ref="KH14:KH18" si="178">JX14-KG14</f>
        <v>0</v>
      </c>
      <c r="KK14" s="690" t="s">
        <v>470</v>
      </c>
      <c r="KL14" s="691" t="s">
        <v>381</v>
      </c>
      <c r="KM14" s="296" t="s">
        <v>471</v>
      </c>
      <c r="KN14" s="692" t="s">
        <v>176</v>
      </c>
      <c r="KO14" s="693">
        <v>62</v>
      </c>
      <c r="KP14" s="694">
        <v>25591.752166666665</v>
      </c>
      <c r="KQ14" s="695">
        <f t="shared" si="74"/>
        <v>1586689</v>
      </c>
      <c r="KR14" s="696"/>
      <c r="KS14" s="697">
        <f t="shared" si="75"/>
        <v>1</v>
      </c>
      <c r="KT14" s="697">
        <f t="shared" si="76"/>
        <v>1</v>
      </c>
      <c r="KU14" s="697">
        <f t="shared" si="77"/>
        <v>1</v>
      </c>
      <c r="KV14" s="697">
        <f t="shared" si="78"/>
        <v>1</v>
      </c>
      <c r="KW14" s="697">
        <f t="shared" ref="KW14:KW18" si="179">IFERROR(IF(KP14&lt;=0,0,1),0)</f>
        <v>1</v>
      </c>
      <c r="KX14" s="697">
        <f t="shared" ref="KX14:KX18" si="180">IFERROR(IF(KQ14&lt;=0,0,1),0)</f>
        <v>1</v>
      </c>
      <c r="KY14" s="697">
        <f t="shared" ref="KY14:KY18" si="181">PRODUCT(KS14:KX14)</f>
        <v>1</v>
      </c>
      <c r="KZ14" s="698">
        <f t="shared" ref="KZ14:KZ18" si="182">ROUND(KQ14,0)</f>
        <v>1586689</v>
      </c>
      <c r="LA14" s="699">
        <f t="shared" ref="LA14:LA18" si="183">KQ14-KZ14</f>
        <v>0</v>
      </c>
      <c r="LD14" s="690" t="s">
        <v>470</v>
      </c>
      <c r="LE14" s="691" t="s">
        <v>381</v>
      </c>
      <c r="LF14" s="296" t="s">
        <v>471</v>
      </c>
      <c r="LG14" s="692" t="s">
        <v>176</v>
      </c>
      <c r="LH14" s="693">
        <v>62</v>
      </c>
      <c r="LI14" s="694">
        <v>19755.08347922999</v>
      </c>
      <c r="LJ14" s="695">
        <f t="shared" si="79"/>
        <v>1224815</v>
      </c>
      <c r="LK14" s="696"/>
      <c r="LL14" s="697">
        <f t="shared" si="80"/>
        <v>1</v>
      </c>
      <c r="LM14" s="697">
        <f t="shared" si="81"/>
        <v>1</v>
      </c>
      <c r="LN14" s="697">
        <f t="shared" si="82"/>
        <v>1</v>
      </c>
      <c r="LO14" s="697">
        <f t="shared" si="83"/>
        <v>1</v>
      </c>
      <c r="LP14" s="697">
        <f t="shared" ref="LP14:LP18" si="184">IFERROR(IF(LI14&lt;=0,0,1),0)</f>
        <v>1</v>
      </c>
      <c r="LQ14" s="697">
        <f t="shared" ref="LQ14:LQ18" si="185">IFERROR(IF(LJ14&lt;=0,0,1),0)</f>
        <v>1</v>
      </c>
      <c r="LR14" s="697">
        <f t="shared" ref="LR14:LR18" si="186">PRODUCT(LL14:LQ14)</f>
        <v>1</v>
      </c>
      <c r="LS14" s="698">
        <f t="shared" ref="LS14:LS18" si="187">ROUND(LJ14,0)</f>
        <v>1224815</v>
      </c>
      <c r="LT14" s="699">
        <f t="shared" ref="LT14:LT18" si="188">LJ14-LS14</f>
        <v>0</v>
      </c>
      <c r="LW14" s="690" t="s">
        <v>470</v>
      </c>
      <c r="LX14" s="691" t="s">
        <v>381</v>
      </c>
      <c r="LY14" s="296" t="s">
        <v>471</v>
      </c>
      <c r="LZ14" s="692" t="s">
        <v>176</v>
      </c>
      <c r="MA14" s="693">
        <v>62</v>
      </c>
      <c r="MB14" s="694">
        <v>36803</v>
      </c>
      <c r="MC14" s="695">
        <f t="shared" si="84"/>
        <v>2281786</v>
      </c>
      <c r="MD14" s="696"/>
      <c r="ME14" s="697">
        <f t="shared" si="85"/>
        <v>1</v>
      </c>
      <c r="MF14" s="697">
        <f t="shared" si="86"/>
        <v>1</v>
      </c>
      <c r="MG14" s="697">
        <f t="shared" si="87"/>
        <v>1</v>
      </c>
      <c r="MH14" s="697">
        <f t="shared" si="88"/>
        <v>1</v>
      </c>
      <c r="MI14" s="697">
        <f t="shared" ref="MI14:MI18" si="189">IFERROR(IF(MB14&lt;=0,0,1),0)</f>
        <v>1</v>
      </c>
      <c r="MJ14" s="697">
        <f t="shared" ref="MJ14:MJ18" si="190">IFERROR(IF(MC14&lt;=0,0,1),0)</f>
        <v>1</v>
      </c>
      <c r="MK14" s="697">
        <f t="shared" ref="MK14:MK18" si="191">PRODUCT(ME14:MJ14)</f>
        <v>1</v>
      </c>
      <c r="ML14" s="698">
        <f t="shared" ref="ML14:ML18" si="192">ROUND(MC14,0)</f>
        <v>2281786</v>
      </c>
      <c r="MM14" s="699">
        <f t="shared" ref="MM14:MM18" si="193">MC14-ML14</f>
        <v>0</v>
      </c>
      <c r="MP14" s="690" t="s">
        <v>470</v>
      </c>
      <c r="MQ14" s="691" t="s">
        <v>381</v>
      </c>
      <c r="MR14" s="296" t="s">
        <v>471</v>
      </c>
      <c r="MS14" s="692" t="s">
        <v>176</v>
      </c>
      <c r="MT14" s="693">
        <v>62</v>
      </c>
      <c r="MU14" s="694">
        <v>23000</v>
      </c>
      <c r="MV14" s="695">
        <v>1426000</v>
      </c>
      <c r="MW14" s="696"/>
      <c r="MX14" s="697">
        <f t="shared" si="89"/>
        <v>1</v>
      </c>
      <c r="MY14" s="697">
        <f t="shared" si="90"/>
        <v>1</v>
      </c>
      <c r="MZ14" s="697">
        <f t="shared" si="91"/>
        <v>1</v>
      </c>
      <c r="NA14" s="697">
        <f t="shared" si="92"/>
        <v>1</v>
      </c>
      <c r="NB14" s="697">
        <f t="shared" ref="NB14:NB18" si="194">IFERROR(IF(MU14&lt;=0,0,1),0)</f>
        <v>1</v>
      </c>
      <c r="NC14" s="697">
        <f t="shared" ref="NC14:NC18" si="195">IFERROR(IF(MV14&lt;=0,0,1),0)</f>
        <v>1</v>
      </c>
      <c r="ND14" s="697">
        <f t="shared" ref="ND14:ND18" si="196">PRODUCT(MX14:NC14)</f>
        <v>1</v>
      </c>
      <c r="NE14" s="698">
        <f t="shared" ref="NE14:NE18" si="197">ROUND(MV14,0)</f>
        <v>1426000</v>
      </c>
      <c r="NF14" s="699">
        <f t="shared" ref="NF14:NF18" si="198">MV14-NE14</f>
        <v>0</v>
      </c>
      <c r="NI14" s="690" t="s">
        <v>470</v>
      </c>
      <c r="NJ14" s="691" t="s">
        <v>381</v>
      </c>
      <c r="NK14" s="296" t="s">
        <v>471</v>
      </c>
      <c r="NL14" s="692" t="s">
        <v>176</v>
      </c>
      <c r="NM14" s="693">
        <v>62</v>
      </c>
      <c r="NN14" s="694">
        <v>36800</v>
      </c>
      <c r="NO14" s="695">
        <f t="shared" si="93"/>
        <v>2281600</v>
      </c>
      <c r="NP14" s="696"/>
      <c r="NQ14" s="697">
        <f t="shared" si="94"/>
        <v>1</v>
      </c>
      <c r="NR14" s="697">
        <f t="shared" si="95"/>
        <v>1</v>
      </c>
      <c r="NS14" s="697">
        <f t="shared" si="96"/>
        <v>1</v>
      </c>
      <c r="NT14" s="697">
        <f t="shared" si="97"/>
        <v>1</v>
      </c>
      <c r="NU14" s="697">
        <f t="shared" ref="NU14:NU18" si="199">IFERROR(IF(NN14&lt;=0,0,1),0)</f>
        <v>1</v>
      </c>
      <c r="NV14" s="697">
        <f t="shared" ref="NV14:NV18" si="200">IFERROR(IF(NO14&lt;=0,0,1),0)</f>
        <v>1</v>
      </c>
      <c r="NW14" s="697">
        <f t="shared" ref="NW14:NW18" si="201">PRODUCT(NQ14:NV14)</f>
        <v>1</v>
      </c>
      <c r="NX14" s="698">
        <f t="shared" ref="NX14:NX18" si="202">ROUND(NO14,0)</f>
        <v>2281600</v>
      </c>
      <c r="NY14" s="699">
        <f t="shared" ref="NY14:NY18" si="203">NO14-NX14</f>
        <v>0</v>
      </c>
      <c r="OB14" s="690" t="s">
        <v>470</v>
      </c>
      <c r="OC14" s="691" t="s">
        <v>381</v>
      </c>
      <c r="OD14" s="296" t="s">
        <v>471</v>
      </c>
      <c r="OE14" s="692" t="s">
        <v>176</v>
      </c>
      <c r="OF14" s="693">
        <v>62</v>
      </c>
      <c r="OG14" s="694">
        <v>32000</v>
      </c>
      <c r="OH14" s="695">
        <f t="shared" si="98"/>
        <v>1984000</v>
      </c>
      <c r="OI14" s="696"/>
      <c r="OJ14" s="697">
        <f t="shared" si="99"/>
        <v>1</v>
      </c>
      <c r="OK14" s="697">
        <f t="shared" si="100"/>
        <v>1</v>
      </c>
      <c r="OL14" s="697">
        <f t="shared" si="101"/>
        <v>1</v>
      </c>
      <c r="OM14" s="697">
        <f t="shared" si="102"/>
        <v>1</v>
      </c>
      <c r="ON14" s="697">
        <f t="shared" ref="ON14:ON18" si="204">IFERROR(IF(OG14&lt;=0,0,1),0)</f>
        <v>1</v>
      </c>
      <c r="OO14" s="697">
        <f t="shared" ref="OO14:OO18" si="205">IFERROR(IF(OH14&lt;=0,0,1),0)</f>
        <v>1</v>
      </c>
      <c r="OP14" s="697">
        <f t="shared" ref="OP14:OP18" si="206">PRODUCT(OJ14:OO14)</f>
        <v>1</v>
      </c>
      <c r="OQ14" s="698">
        <f t="shared" ref="OQ14:OQ18" si="207">ROUND(OH14,0)</f>
        <v>1984000</v>
      </c>
      <c r="OR14" s="699">
        <f t="shared" ref="OR14:OR18" si="208">OH14-OQ14</f>
        <v>0</v>
      </c>
    </row>
    <row r="15" spans="1:408" ht="85.5" customHeight="1" x14ac:dyDescent="0.25">
      <c r="A15" s="602">
        <f t="shared" si="0"/>
        <v>7</v>
      </c>
      <c r="B15" s="690" t="s">
        <v>472</v>
      </c>
      <c r="C15" s="691" t="s">
        <v>382</v>
      </c>
      <c r="D15" s="296" t="s">
        <v>473</v>
      </c>
      <c r="E15" s="692" t="s">
        <v>176</v>
      </c>
      <c r="F15" s="693">
        <v>210</v>
      </c>
      <c r="G15" s="694"/>
      <c r="H15" s="695">
        <f t="shared" si="1"/>
        <v>0</v>
      </c>
      <c r="I15" s="696"/>
      <c r="L15" s="690" t="s">
        <v>472</v>
      </c>
      <c r="M15" s="691" t="s">
        <v>382</v>
      </c>
      <c r="N15" s="296" t="s">
        <v>473</v>
      </c>
      <c r="O15" s="692" t="s">
        <v>176</v>
      </c>
      <c r="P15" s="693">
        <v>210</v>
      </c>
      <c r="Q15" s="694">
        <v>59988</v>
      </c>
      <c r="R15" s="695">
        <v>12597480</v>
      </c>
      <c r="S15" s="696"/>
      <c r="T15" s="697">
        <f t="shared" si="2"/>
        <v>1</v>
      </c>
      <c r="U15" s="697">
        <f t="shared" si="3"/>
        <v>1</v>
      </c>
      <c r="V15" s="697">
        <f t="shared" si="4"/>
        <v>1</v>
      </c>
      <c r="W15" s="697">
        <f t="shared" si="5"/>
        <v>1</v>
      </c>
      <c r="X15" s="697">
        <f t="shared" si="103"/>
        <v>1</v>
      </c>
      <c r="Y15" s="697">
        <f t="shared" si="104"/>
        <v>1</v>
      </c>
      <c r="Z15" s="697">
        <f t="shared" si="105"/>
        <v>1</v>
      </c>
      <c r="AA15" s="698">
        <f t="shared" si="106"/>
        <v>12597480</v>
      </c>
      <c r="AB15" s="699">
        <f t="shared" si="107"/>
        <v>0</v>
      </c>
      <c r="AE15" s="690" t="s">
        <v>472</v>
      </c>
      <c r="AF15" s="691" t="s">
        <v>382</v>
      </c>
      <c r="AG15" s="296" t="s">
        <v>473</v>
      </c>
      <c r="AH15" s="692" t="s">
        <v>176</v>
      </c>
      <c r="AI15" s="693">
        <v>210</v>
      </c>
      <c r="AJ15" s="694">
        <v>29000</v>
      </c>
      <c r="AK15" s="695">
        <f t="shared" si="6"/>
        <v>6090000</v>
      </c>
      <c r="AL15" s="696"/>
      <c r="AM15" s="697">
        <f t="shared" si="7"/>
        <v>1</v>
      </c>
      <c r="AN15" s="697">
        <f t="shared" si="8"/>
        <v>1</v>
      </c>
      <c r="AO15" s="697">
        <f t="shared" si="9"/>
        <v>1</v>
      </c>
      <c r="AP15" s="697">
        <f t="shared" si="10"/>
        <v>1</v>
      </c>
      <c r="AQ15" s="697">
        <f t="shared" si="108"/>
        <v>1</v>
      </c>
      <c r="AR15" s="697">
        <f t="shared" si="109"/>
        <v>1</v>
      </c>
      <c r="AS15" s="697">
        <f t="shared" si="110"/>
        <v>1</v>
      </c>
      <c r="AT15" s="698">
        <f t="shared" si="111"/>
        <v>6090000</v>
      </c>
      <c r="AU15" s="699">
        <f t="shared" si="112"/>
        <v>0</v>
      </c>
      <c r="AX15" s="690" t="s">
        <v>472</v>
      </c>
      <c r="AY15" s="691" t="s">
        <v>382</v>
      </c>
      <c r="AZ15" s="296" t="s">
        <v>473</v>
      </c>
      <c r="BA15" s="692" t="s">
        <v>176</v>
      </c>
      <c r="BB15" s="693">
        <v>210</v>
      </c>
      <c r="BC15" s="700">
        <v>36300</v>
      </c>
      <c r="BD15" s="695">
        <f t="shared" si="11"/>
        <v>7623000</v>
      </c>
      <c r="BE15" s="696"/>
      <c r="BF15" s="697">
        <f t="shared" si="12"/>
        <v>1</v>
      </c>
      <c r="BG15" s="697">
        <f t="shared" si="13"/>
        <v>1</v>
      </c>
      <c r="BH15" s="697">
        <f t="shared" si="14"/>
        <v>1</v>
      </c>
      <c r="BI15" s="697">
        <f t="shared" si="15"/>
        <v>1</v>
      </c>
      <c r="BJ15" s="697">
        <f t="shared" si="113"/>
        <v>1</v>
      </c>
      <c r="BK15" s="697">
        <f t="shared" si="114"/>
        <v>1</v>
      </c>
      <c r="BL15" s="697">
        <f t="shared" si="115"/>
        <v>1</v>
      </c>
      <c r="BM15" s="698">
        <f t="shared" si="116"/>
        <v>7623000</v>
      </c>
      <c r="BN15" s="699">
        <f t="shared" si="117"/>
        <v>0</v>
      </c>
      <c r="BQ15" s="690" t="s">
        <v>472</v>
      </c>
      <c r="BR15" s="691" t="s">
        <v>382</v>
      </c>
      <c r="BS15" s="296" t="s">
        <v>473</v>
      </c>
      <c r="BT15" s="692" t="s">
        <v>176</v>
      </c>
      <c r="BU15" s="693">
        <v>210</v>
      </c>
      <c r="BV15" s="694">
        <v>29018</v>
      </c>
      <c r="BW15" s="695">
        <f t="shared" si="16"/>
        <v>6093780</v>
      </c>
      <c r="BX15" s="696"/>
      <c r="BY15" s="697">
        <f t="shared" si="17"/>
        <v>1</v>
      </c>
      <c r="BZ15" s="697">
        <f t="shared" si="18"/>
        <v>1</v>
      </c>
      <c r="CA15" s="697">
        <f t="shared" si="19"/>
        <v>1</v>
      </c>
      <c r="CB15" s="697">
        <f t="shared" si="20"/>
        <v>1</v>
      </c>
      <c r="CC15" s="697">
        <f t="shared" si="118"/>
        <v>1</v>
      </c>
      <c r="CD15" s="697">
        <f t="shared" si="119"/>
        <v>1</v>
      </c>
      <c r="CE15" s="697">
        <f t="shared" si="120"/>
        <v>1</v>
      </c>
      <c r="CF15" s="698">
        <f t="shared" si="121"/>
        <v>6093780</v>
      </c>
      <c r="CG15" s="699">
        <f t="shared" si="122"/>
        <v>0</v>
      </c>
      <c r="CJ15" s="690" t="s">
        <v>472</v>
      </c>
      <c r="CK15" s="691" t="s">
        <v>382</v>
      </c>
      <c r="CL15" s="296" t="s">
        <v>473</v>
      </c>
      <c r="CM15" s="692" t="s">
        <v>176</v>
      </c>
      <c r="CN15" s="693">
        <v>210</v>
      </c>
      <c r="CO15" s="694">
        <v>17700</v>
      </c>
      <c r="CP15" s="695">
        <f t="shared" si="21"/>
        <v>3717000</v>
      </c>
      <c r="CQ15" s="696"/>
      <c r="CR15" s="697">
        <f t="shared" si="22"/>
        <v>1</v>
      </c>
      <c r="CS15" s="697">
        <f t="shared" si="23"/>
        <v>1</v>
      </c>
      <c r="CT15" s="697">
        <f t="shared" si="24"/>
        <v>1</v>
      </c>
      <c r="CU15" s="697">
        <f t="shared" si="25"/>
        <v>1</v>
      </c>
      <c r="CV15" s="697">
        <f t="shared" si="123"/>
        <v>1</v>
      </c>
      <c r="CW15" s="697">
        <f t="shared" si="124"/>
        <v>1</v>
      </c>
      <c r="CX15" s="697">
        <f t="shared" si="125"/>
        <v>1</v>
      </c>
      <c r="CY15" s="698">
        <f t="shared" si="126"/>
        <v>3717000</v>
      </c>
      <c r="CZ15" s="699">
        <f t="shared" si="127"/>
        <v>0</v>
      </c>
      <c r="DC15" s="690" t="s">
        <v>472</v>
      </c>
      <c r="DD15" s="691" t="s">
        <v>382</v>
      </c>
      <c r="DE15" s="296" t="s">
        <v>473</v>
      </c>
      <c r="DF15" s="692" t="s">
        <v>176</v>
      </c>
      <c r="DG15" s="693">
        <v>210</v>
      </c>
      <c r="DH15" s="694">
        <v>55000.000000000007</v>
      </c>
      <c r="DI15" s="695">
        <f t="shared" si="26"/>
        <v>11550000</v>
      </c>
      <c r="DJ15" s="696"/>
      <c r="DK15" s="697">
        <f t="shared" si="27"/>
        <v>1</v>
      </c>
      <c r="DL15" s="697">
        <f t="shared" si="28"/>
        <v>1</v>
      </c>
      <c r="DM15" s="697">
        <f t="shared" si="29"/>
        <v>1</v>
      </c>
      <c r="DN15" s="697">
        <f t="shared" si="30"/>
        <v>1</v>
      </c>
      <c r="DO15" s="697">
        <f t="shared" si="128"/>
        <v>1</v>
      </c>
      <c r="DP15" s="697">
        <f t="shared" si="129"/>
        <v>1</v>
      </c>
      <c r="DQ15" s="697">
        <f t="shared" si="130"/>
        <v>1</v>
      </c>
      <c r="DR15" s="698">
        <f t="shared" si="131"/>
        <v>11550000</v>
      </c>
      <c r="DS15" s="699">
        <f t="shared" si="132"/>
        <v>0</v>
      </c>
      <c r="DV15" s="690" t="s">
        <v>472</v>
      </c>
      <c r="DW15" s="691" t="s">
        <v>382</v>
      </c>
      <c r="DX15" s="297" t="s">
        <v>473</v>
      </c>
      <c r="DY15" s="692" t="s">
        <v>176</v>
      </c>
      <c r="DZ15" s="693">
        <v>210</v>
      </c>
      <c r="EA15" s="694">
        <v>30000</v>
      </c>
      <c r="EB15" s="701">
        <f t="shared" si="31"/>
        <v>6300000</v>
      </c>
      <c r="EC15" s="696"/>
      <c r="ED15" s="697">
        <f t="shared" si="32"/>
        <v>1</v>
      </c>
      <c r="EE15" s="697">
        <f t="shared" si="133"/>
        <v>1</v>
      </c>
      <c r="EF15" s="697">
        <f t="shared" si="33"/>
        <v>1</v>
      </c>
      <c r="EG15" s="697">
        <f t="shared" si="34"/>
        <v>1</v>
      </c>
      <c r="EH15" s="697">
        <f t="shared" si="134"/>
        <v>1</v>
      </c>
      <c r="EI15" s="697">
        <f t="shared" si="135"/>
        <v>1</v>
      </c>
      <c r="EJ15" s="697">
        <f t="shared" si="136"/>
        <v>1</v>
      </c>
      <c r="EK15" s="698">
        <f t="shared" si="137"/>
        <v>6300000</v>
      </c>
      <c r="EL15" s="699">
        <f t="shared" si="138"/>
        <v>0</v>
      </c>
      <c r="EO15" s="690" t="s">
        <v>472</v>
      </c>
      <c r="EP15" s="691" t="s">
        <v>382</v>
      </c>
      <c r="EQ15" s="297" t="s">
        <v>473</v>
      </c>
      <c r="ER15" s="692" t="s">
        <v>176</v>
      </c>
      <c r="ES15" s="693">
        <v>210</v>
      </c>
      <c r="ET15" s="694">
        <v>30000</v>
      </c>
      <c r="EU15" s="695">
        <f t="shared" si="35"/>
        <v>6300000</v>
      </c>
      <c r="EV15" s="696"/>
      <c r="EW15" s="697">
        <f t="shared" si="36"/>
        <v>1</v>
      </c>
      <c r="EX15" s="697">
        <f t="shared" si="37"/>
        <v>1</v>
      </c>
      <c r="EY15" s="697">
        <f t="shared" si="38"/>
        <v>1</v>
      </c>
      <c r="EZ15" s="697">
        <f t="shared" si="39"/>
        <v>1</v>
      </c>
      <c r="FA15" s="697">
        <f t="shared" si="139"/>
        <v>1</v>
      </c>
      <c r="FB15" s="697">
        <f t="shared" si="140"/>
        <v>1</v>
      </c>
      <c r="FC15" s="697">
        <f t="shared" si="141"/>
        <v>1</v>
      </c>
      <c r="FD15" s="698">
        <f t="shared" si="142"/>
        <v>6300000</v>
      </c>
      <c r="FE15" s="699">
        <f t="shared" si="143"/>
        <v>0</v>
      </c>
      <c r="FH15" s="702" t="s">
        <v>382</v>
      </c>
      <c r="FI15" s="702" t="s">
        <v>166</v>
      </c>
      <c r="FJ15" s="298" t="s">
        <v>546</v>
      </c>
      <c r="FK15" s="692" t="s">
        <v>164</v>
      </c>
      <c r="FL15" s="703">
        <v>38</v>
      </c>
      <c r="FM15" s="704">
        <v>15000</v>
      </c>
      <c r="FN15" s="705">
        <f>ROUND(FL15*FM15,0)</f>
        <v>570000</v>
      </c>
      <c r="FO15" s="706"/>
      <c r="FP15" s="697">
        <f t="shared" si="40"/>
        <v>0</v>
      </c>
      <c r="FQ15" s="697">
        <f t="shared" si="41"/>
        <v>0</v>
      </c>
      <c r="FR15" s="697">
        <f t="shared" si="42"/>
        <v>0</v>
      </c>
      <c r="FS15" s="697">
        <f t="shared" si="43"/>
        <v>0</v>
      </c>
      <c r="FT15" s="697">
        <f t="shared" si="144"/>
        <v>1</v>
      </c>
      <c r="FU15" s="697">
        <f t="shared" si="145"/>
        <v>1</v>
      </c>
      <c r="FV15" s="697">
        <f t="shared" si="146"/>
        <v>0</v>
      </c>
      <c r="FW15" s="698">
        <f t="shared" si="147"/>
        <v>570000</v>
      </c>
      <c r="FX15" s="699">
        <f t="shared" si="148"/>
        <v>0</v>
      </c>
      <c r="GA15" s="690" t="s">
        <v>472</v>
      </c>
      <c r="GB15" s="691" t="s">
        <v>382</v>
      </c>
      <c r="GC15" s="296" t="s">
        <v>473</v>
      </c>
      <c r="GD15" s="692" t="s">
        <v>176</v>
      </c>
      <c r="GE15" s="693">
        <v>210</v>
      </c>
      <c r="GF15" s="694">
        <v>20000</v>
      </c>
      <c r="GG15" s="695">
        <f t="shared" si="44"/>
        <v>4200000</v>
      </c>
      <c r="GH15" s="696"/>
      <c r="GI15" s="697">
        <f t="shared" si="45"/>
        <v>1</v>
      </c>
      <c r="GJ15" s="697">
        <f t="shared" si="46"/>
        <v>1</v>
      </c>
      <c r="GK15" s="697">
        <f t="shared" si="47"/>
        <v>1</v>
      </c>
      <c r="GL15" s="697">
        <f t="shared" si="48"/>
        <v>1</v>
      </c>
      <c r="GM15" s="697">
        <f t="shared" si="149"/>
        <v>1</v>
      </c>
      <c r="GN15" s="697">
        <f t="shared" si="150"/>
        <v>1</v>
      </c>
      <c r="GO15" s="697">
        <f t="shared" si="151"/>
        <v>1</v>
      </c>
      <c r="GP15" s="698">
        <f t="shared" si="152"/>
        <v>4200000</v>
      </c>
      <c r="GQ15" s="699">
        <f t="shared" si="153"/>
        <v>0</v>
      </c>
      <c r="GT15" s="690" t="s">
        <v>472</v>
      </c>
      <c r="GU15" s="691" t="s">
        <v>382</v>
      </c>
      <c r="GV15" s="296" t="s">
        <v>473</v>
      </c>
      <c r="GW15" s="692" t="s">
        <v>176</v>
      </c>
      <c r="GX15" s="693">
        <v>210</v>
      </c>
      <c r="GY15" s="694">
        <v>25000</v>
      </c>
      <c r="GZ15" s="695">
        <f t="shared" si="49"/>
        <v>5250000</v>
      </c>
      <c r="HA15" s="696"/>
      <c r="HB15" s="697">
        <f t="shared" si="50"/>
        <v>1</v>
      </c>
      <c r="HC15" s="697">
        <f t="shared" si="51"/>
        <v>1</v>
      </c>
      <c r="HD15" s="697">
        <f t="shared" si="52"/>
        <v>1</v>
      </c>
      <c r="HE15" s="697">
        <f t="shared" si="53"/>
        <v>1</v>
      </c>
      <c r="HF15" s="697">
        <f t="shared" si="154"/>
        <v>1</v>
      </c>
      <c r="HG15" s="697">
        <f t="shared" si="155"/>
        <v>1</v>
      </c>
      <c r="HH15" s="697">
        <f t="shared" si="156"/>
        <v>1</v>
      </c>
      <c r="HI15" s="698">
        <f t="shared" si="157"/>
        <v>5250000</v>
      </c>
      <c r="HJ15" s="699">
        <f t="shared" si="158"/>
        <v>0</v>
      </c>
      <c r="HM15" s="690" t="s">
        <v>472</v>
      </c>
      <c r="HN15" s="691" t="s">
        <v>382</v>
      </c>
      <c r="HO15" s="296" t="s">
        <v>473</v>
      </c>
      <c r="HP15" s="692" t="s">
        <v>176</v>
      </c>
      <c r="HQ15" s="693">
        <v>210</v>
      </c>
      <c r="HR15" s="694">
        <v>36801</v>
      </c>
      <c r="HS15" s="695">
        <f t="shared" si="54"/>
        <v>7728210</v>
      </c>
      <c r="HT15" s="696"/>
      <c r="HU15" s="697">
        <f t="shared" si="55"/>
        <v>1</v>
      </c>
      <c r="HV15" s="697">
        <f t="shared" si="56"/>
        <v>1</v>
      </c>
      <c r="HW15" s="697">
        <f t="shared" si="57"/>
        <v>1</v>
      </c>
      <c r="HX15" s="697">
        <f t="shared" si="58"/>
        <v>1</v>
      </c>
      <c r="HY15" s="697">
        <f t="shared" si="159"/>
        <v>1</v>
      </c>
      <c r="HZ15" s="697">
        <f t="shared" si="160"/>
        <v>1</v>
      </c>
      <c r="IA15" s="697">
        <f t="shared" si="161"/>
        <v>1</v>
      </c>
      <c r="IB15" s="698">
        <f t="shared" si="162"/>
        <v>7728210</v>
      </c>
      <c r="IC15" s="699">
        <f t="shared" si="163"/>
        <v>0</v>
      </c>
      <c r="IF15" s="690" t="s">
        <v>472</v>
      </c>
      <c r="IG15" s="691" t="s">
        <v>382</v>
      </c>
      <c r="IH15" s="296" t="s">
        <v>473</v>
      </c>
      <c r="II15" s="692" t="s">
        <v>176</v>
      </c>
      <c r="IJ15" s="693">
        <v>210</v>
      </c>
      <c r="IK15" s="694">
        <v>36805</v>
      </c>
      <c r="IL15" s="695">
        <f t="shared" si="59"/>
        <v>7729050</v>
      </c>
      <c r="IM15" s="696"/>
      <c r="IN15" s="697">
        <f t="shared" si="60"/>
        <v>1</v>
      </c>
      <c r="IO15" s="697">
        <f t="shared" si="61"/>
        <v>1</v>
      </c>
      <c r="IP15" s="697">
        <f t="shared" si="62"/>
        <v>1</v>
      </c>
      <c r="IQ15" s="697">
        <f t="shared" si="63"/>
        <v>1</v>
      </c>
      <c r="IR15" s="697">
        <f t="shared" si="164"/>
        <v>1</v>
      </c>
      <c r="IS15" s="697">
        <f t="shared" si="165"/>
        <v>1</v>
      </c>
      <c r="IT15" s="697">
        <f t="shared" si="166"/>
        <v>1</v>
      </c>
      <c r="IU15" s="698">
        <f t="shared" si="167"/>
        <v>7729050</v>
      </c>
      <c r="IV15" s="699">
        <f t="shared" si="168"/>
        <v>0</v>
      </c>
      <c r="IY15" s="690" t="s">
        <v>472</v>
      </c>
      <c r="IZ15" s="691" t="s">
        <v>382</v>
      </c>
      <c r="JA15" s="296" t="s">
        <v>473</v>
      </c>
      <c r="JB15" s="692" t="s">
        <v>176</v>
      </c>
      <c r="JC15" s="693">
        <v>210</v>
      </c>
      <c r="JD15" s="694">
        <v>26000</v>
      </c>
      <c r="JE15" s="695">
        <f t="shared" si="64"/>
        <v>5460000</v>
      </c>
      <c r="JF15" s="696"/>
      <c r="JG15" s="697">
        <f t="shared" si="65"/>
        <v>1</v>
      </c>
      <c r="JH15" s="697">
        <f t="shared" si="66"/>
        <v>1</v>
      </c>
      <c r="JI15" s="697">
        <f t="shared" si="67"/>
        <v>1</v>
      </c>
      <c r="JJ15" s="697">
        <f t="shared" si="68"/>
        <v>1</v>
      </c>
      <c r="JK15" s="697">
        <f t="shared" si="169"/>
        <v>1</v>
      </c>
      <c r="JL15" s="697">
        <f t="shared" si="170"/>
        <v>1</v>
      </c>
      <c r="JM15" s="697">
        <f t="shared" si="171"/>
        <v>1</v>
      </c>
      <c r="JN15" s="698">
        <f t="shared" si="172"/>
        <v>5460000</v>
      </c>
      <c r="JO15" s="699">
        <f t="shared" si="173"/>
        <v>0</v>
      </c>
      <c r="JR15" s="690" t="s">
        <v>472</v>
      </c>
      <c r="JS15" s="691" t="s">
        <v>382</v>
      </c>
      <c r="JT15" s="296" t="s">
        <v>473</v>
      </c>
      <c r="JU15" s="692" t="s">
        <v>176</v>
      </c>
      <c r="JV15" s="693">
        <v>210</v>
      </c>
      <c r="JW15" s="694">
        <v>36795</v>
      </c>
      <c r="JX15" s="695">
        <f t="shared" si="69"/>
        <v>7726950</v>
      </c>
      <c r="JY15" s="696"/>
      <c r="JZ15" s="697">
        <f t="shared" si="70"/>
        <v>1</v>
      </c>
      <c r="KA15" s="697">
        <f t="shared" si="71"/>
        <v>1</v>
      </c>
      <c r="KB15" s="697">
        <f t="shared" si="72"/>
        <v>1</v>
      </c>
      <c r="KC15" s="697">
        <f t="shared" si="73"/>
        <v>1</v>
      </c>
      <c r="KD15" s="697">
        <f t="shared" si="174"/>
        <v>1</v>
      </c>
      <c r="KE15" s="697">
        <f t="shared" si="175"/>
        <v>1</v>
      </c>
      <c r="KF15" s="697">
        <f t="shared" si="176"/>
        <v>1</v>
      </c>
      <c r="KG15" s="698">
        <f t="shared" si="177"/>
        <v>7726950</v>
      </c>
      <c r="KH15" s="699">
        <f t="shared" si="178"/>
        <v>0</v>
      </c>
      <c r="KK15" s="690" t="s">
        <v>472</v>
      </c>
      <c r="KL15" s="691" t="s">
        <v>382</v>
      </c>
      <c r="KM15" s="296" t="s">
        <v>473</v>
      </c>
      <c r="KN15" s="692" t="s">
        <v>176</v>
      </c>
      <c r="KO15" s="693">
        <v>210</v>
      </c>
      <c r="KP15" s="694">
        <v>25591.752166666665</v>
      </c>
      <c r="KQ15" s="695">
        <f t="shared" si="74"/>
        <v>5374268</v>
      </c>
      <c r="KR15" s="696"/>
      <c r="KS15" s="697">
        <f t="shared" si="75"/>
        <v>1</v>
      </c>
      <c r="KT15" s="697">
        <f t="shared" si="76"/>
        <v>1</v>
      </c>
      <c r="KU15" s="697">
        <f t="shared" si="77"/>
        <v>1</v>
      </c>
      <c r="KV15" s="697">
        <f t="shared" si="78"/>
        <v>1</v>
      </c>
      <c r="KW15" s="697">
        <f t="shared" si="179"/>
        <v>1</v>
      </c>
      <c r="KX15" s="697">
        <f t="shared" si="180"/>
        <v>1</v>
      </c>
      <c r="KY15" s="697">
        <f t="shared" si="181"/>
        <v>1</v>
      </c>
      <c r="KZ15" s="698">
        <f t="shared" si="182"/>
        <v>5374268</v>
      </c>
      <c r="LA15" s="699">
        <f t="shared" si="183"/>
        <v>0</v>
      </c>
      <c r="LD15" s="690" t="s">
        <v>472</v>
      </c>
      <c r="LE15" s="691" t="s">
        <v>382</v>
      </c>
      <c r="LF15" s="296" t="s">
        <v>473</v>
      </c>
      <c r="LG15" s="692" t="s">
        <v>176</v>
      </c>
      <c r="LH15" s="693">
        <v>210</v>
      </c>
      <c r="LI15" s="694">
        <v>15365.064928289994</v>
      </c>
      <c r="LJ15" s="695">
        <f t="shared" si="79"/>
        <v>3226664</v>
      </c>
      <c r="LK15" s="696"/>
      <c r="LL15" s="697">
        <f t="shared" si="80"/>
        <v>1</v>
      </c>
      <c r="LM15" s="697">
        <f t="shared" si="81"/>
        <v>1</v>
      </c>
      <c r="LN15" s="697">
        <f t="shared" si="82"/>
        <v>1</v>
      </c>
      <c r="LO15" s="697">
        <f t="shared" si="83"/>
        <v>1</v>
      </c>
      <c r="LP15" s="697">
        <f t="shared" si="184"/>
        <v>1</v>
      </c>
      <c r="LQ15" s="697">
        <f t="shared" si="185"/>
        <v>1</v>
      </c>
      <c r="LR15" s="697">
        <f t="shared" si="186"/>
        <v>1</v>
      </c>
      <c r="LS15" s="698">
        <f t="shared" si="187"/>
        <v>3226664</v>
      </c>
      <c r="LT15" s="699">
        <f t="shared" si="188"/>
        <v>0</v>
      </c>
      <c r="LW15" s="690" t="s">
        <v>472</v>
      </c>
      <c r="LX15" s="691" t="s">
        <v>382</v>
      </c>
      <c r="LY15" s="296" t="s">
        <v>473</v>
      </c>
      <c r="LZ15" s="692" t="s">
        <v>176</v>
      </c>
      <c r="MA15" s="693">
        <v>210</v>
      </c>
      <c r="MB15" s="694">
        <v>36803</v>
      </c>
      <c r="MC15" s="695">
        <f t="shared" si="84"/>
        <v>7728630</v>
      </c>
      <c r="MD15" s="696"/>
      <c r="ME15" s="697">
        <f t="shared" si="85"/>
        <v>1</v>
      </c>
      <c r="MF15" s="697">
        <f t="shared" si="86"/>
        <v>1</v>
      </c>
      <c r="MG15" s="697">
        <f t="shared" si="87"/>
        <v>1</v>
      </c>
      <c r="MH15" s="697">
        <f t="shared" si="88"/>
        <v>1</v>
      </c>
      <c r="MI15" s="697">
        <f t="shared" si="189"/>
        <v>1</v>
      </c>
      <c r="MJ15" s="697">
        <f t="shared" si="190"/>
        <v>1</v>
      </c>
      <c r="MK15" s="697">
        <f t="shared" si="191"/>
        <v>1</v>
      </c>
      <c r="ML15" s="698">
        <f t="shared" si="192"/>
        <v>7728630</v>
      </c>
      <c r="MM15" s="699">
        <f t="shared" si="193"/>
        <v>0</v>
      </c>
      <c r="MP15" s="690" t="s">
        <v>472</v>
      </c>
      <c r="MQ15" s="691" t="s">
        <v>382</v>
      </c>
      <c r="MR15" s="296" t="s">
        <v>473</v>
      </c>
      <c r="MS15" s="692" t="s">
        <v>176</v>
      </c>
      <c r="MT15" s="693">
        <v>210</v>
      </c>
      <c r="MU15" s="694">
        <v>23000</v>
      </c>
      <c r="MV15" s="695">
        <v>4830000</v>
      </c>
      <c r="MW15" s="696"/>
      <c r="MX15" s="697">
        <f t="shared" si="89"/>
        <v>1</v>
      </c>
      <c r="MY15" s="697">
        <f t="shared" si="90"/>
        <v>1</v>
      </c>
      <c r="MZ15" s="697">
        <f t="shared" si="91"/>
        <v>1</v>
      </c>
      <c r="NA15" s="697">
        <f t="shared" si="92"/>
        <v>1</v>
      </c>
      <c r="NB15" s="697">
        <f t="shared" si="194"/>
        <v>1</v>
      </c>
      <c r="NC15" s="697">
        <f t="shared" si="195"/>
        <v>1</v>
      </c>
      <c r="ND15" s="697">
        <f t="shared" si="196"/>
        <v>1</v>
      </c>
      <c r="NE15" s="698">
        <f t="shared" si="197"/>
        <v>4830000</v>
      </c>
      <c r="NF15" s="699">
        <f t="shared" si="198"/>
        <v>0</v>
      </c>
      <c r="NI15" s="690" t="s">
        <v>472</v>
      </c>
      <c r="NJ15" s="691" t="s">
        <v>382</v>
      </c>
      <c r="NK15" s="296" t="s">
        <v>473</v>
      </c>
      <c r="NL15" s="692" t="s">
        <v>176</v>
      </c>
      <c r="NM15" s="693">
        <v>210</v>
      </c>
      <c r="NN15" s="694">
        <v>36800</v>
      </c>
      <c r="NO15" s="695">
        <f t="shared" si="93"/>
        <v>7728000</v>
      </c>
      <c r="NP15" s="696"/>
      <c r="NQ15" s="697">
        <f t="shared" si="94"/>
        <v>1</v>
      </c>
      <c r="NR15" s="697">
        <f t="shared" si="95"/>
        <v>1</v>
      </c>
      <c r="NS15" s="697">
        <f t="shared" si="96"/>
        <v>1</v>
      </c>
      <c r="NT15" s="697">
        <f t="shared" si="97"/>
        <v>1</v>
      </c>
      <c r="NU15" s="697">
        <f t="shared" si="199"/>
        <v>1</v>
      </c>
      <c r="NV15" s="697">
        <f t="shared" si="200"/>
        <v>1</v>
      </c>
      <c r="NW15" s="697">
        <f t="shared" si="201"/>
        <v>1</v>
      </c>
      <c r="NX15" s="698">
        <f t="shared" si="202"/>
        <v>7728000</v>
      </c>
      <c r="NY15" s="699">
        <f t="shared" si="203"/>
        <v>0</v>
      </c>
      <c r="OB15" s="690" t="s">
        <v>472</v>
      </c>
      <c r="OC15" s="691" t="s">
        <v>382</v>
      </c>
      <c r="OD15" s="296" t="s">
        <v>473</v>
      </c>
      <c r="OE15" s="692" t="s">
        <v>176</v>
      </c>
      <c r="OF15" s="693">
        <v>210</v>
      </c>
      <c r="OG15" s="694">
        <v>30000</v>
      </c>
      <c r="OH15" s="695">
        <f t="shared" si="98"/>
        <v>6300000</v>
      </c>
      <c r="OI15" s="696"/>
      <c r="OJ15" s="697">
        <f t="shared" si="99"/>
        <v>1</v>
      </c>
      <c r="OK15" s="697">
        <f t="shared" si="100"/>
        <v>1</v>
      </c>
      <c r="OL15" s="697">
        <f t="shared" si="101"/>
        <v>1</v>
      </c>
      <c r="OM15" s="697">
        <f t="shared" si="102"/>
        <v>1</v>
      </c>
      <c r="ON15" s="697">
        <f t="shared" si="204"/>
        <v>1</v>
      </c>
      <c r="OO15" s="697">
        <f t="shared" si="205"/>
        <v>1</v>
      </c>
      <c r="OP15" s="697">
        <f t="shared" si="206"/>
        <v>1</v>
      </c>
      <c r="OQ15" s="698">
        <f t="shared" si="207"/>
        <v>6300000</v>
      </c>
      <c r="OR15" s="699">
        <f t="shared" si="208"/>
        <v>0</v>
      </c>
    </row>
    <row r="16" spans="1:408" ht="132.75" customHeight="1" x14ac:dyDescent="0.25">
      <c r="A16" s="602">
        <f t="shared" si="0"/>
        <v>8</v>
      </c>
      <c r="B16" s="690" t="s">
        <v>474</v>
      </c>
      <c r="C16" s="691" t="s">
        <v>381</v>
      </c>
      <c r="D16" s="296" t="s">
        <v>475</v>
      </c>
      <c r="E16" s="692" t="s">
        <v>476</v>
      </c>
      <c r="F16" s="693">
        <v>384</v>
      </c>
      <c r="G16" s="694"/>
      <c r="H16" s="695">
        <f t="shared" si="1"/>
        <v>0</v>
      </c>
      <c r="I16" s="696"/>
      <c r="L16" s="690" t="s">
        <v>474</v>
      </c>
      <c r="M16" s="691" t="s">
        <v>381</v>
      </c>
      <c r="N16" s="296" t="s">
        <v>475</v>
      </c>
      <c r="O16" s="692" t="s">
        <v>476</v>
      </c>
      <c r="P16" s="693">
        <v>384</v>
      </c>
      <c r="Q16" s="694">
        <v>17400</v>
      </c>
      <c r="R16" s="695">
        <v>6681600</v>
      </c>
      <c r="S16" s="696"/>
      <c r="T16" s="697">
        <f t="shared" si="2"/>
        <v>1</v>
      </c>
      <c r="U16" s="697">
        <f t="shared" si="3"/>
        <v>1</v>
      </c>
      <c r="V16" s="697">
        <f t="shared" si="4"/>
        <v>1</v>
      </c>
      <c r="W16" s="697">
        <f t="shared" si="5"/>
        <v>1</v>
      </c>
      <c r="X16" s="697">
        <f t="shared" si="103"/>
        <v>1</v>
      </c>
      <c r="Y16" s="697">
        <f t="shared" si="104"/>
        <v>1</v>
      </c>
      <c r="Z16" s="697">
        <f t="shared" si="105"/>
        <v>1</v>
      </c>
      <c r="AA16" s="698">
        <f t="shared" si="106"/>
        <v>6681600</v>
      </c>
      <c r="AB16" s="699">
        <f t="shared" si="107"/>
        <v>0</v>
      </c>
      <c r="AE16" s="690" t="s">
        <v>474</v>
      </c>
      <c r="AF16" s="691" t="s">
        <v>381</v>
      </c>
      <c r="AG16" s="296" t="s">
        <v>475</v>
      </c>
      <c r="AH16" s="692" t="s">
        <v>476</v>
      </c>
      <c r="AI16" s="693">
        <v>384</v>
      </c>
      <c r="AJ16" s="694">
        <v>68000</v>
      </c>
      <c r="AK16" s="695">
        <f t="shared" si="6"/>
        <v>26112000</v>
      </c>
      <c r="AL16" s="696"/>
      <c r="AM16" s="697">
        <f t="shared" si="7"/>
        <v>1</v>
      </c>
      <c r="AN16" s="697">
        <f t="shared" si="8"/>
        <v>1</v>
      </c>
      <c r="AO16" s="697">
        <f t="shared" si="9"/>
        <v>1</v>
      </c>
      <c r="AP16" s="697">
        <f t="shared" si="10"/>
        <v>1</v>
      </c>
      <c r="AQ16" s="697">
        <f t="shared" si="108"/>
        <v>1</v>
      </c>
      <c r="AR16" s="697">
        <f t="shared" si="109"/>
        <v>1</v>
      </c>
      <c r="AS16" s="697">
        <f t="shared" si="110"/>
        <v>1</v>
      </c>
      <c r="AT16" s="698">
        <f t="shared" si="111"/>
        <v>26112000</v>
      </c>
      <c r="AU16" s="699">
        <f t="shared" si="112"/>
        <v>0</v>
      </c>
      <c r="AX16" s="690" t="s">
        <v>474</v>
      </c>
      <c r="AY16" s="691" t="s">
        <v>381</v>
      </c>
      <c r="AZ16" s="296" t="s">
        <v>475</v>
      </c>
      <c r="BA16" s="692" t="s">
        <v>476</v>
      </c>
      <c r="BB16" s="693">
        <v>384</v>
      </c>
      <c r="BC16" s="700">
        <v>27709.000000000007</v>
      </c>
      <c r="BD16" s="695">
        <f t="shared" si="11"/>
        <v>10640256</v>
      </c>
      <c r="BE16" s="696"/>
      <c r="BF16" s="697">
        <f t="shared" si="12"/>
        <v>1</v>
      </c>
      <c r="BG16" s="697">
        <f t="shared" si="13"/>
        <v>1</v>
      </c>
      <c r="BH16" s="697">
        <f t="shared" si="14"/>
        <v>1</v>
      </c>
      <c r="BI16" s="697">
        <f t="shared" si="15"/>
        <v>1</v>
      </c>
      <c r="BJ16" s="697">
        <f t="shared" si="113"/>
        <v>1</v>
      </c>
      <c r="BK16" s="697">
        <f t="shared" si="114"/>
        <v>1</v>
      </c>
      <c r="BL16" s="697">
        <f t="shared" si="115"/>
        <v>1</v>
      </c>
      <c r="BM16" s="698">
        <f t="shared" si="116"/>
        <v>10640256</v>
      </c>
      <c r="BN16" s="699">
        <f t="shared" si="117"/>
        <v>0</v>
      </c>
      <c r="BQ16" s="690" t="s">
        <v>474</v>
      </c>
      <c r="BR16" s="691" t="s">
        <v>381</v>
      </c>
      <c r="BS16" s="296" t="s">
        <v>475</v>
      </c>
      <c r="BT16" s="692" t="s">
        <v>476</v>
      </c>
      <c r="BU16" s="693">
        <v>384</v>
      </c>
      <c r="BV16" s="694">
        <v>57827</v>
      </c>
      <c r="BW16" s="695">
        <f t="shared" si="16"/>
        <v>22205568</v>
      </c>
      <c r="BX16" s="696"/>
      <c r="BY16" s="697">
        <f t="shared" si="17"/>
        <v>1</v>
      </c>
      <c r="BZ16" s="697">
        <f t="shared" si="18"/>
        <v>1</v>
      </c>
      <c r="CA16" s="697">
        <f t="shared" si="19"/>
        <v>1</v>
      </c>
      <c r="CB16" s="697">
        <f t="shared" si="20"/>
        <v>1</v>
      </c>
      <c r="CC16" s="697">
        <f t="shared" si="118"/>
        <v>1</v>
      </c>
      <c r="CD16" s="697">
        <f t="shared" si="119"/>
        <v>1</v>
      </c>
      <c r="CE16" s="697">
        <f t="shared" si="120"/>
        <v>1</v>
      </c>
      <c r="CF16" s="698">
        <f t="shared" si="121"/>
        <v>22205568</v>
      </c>
      <c r="CG16" s="699">
        <f t="shared" si="122"/>
        <v>0</v>
      </c>
      <c r="CJ16" s="690" t="s">
        <v>474</v>
      </c>
      <c r="CK16" s="691" t="s">
        <v>381</v>
      </c>
      <c r="CL16" s="296" t="s">
        <v>475</v>
      </c>
      <c r="CM16" s="692" t="s">
        <v>476</v>
      </c>
      <c r="CN16" s="693">
        <v>384</v>
      </c>
      <c r="CO16" s="694">
        <v>225000</v>
      </c>
      <c r="CP16" s="695">
        <f t="shared" si="21"/>
        <v>86400000</v>
      </c>
      <c r="CQ16" s="696"/>
      <c r="CR16" s="697">
        <f t="shared" si="22"/>
        <v>1</v>
      </c>
      <c r="CS16" s="697">
        <f t="shared" si="23"/>
        <v>1</v>
      </c>
      <c r="CT16" s="697">
        <f t="shared" si="24"/>
        <v>1</v>
      </c>
      <c r="CU16" s="697">
        <f t="shared" si="25"/>
        <v>1</v>
      </c>
      <c r="CV16" s="697">
        <f t="shared" si="123"/>
        <v>1</v>
      </c>
      <c r="CW16" s="697">
        <f t="shared" si="124"/>
        <v>1</v>
      </c>
      <c r="CX16" s="697">
        <f t="shared" si="125"/>
        <v>1</v>
      </c>
      <c r="CY16" s="698">
        <f t="shared" si="126"/>
        <v>86400000</v>
      </c>
      <c r="CZ16" s="699">
        <f t="shared" si="127"/>
        <v>0</v>
      </c>
      <c r="DC16" s="690" t="s">
        <v>474</v>
      </c>
      <c r="DD16" s="691" t="s">
        <v>381</v>
      </c>
      <c r="DE16" s="296" t="s">
        <v>475</v>
      </c>
      <c r="DF16" s="692" t="s">
        <v>476</v>
      </c>
      <c r="DG16" s="693">
        <v>384</v>
      </c>
      <c r="DH16" s="694">
        <v>26950.000000000004</v>
      </c>
      <c r="DI16" s="695">
        <f t="shared" si="26"/>
        <v>10348800</v>
      </c>
      <c r="DJ16" s="696"/>
      <c r="DK16" s="697">
        <f t="shared" si="27"/>
        <v>1</v>
      </c>
      <c r="DL16" s="697">
        <f t="shared" si="28"/>
        <v>1</v>
      </c>
      <c r="DM16" s="697">
        <f t="shared" si="29"/>
        <v>1</v>
      </c>
      <c r="DN16" s="697">
        <f t="shared" si="30"/>
        <v>1</v>
      </c>
      <c r="DO16" s="697">
        <f t="shared" si="128"/>
        <v>1</v>
      </c>
      <c r="DP16" s="697">
        <f t="shared" si="129"/>
        <v>1</v>
      </c>
      <c r="DQ16" s="697">
        <f t="shared" si="130"/>
        <v>1</v>
      </c>
      <c r="DR16" s="698">
        <f t="shared" si="131"/>
        <v>10348800</v>
      </c>
      <c r="DS16" s="699">
        <f t="shared" si="132"/>
        <v>0</v>
      </c>
      <c r="DV16" s="690" t="s">
        <v>474</v>
      </c>
      <c r="DW16" s="691" t="s">
        <v>381</v>
      </c>
      <c r="DX16" s="297" t="s">
        <v>475</v>
      </c>
      <c r="DY16" s="692" t="s">
        <v>476</v>
      </c>
      <c r="DZ16" s="693">
        <v>384</v>
      </c>
      <c r="EA16" s="694">
        <v>90000</v>
      </c>
      <c r="EB16" s="701">
        <f t="shared" si="31"/>
        <v>34560000</v>
      </c>
      <c r="EC16" s="696"/>
      <c r="ED16" s="697">
        <f t="shared" si="32"/>
        <v>1</v>
      </c>
      <c r="EE16" s="697">
        <f t="shared" si="133"/>
        <v>1</v>
      </c>
      <c r="EF16" s="697">
        <f t="shared" si="33"/>
        <v>1</v>
      </c>
      <c r="EG16" s="697">
        <f t="shared" si="34"/>
        <v>1</v>
      </c>
      <c r="EH16" s="697">
        <f t="shared" si="134"/>
        <v>1</v>
      </c>
      <c r="EI16" s="697">
        <f t="shared" si="135"/>
        <v>1</v>
      </c>
      <c r="EJ16" s="697">
        <f t="shared" si="136"/>
        <v>1</v>
      </c>
      <c r="EK16" s="698">
        <f t="shared" si="137"/>
        <v>34560000</v>
      </c>
      <c r="EL16" s="699">
        <f t="shared" si="138"/>
        <v>0</v>
      </c>
      <c r="EO16" s="690" t="s">
        <v>474</v>
      </c>
      <c r="EP16" s="691" t="s">
        <v>381</v>
      </c>
      <c r="EQ16" s="297" t="s">
        <v>475</v>
      </c>
      <c r="ER16" s="692" t="s">
        <v>476</v>
      </c>
      <c r="ES16" s="693">
        <v>384</v>
      </c>
      <c r="ET16" s="694">
        <v>135000</v>
      </c>
      <c r="EU16" s="695">
        <f t="shared" si="35"/>
        <v>51840000</v>
      </c>
      <c r="EV16" s="696"/>
      <c r="EW16" s="697">
        <f t="shared" si="36"/>
        <v>1</v>
      </c>
      <c r="EX16" s="697">
        <f t="shared" si="37"/>
        <v>1</v>
      </c>
      <c r="EY16" s="697">
        <f t="shared" si="38"/>
        <v>1</v>
      </c>
      <c r="EZ16" s="697">
        <f t="shared" si="39"/>
        <v>1</v>
      </c>
      <c r="FA16" s="697">
        <f t="shared" si="139"/>
        <v>1</v>
      </c>
      <c r="FB16" s="697">
        <f t="shared" si="140"/>
        <v>1</v>
      </c>
      <c r="FC16" s="697">
        <f t="shared" si="141"/>
        <v>1</v>
      </c>
      <c r="FD16" s="698">
        <f t="shared" si="142"/>
        <v>51840000</v>
      </c>
      <c r="FE16" s="699">
        <f t="shared" si="143"/>
        <v>0</v>
      </c>
      <c r="FH16" s="702" t="s">
        <v>382</v>
      </c>
      <c r="FI16" s="702" t="s">
        <v>167</v>
      </c>
      <c r="FJ16" s="298" t="s">
        <v>547</v>
      </c>
      <c r="FK16" s="692" t="s">
        <v>164</v>
      </c>
      <c r="FL16" s="703">
        <v>38</v>
      </c>
      <c r="FM16" s="704">
        <v>15000</v>
      </c>
      <c r="FN16" s="705">
        <f>ROUND(FL16*FM16,0)</f>
        <v>570000</v>
      </c>
      <c r="FO16" s="706"/>
      <c r="FP16" s="697">
        <f t="shared" si="40"/>
        <v>0</v>
      </c>
      <c r="FQ16" s="697">
        <f t="shared" si="41"/>
        <v>0</v>
      </c>
      <c r="FR16" s="697">
        <f t="shared" si="42"/>
        <v>0</v>
      </c>
      <c r="FS16" s="697">
        <f t="shared" si="43"/>
        <v>0</v>
      </c>
      <c r="FT16" s="697">
        <f t="shared" si="144"/>
        <v>1</v>
      </c>
      <c r="FU16" s="697">
        <f t="shared" si="145"/>
        <v>1</v>
      </c>
      <c r="FV16" s="697">
        <f t="shared" si="146"/>
        <v>0</v>
      </c>
      <c r="FW16" s="698">
        <f t="shared" si="147"/>
        <v>570000</v>
      </c>
      <c r="FX16" s="699">
        <f t="shared" si="148"/>
        <v>0</v>
      </c>
      <c r="GA16" s="690" t="s">
        <v>474</v>
      </c>
      <c r="GB16" s="691" t="s">
        <v>381</v>
      </c>
      <c r="GC16" s="296" t="s">
        <v>475</v>
      </c>
      <c r="GD16" s="692" t="s">
        <v>476</v>
      </c>
      <c r="GE16" s="693">
        <v>384</v>
      </c>
      <c r="GF16" s="694">
        <v>30000</v>
      </c>
      <c r="GG16" s="695">
        <f t="shared" si="44"/>
        <v>11520000</v>
      </c>
      <c r="GH16" s="696"/>
      <c r="GI16" s="697">
        <f t="shared" si="45"/>
        <v>1</v>
      </c>
      <c r="GJ16" s="697">
        <f t="shared" si="46"/>
        <v>1</v>
      </c>
      <c r="GK16" s="697">
        <f t="shared" si="47"/>
        <v>1</v>
      </c>
      <c r="GL16" s="697">
        <f t="shared" si="48"/>
        <v>1</v>
      </c>
      <c r="GM16" s="697">
        <f t="shared" si="149"/>
        <v>1</v>
      </c>
      <c r="GN16" s="697">
        <f t="shared" si="150"/>
        <v>1</v>
      </c>
      <c r="GO16" s="697">
        <f t="shared" si="151"/>
        <v>1</v>
      </c>
      <c r="GP16" s="698">
        <f t="shared" si="152"/>
        <v>11520000</v>
      </c>
      <c r="GQ16" s="699">
        <f t="shared" si="153"/>
        <v>0</v>
      </c>
      <c r="GT16" s="690" t="s">
        <v>474</v>
      </c>
      <c r="GU16" s="691" t="s">
        <v>381</v>
      </c>
      <c r="GV16" s="296" t="s">
        <v>475</v>
      </c>
      <c r="GW16" s="692" t="s">
        <v>476</v>
      </c>
      <c r="GX16" s="693">
        <v>384</v>
      </c>
      <c r="GY16" s="694">
        <v>75000</v>
      </c>
      <c r="GZ16" s="695">
        <f t="shared" si="49"/>
        <v>28800000</v>
      </c>
      <c r="HA16" s="696"/>
      <c r="HB16" s="697">
        <f t="shared" si="50"/>
        <v>1</v>
      </c>
      <c r="HC16" s="697">
        <f t="shared" si="51"/>
        <v>1</v>
      </c>
      <c r="HD16" s="697">
        <f t="shared" si="52"/>
        <v>1</v>
      </c>
      <c r="HE16" s="697">
        <f t="shared" si="53"/>
        <v>1</v>
      </c>
      <c r="HF16" s="697">
        <f t="shared" si="154"/>
        <v>1</v>
      </c>
      <c r="HG16" s="697">
        <f t="shared" si="155"/>
        <v>1</v>
      </c>
      <c r="HH16" s="697">
        <f t="shared" si="156"/>
        <v>1</v>
      </c>
      <c r="HI16" s="698">
        <f t="shared" si="157"/>
        <v>28800000</v>
      </c>
      <c r="HJ16" s="699">
        <f t="shared" si="158"/>
        <v>0</v>
      </c>
      <c r="HM16" s="690" t="s">
        <v>474</v>
      </c>
      <c r="HN16" s="691" t="s">
        <v>381</v>
      </c>
      <c r="HO16" s="296" t="s">
        <v>475</v>
      </c>
      <c r="HP16" s="692" t="s">
        <v>476</v>
      </c>
      <c r="HQ16" s="693">
        <v>384</v>
      </c>
      <c r="HR16" s="694">
        <v>56893</v>
      </c>
      <c r="HS16" s="695">
        <f t="shared" si="54"/>
        <v>21846912</v>
      </c>
      <c r="HT16" s="696"/>
      <c r="HU16" s="697">
        <f t="shared" si="55"/>
        <v>1</v>
      </c>
      <c r="HV16" s="697">
        <f t="shared" si="56"/>
        <v>1</v>
      </c>
      <c r="HW16" s="697">
        <f t="shared" si="57"/>
        <v>1</v>
      </c>
      <c r="HX16" s="697">
        <f t="shared" si="58"/>
        <v>1</v>
      </c>
      <c r="HY16" s="697">
        <f t="shared" si="159"/>
        <v>1</v>
      </c>
      <c r="HZ16" s="697">
        <f t="shared" si="160"/>
        <v>1</v>
      </c>
      <c r="IA16" s="697">
        <f t="shared" si="161"/>
        <v>1</v>
      </c>
      <c r="IB16" s="698">
        <f t="shared" si="162"/>
        <v>21846912</v>
      </c>
      <c r="IC16" s="699">
        <f t="shared" si="163"/>
        <v>0</v>
      </c>
      <c r="IF16" s="690" t="s">
        <v>474</v>
      </c>
      <c r="IG16" s="691" t="s">
        <v>381</v>
      </c>
      <c r="IH16" s="296" t="s">
        <v>475</v>
      </c>
      <c r="II16" s="692" t="s">
        <v>476</v>
      </c>
      <c r="IJ16" s="693">
        <v>384</v>
      </c>
      <c r="IK16" s="694">
        <v>56890</v>
      </c>
      <c r="IL16" s="695">
        <f t="shared" si="59"/>
        <v>21845760</v>
      </c>
      <c r="IM16" s="696"/>
      <c r="IN16" s="697">
        <f t="shared" si="60"/>
        <v>1</v>
      </c>
      <c r="IO16" s="697">
        <f t="shared" si="61"/>
        <v>1</v>
      </c>
      <c r="IP16" s="697">
        <f t="shared" si="62"/>
        <v>1</v>
      </c>
      <c r="IQ16" s="697">
        <f t="shared" si="63"/>
        <v>1</v>
      </c>
      <c r="IR16" s="697">
        <f t="shared" si="164"/>
        <v>1</v>
      </c>
      <c r="IS16" s="697">
        <f t="shared" si="165"/>
        <v>1</v>
      </c>
      <c r="IT16" s="697">
        <f t="shared" si="166"/>
        <v>1</v>
      </c>
      <c r="IU16" s="698">
        <f t="shared" si="167"/>
        <v>21845760</v>
      </c>
      <c r="IV16" s="699">
        <f t="shared" si="168"/>
        <v>0</v>
      </c>
      <c r="IY16" s="690" t="s">
        <v>474</v>
      </c>
      <c r="IZ16" s="691" t="s">
        <v>381</v>
      </c>
      <c r="JA16" s="296" t="s">
        <v>475</v>
      </c>
      <c r="JB16" s="692" t="s">
        <v>476</v>
      </c>
      <c r="JC16" s="693">
        <v>384</v>
      </c>
      <c r="JD16" s="694">
        <v>38000</v>
      </c>
      <c r="JE16" s="695">
        <f t="shared" si="64"/>
        <v>14592000</v>
      </c>
      <c r="JF16" s="696"/>
      <c r="JG16" s="697">
        <f t="shared" si="65"/>
        <v>1</v>
      </c>
      <c r="JH16" s="697">
        <f t="shared" si="66"/>
        <v>1</v>
      </c>
      <c r="JI16" s="697">
        <f t="shared" si="67"/>
        <v>1</v>
      </c>
      <c r="JJ16" s="697">
        <f t="shared" si="68"/>
        <v>1</v>
      </c>
      <c r="JK16" s="697">
        <f t="shared" si="169"/>
        <v>1</v>
      </c>
      <c r="JL16" s="697">
        <f t="shared" si="170"/>
        <v>1</v>
      </c>
      <c r="JM16" s="697">
        <f t="shared" si="171"/>
        <v>1</v>
      </c>
      <c r="JN16" s="698">
        <f t="shared" si="172"/>
        <v>14592000</v>
      </c>
      <c r="JO16" s="699">
        <f t="shared" si="173"/>
        <v>0</v>
      </c>
      <c r="JR16" s="690" t="s">
        <v>474</v>
      </c>
      <c r="JS16" s="691" t="s">
        <v>381</v>
      </c>
      <c r="JT16" s="296" t="s">
        <v>475</v>
      </c>
      <c r="JU16" s="692" t="s">
        <v>476</v>
      </c>
      <c r="JV16" s="693">
        <v>384</v>
      </c>
      <c r="JW16" s="694">
        <v>56899</v>
      </c>
      <c r="JX16" s="695">
        <f t="shared" si="69"/>
        <v>21849216</v>
      </c>
      <c r="JY16" s="696"/>
      <c r="JZ16" s="697">
        <f t="shared" si="70"/>
        <v>1</v>
      </c>
      <c r="KA16" s="697">
        <f t="shared" si="71"/>
        <v>1</v>
      </c>
      <c r="KB16" s="697">
        <f t="shared" si="72"/>
        <v>1</v>
      </c>
      <c r="KC16" s="697">
        <f t="shared" si="73"/>
        <v>1</v>
      </c>
      <c r="KD16" s="697">
        <f t="shared" si="174"/>
        <v>1</v>
      </c>
      <c r="KE16" s="697">
        <f t="shared" si="175"/>
        <v>1</v>
      </c>
      <c r="KF16" s="697">
        <f t="shared" si="176"/>
        <v>1</v>
      </c>
      <c r="KG16" s="698">
        <f t="shared" si="177"/>
        <v>21849216</v>
      </c>
      <c r="KH16" s="699">
        <f t="shared" si="178"/>
        <v>0</v>
      </c>
      <c r="KK16" s="690" t="s">
        <v>474</v>
      </c>
      <c r="KL16" s="691" t="s">
        <v>381</v>
      </c>
      <c r="KM16" s="296" t="s">
        <v>475</v>
      </c>
      <c r="KN16" s="692" t="s">
        <v>476</v>
      </c>
      <c r="KO16" s="693">
        <v>384</v>
      </c>
      <c r="KP16" s="694">
        <v>60000</v>
      </c>
      <c r="KQ16" s="695">
        <f t="shared" si="74"/>
        <v>23040000</v>
      </c>
      <c r="KR16" s="696"/>
      <c r="KS16" s="697">
        <f t="shared" si="75"/>
        <v>1</v>
      </c>
      <c r="KT16" s="697">
        <f t="shared" si="76"/>
        <v>1</v>
      </c>
      <c r="KU16" s="697">
        <f t="shared" si="77"/>
        <v>1</v>
      </c>
      <c r="KV16" s="697">
        <f t="shared" si="78"/>
        <v>1</v>
      </c>
      <c r="KW16" s="697">
        <f t="shared" si="179"/>
        <v>1</v>
      </c>
      <c r="KX16" s="697">
        <f t="shared" si="180"/>
        <v>1</v>
      </c>
      <c r="KY16" s="697">
        <f t="shared" si="181"/>
        <v>1</v>
      </c>
      <c r="KZ16" s="698">
        <f t="shared" si="182"/>
        <v>23040000</v>
      </c>
      <c r="LA16" s="699">
        <f t="shared" si="183"/>
        <v>0</v>
      </c>
      <c r="LD16" s="690" t="s">
        <v>474</v>
      </c>
      <c r="LE16" s="691" t="s">
        <v>381</v>
      </c>
      <c r="LF16" s="296" t="s">
        <v>475</v>
      </c>
      <c r="LG16" s="692" t="s">
        <v>476</v>
      </c>
      <c r="LH16" s="693">
        <v>384</v>
      </c>
      <c r="LI16" s="694">
        <v>43900.185509399984</v>
      </c>
      <c r="LJ16" s="695">
        <f t="shared" si="79"/>
        <v>16857671</v>
      </c>
      <c r="LK16" s="696"/>
      <c r="LL16" s="697">
        <f t="shared" si="80"/>
        <v>1</v>
      </c>
      <c r="LM16" s="697">
        <f t="shared" si="81"/>
        <v>1</v>
      </c>
      <c r="LN16" s="697">
        <f t="shared" si="82"/>
        <v>1</v>
      </c>
      <c r="LO16" s="697">
        <f t="shared" si="83"/>
        <v>1</v>
      </c>
      <c r="LP16" s="697">
        <f t="shared" si="184"/>
        <v>1</v>
      </c>
      <c r="LQ16" s="697">
        <f t="shared" si="185"/>
        <v>1</v>
      </c>
      <c r="LR16" s="697">
        <f t="shared" si="186"/>
        <v>1</v>
      </c>
      <c r="LS16" s="698">
        <f t="shared" si="187"/>
        <v>16857671</v>
      </c>
      <c r="LT16" s="699">
        <f t="shared" si="188"/>
        <v>0</v>
      </c>
      <c r="LW16" s="690" t="s">
        <v>474</v>
      </c>
      <c r="LX16" s="691" t="s">
        <v>381</v>
      </c>
      <c r="LY16" s="296" t="s">
        <v>475</v>
      </c>
      <c r="LZ16" s="692" t="s">
        <v>476</v>
      </c>
      <c r="MA16" s="693">
        <v>384</v>
      </c>
      <c r="MB16" s="694">
        <v>56901</v>
      </c>
      <c r="MC16" s="695">
        <f t="shared" si="84"/>
        <v>21849984</v>
      </c>
      <c r="MD16" s="696"/>
      <c r="ME16" s="697">
        <f t="shared" si="85"/>
        <v>1</v>
      </c>
      <c r="MF16" s="697">
        <f t="shared" si="86"/>
        <v>1</v>
      </c>
      <c r="MG16" s="697">
        <f t="shared" si="87"/>
        <v>1</v>
      </c>
      <c r="MH16" s="697">
        <f t="shared" si="88"/>
        <v>1</v>
      </c>
      <c r="MI16" s="697">
        <f t="shared" si="189"/>
        <v>1</v>
      </c>
      <c r="MJ16" s="697">
        <f t="shared" si="190"/>
        <v>1</v>
      </c>
      <c r="MK16" s="697">
        <f t="shared" si="191"/>
        <v>1</v>
      </c>
      <c r="ML16" s="698">
        <f t="shared" si="192"/>
        <v>21849984</v>
      </c>
      <c r="MM16" s="699">
        <f t="shared" si="193"/>
        <v>0</v>
      </c>
      <c r="MP16" s="690" t="s">
        <v>474</v>
      </c>
      <c r="MQ16" s="691" t="s">
        <v>381</v>
      </c>
      <c r="MR16" s="296" t="s">
        <v>475</v>
      </c>
      <c r="MS16" s="692" t="s">
        <v>476</v>
      </c>
      <c r="MT16" s="693">
        <v>384</v>
      </c>
      <c r="MU16" s="694">
        <v>8000</v>
      </c>
      <c r="MV16" s="695">
        <v>3072000</v>
      </c>
      <c r="MW16" s="696"/>
      <c r="MX16" s="697">
        <f t="shared" si="89"/>
        <v>1</v>
      </c>
      <c r="MY16" s="697">
        <f t="shared" si="90"/>
        <v>1</v>
      </c>
      <c r="MZ16" s="697">
        <f t="shared" si="91"/>
        <v>1</v>
      </c>
      <c r="NA16" s="697">
        <f t="shared" si="92"/>
        <v>1</v>
      </c>
      <c r="NB16" s="697">
        <f t="shared" si="194"/>
        <v>1</v>
      </c>
      <c r="NC16" s="697">
        <f t="shared" si="195"/>
        <v>1</v>
      </c>
      <c r="ND16" s="697">
        <f t="shared" si="196"/>
        <v>1</v>
      </c>
      <c r="NE16" s="698">
        <f t="shared" si="197"/>
        <v>3072000</v>
      </c>
      <c r="NF16" s="699">
        <f t="shared" si="198"/>
        <v>0</v>
      </c>
      <c r="NI16" s="690" t="s">
        <v>474</v>
      </c>
      <c r="NJ16" s="691" t="s">
        <v>381</v>
      </c>
      <c r="NK16" s="296" t="s">
        <v>475</v>
      </c>
      <c r="NL16" s="692" t="s">
        <v>476</v>
      </c>
      <c r="NM16" s="693">
        <v>384</v>
      </c>
      <c r="NN16" s="694">
        <v>56900</v>
      </c>
      <c r="NO16" s="695">
        <f t="shared" si="93"/>
        <v>21849600</v>
      </c>
      <c r="NP16" s="696"/>
      <c r="NQ16" s="697">
        <f t="shared" si="94"/>
        <v>1</v>
      </c>
      <c r="NR16" s="697">
        <f t="shared" si="95"/>
        <v>1</v>
      </c>
      <c r="NS16" s="697">
        <f t="shared" si="96"/>
        <v>1</v>
      </c>
      <c r="NT16" s="697">
        <f t="shared" si="97"/>
        <v>1</v>
      </c>
      <c r="NU16" s="697">
        <f t="shared" si="199"/>
        <v>1</v>
      </c>
      <c r="NV16" s="697">
        <f t="shared" si="200"/>
        <v>1</v>
      </c>
      <c r="NW16" s="697">
        <f t="shared" si="201"/>
        <v>1</v>
      </c>
      <c r="NX16" s="698">
        <f t="shared" si="202"/>
        <v>21849600</v>
      </c>
      <c r="NY16" s="699">
        <f t="shared" si="203"/>
        <v>0</v>
      </c>
      <c r="OB16" s="690" t="s">
        <v>474</v>
      </c>
      <c r="OC16" s="691" t="s">
        <v>381</v>
      </c>
      <c r="OD16" s="296" t="s">
        <v>475</v>
      </c>
      <c r="OE16" s="692" t="s">
        <v>476</v>
      </c>
      <c r="OF16" s="693">
        <v>384</v>
      </c>
      <c r="OG16" s="694">
        <v>75000</v>
      </c>
      <c r="OH16" s="695">
        <f t="shared" si="98"/>
        <v>28800000</v>
      </c>
      <c r="OI16" s="696"/>
      <c r="OJ16" s="697">
        <f t="shared" si="99"/>
        <v>1</v>
      </c>
      <c r="OK16" s="697">
        <f t="shared" si="100"/>
        <v>1</v>
      </c>
      <c r="OL16" s="697">
        <f t="shared" si="101"/>
        <v>1</v>
      </c>
      <c r="OM16" s="697">
        <f t="shared" si="102"/>
        <v>1</v>
      </c>
      <c r="ON16" s="697">
        <f t="shared" si="204"/>
        <v>1</v>
      </c>
      <c r="OO16" s="697">
        <f t="shared" si="205"/>
        <v>1</v>
      </c>
      <c r="OP16" s="697">
        <f t="shared" si="206"/>
        <v>1</v>
      </c>
      <c r="OQ16" s="698">
        <f t="shared" si="207"/>
        <v>28800000</v>
      </c>
      <c r="OR16" s="699">
        <f t="shared" si="208"/>
        <v>0</v>
      </c>
    </row>
    <row r="17" spans="1:408" ht="42.75" customHeight="1" thickBot="1" x14ac:dyDescent="0.3">
      <c r="A17" s="602">
        <f t="shared" si="0"/>
        <v>9</v>
      </c>
      <c r="B17" s="690" t="s">
        <v>477</v>
      </c>
      <c r="C17" s="691" t="s">
        <v>382</v>
      </c>
      <c r="D17" s="296" t="s">
        <v>478</v>
      </c>
      <c r="E17" s="692" t="s">
        <v>164</v>
      </c>
      <c r="F17" s="693">
        <v>130</v>
      </c>
      <c r="G17" s="694"/>
      <c r="H17" s="695">
        <f t="shared" si="1"/>
        <v>0</v>
      </c>
      <c r="I17" s="696"/>
      <c r="L17" s="690" t="s">
        <v>477</v>
      </c>
      <c r="M17" s="691" t="s">
        <v>382</v>
      </c>
      <c r="N17" s="296" t="s">
        <v>535</v>
      </c>
      <c r="O17" s="692" t="s">
        <v>164</v>
      </c>
      <c r="P17" s="693">
        <v>130</v>
      </c>
      <c r="Q17" s="694">
        <v>15820</v>
      </c>
      <c r="R17" s="695">
        <v>2056600</v>
      </c>
      <c r="S17" s="696"/>
      <c r="T17" s="697">
        <f t="shared" si="2"/>
        <v>1</v>
      </c>
      <c r="U17" s="697">
        <f t="shared" si="3"/>
        <v>1</v>
      </c>
      <c r="V17" s="697">
        <f t="shared" si="4"/>
        <v>1</v>
      </c>
      <c r="W17" s="697">
        <f t="shared" si="5"/>
        <v>1</v>
      </c>
      <c r="X17" s="697">
        <f t="shared" si="103"/>
        <v>1</v>
      </c>
      <c r="Y17" s="697">
        <f t="shared" si="104"/>
        <v>1</v>
      </c>
      <c r="Z17" s="697">
        <f t="shared" si="105"/>
        <v>1</v>
      </c>
      <c r="AA17" s="698">
        <f t="shared" si="106"/>
        <v>2056600</v>
      </c>
      <c r="AB17" s="699">
        <f t="shared" si="107"/>
        <v>0</v>
      </c>
      <c r="AE17" s="690" t="s">
        <v>477</v>
      </c>
      <c r="AF17" s="691" t="s">
        <v>382</v>
      </c>
      <c r="AG17" s="296" t="s">
        <v>478</v>
      </c>
      <c r="AH17" s="692" t="s">
        <v>164</v>
      </c>
      <c r="AI17" s="693">
        <v>130</v>
      </c>
      <c r="AJ17" s="694">
        <v>9000</v>
      </c>
      <c r="AK17" s="695">
        <f t="shared" si="6"/>
        <v>1170000</v>
      </c>
      <c r="AL17" s="696"/>
      <c r="AM17" s="697">
        <f t="shared" si="7"/>
        <v>1</v>
      </c>
      <c r="AN17" s="697">
        <f t="shared" si="8"/>
        <v>1</v>
      </c>
      <c r="AO17" s="697">
        <f t="shared" si="9"/>
        <v>1</v>
      </c>
      <c r="AP17" s="697">
        <f t="shared" si="10"/>
        <v>1</v>
      </c>
      <c r="AQ17" s="697">
        <f t="shared" si="108"/>
        <v>1</v>
      </c>
      <c r="AR17" s="697">
        <f t="shared" si="109"/>
        <v>1</v>
      </c>
      <c r="AS17" s="697">
        <f t="shared" si="110"/>
        <v>1</v>
      </c>
      <c r="AT17" s="698">
        <f t="shared" si="111"/>
        <v>1170000</v>
      </c>
      <c r="AU17" s="699">
        <f t="shared" si="112"/>
        <v>0</v>
      </c>
      <c r="AX17" s="690" t="s">
        <v>477</v>
      </c>
      <c r="AY17" s="691" t="s">
        <v>382</v>
      </c>
      <c r="AZ17" s="296" t="s">
        <v>478</v>
      </c>
      <c r="BA17" s="692" t="s">
        <v>164</v>
      </c>
      <c r="BB17" s="693">
        <v>130</v>
      </c>
      <c r="BC17" s="700">
        <v>29040.000000000007</v>
      </c>
      <c r="BD17" s="695">
        <f t="shared" si="11"/>
        <v>3775200</v>
      </c>
      <c r="BE17" s="696"/>
      <c r="BF17" s="697">
        <f t="shared" si="12"/>
        <v>1</v>
      </c>
      <c r="BG17" s="697">
        <f t="shared" si="13"/>
        <v>1</v>
      </c>
      <c r="BH17" s="697">
        <f t="shared" si="14"/>
        <v>1</v>
      </c>
      <c r="BI17" s="697">
        <f t="shared" si="15"/>
        <v>1</v>
      </c>
      <c r="BJ17" s="697">
        <f t="shared" si="113"/>
        <v>1</v>
      </c>
      <c r="BK17" s="697">
        <f t="shared" si="114"/>
        <v>1</v>
      </c>
      <c r="BL17" s="697">
        <f t="shared" si="115"/>
        <v>1</v>
      </c>
      <c r="BM17" s="698">
        <f t="shared" si="116"/>
        <v>3775200</v>
      </c>
      <c r="BN17" s="699">
        <f t="shared" si="117"/>
        <v>0</v>
      </c>
      <c r="BQ17" s="690" t="s">
        <v>477</v>
      </c>
      <c r="BR17" s="691" t="s">
        <v>382</v>
      </c>
      <c r="BS17" s="296" t="s">
        <v>478</v>
      </c>
      <c r="BT17" s="692" t="s">
        <v>164</v>
      </c>
      <c r="BU17" s="693">
        <v>130</v>
      </c>
      <c r="BV17" s="694">
        <v>20104</v>
      </c>
      <c r="BW17" s="695">
        <f t="shared" si="16"/>
        <v>2613520</v>
      </c>
      <c r="BX17" s="696"/>
      <c r="BY17" s="697">
        <f t="shared" si="17"/>
        <v>1</v>
      </c>
      <c r="BZ17" s="697">
        <f t="shared" si="18"/>
        <v>1</v>
      </c>
      <c r="CA17" s="697">
        <f t="shared" si="19"/>
        <v>1</v>
      </c>
      <c r="CB17" s="697">
        <f t="shared" si="20"/>
        <v>1</v>
      </c>
      <c r="CC17" s="697">
        <f t="shared" si="118"/>
        <v>1</v>
      </c>
      <c r="CD17" s="697">
        <f t="shared" si="119"/>
        <v>1</v>
      </c>
      <c r="CE17" s="697">
        <f t="shared" si="120"/>
        <v>1</v>
      </c>
      <c r="CF17" s="698">
        <f t="shared" si="121"/>
        <v>2613520</v>
      </c>
      <c r="CG17" s="699">
        <f t="shared" si="122"/>
        <v>0</v>
      </c>
      <c r="CJ17" s="690" t="s">
        <v>477</v>
      </c>
      <c r="CK17" s="691" t="s">
        <v>382</v>
      </c>
      <c r="CL17" s="296" t="s">
        <v>478</v>
      </c>
      <c r="CM17" s="692" t="s">
        <v>164</v>
      </c>
      <c r="CN17" s="693">
        <v>130</v>
      </c>
      <c r="CO17" s="694">
        <v>13500</v>
      </c>
      <c r="CP17" s="695">
        <f t="shared" si="21"/>
        <v>1755000</v>
      </c>
      <c r="CQ17" s="696"/>
      <c r="CR17" s="697">
        <f t="shared" si="22"/>
        <v>1</v>
      </c>
      <c r="CS17" s="697">
        <f t="shared" si="23"/>
        <v>1</v>
      </c>
      <c r="CT17" s="697">
        <f t="shared" si="24"/>
        <v>1</v>
      </c>
      <c r="CU17" s="697">
        <f t="shared" si="25"/>
        <v>1</v>
      </c>
      <c r="CV17" s="697">
        <f t="shared" si="123"/>
        <v>1</v>
      </c>
      <c r="CW17" s="697">
        <f t="shared" si="124"/>
        <v>1</v>
      </c>
      <c r="CX17" s="697">
        <f t="shared" si="125"/>
        <v>1</v>
      </c>
      <c r="CY17" s="698">
        <f t="shared" si="126"/>
        <v>1755000</v>
      </c>
      <c r="CZ17" s="699">
        <f t="shared" si="127"/>
        <v>0</v>
      </c>
      <c r="DC17" s="690" t="s">
        <v>477</v>
      </c>
      <c r="DD17" s="691" t="s">
        <v>382</v>
      </c>
      <c r="DE17" s="296" t="s">
        <v>478</v>
      </c>
      <c r="DF17" s="692" t="s">
        <v>164</v>
      </c>
      <c r="DG17" s="693">
        <v>130</v>
      </c>
      <c r="DH17" s="694">
        <v>8250</v>
      </c>
      <c r="DI17" s="695">
        <f t="shared" si="26"/>
        <v>1072500</v>
      </c>
      <c r="DJ17" s="696"/>
      <c r="DK17" s="697">
        <f t="shared" si="27"/>
        <v>1</v>
      </c>
      <c r="DL17" s="697">
        <f t="shared" si="28"/>
        <v>1</v>
      </c>
      <c r="DM17" s="697">
        <f t="shared" si="29"/>
        <v>1</v>
      </c>
      <c r="DN17" s="697">
        <f t="shared" si="30"/>
        <v>1</v>
      </c>
      <c r="DO17" s="697">
        <f t="shared" si="128"/>
        <v>1</v>
      </c>
      <c r="DP17" s="697">
        <f t="shared" si="129"/>
        <v>1</v>
      </c>
      <c r="DQ17" s="697">
        <f t="shared" si="130"/>
        <v>1</v>
      </c>
      <c r="DR17" s="698">
        <f t="shared" si="131"/>
        <v>1072500</v>
      </c>
      <c r="DS17" s="699">
        <f t="shared" si="132"/>
        <v>0</v>
      </c>
      <c r="DV17" s="690" t="s">
        <v>477</v>
      </c>
      <c r="DW17" s="691" t="s">
        <v>382</v>
      </c>
      <c r="DX17" s="297" t="s">
        <v>478</v>
      </c>
      <c r="DY17" s="692" t="s">
        <v>164</v>
      </c>
      <c r="DZ17" s="693">
        <v>130</v>
      </c>
      <c r="EA17" s="694">
        <v>5000</v>
      </c>
      <c r="EB17" s="701">
        <f t="shared" si="31"/>
        <v>650000</v>
      </c>
      <c r="EC17" s="696"/>
      <c r="ED17" s="697">
        <f t="shared" si="32"/>
        <v>1</v>
      </c>
      <c r="EE17" s="697">
        <f t="shared" si="133"/>
        <v>1</v>
      </c>
      <c r="EF17" s="697">
        <f t="shared" si="33"/>
        <v>1</v>
      </c>
      <c r="EG17" s="697">
        <f t="shared" si="34"/>
        <v>1</v>
      </c>
      <c r="EH17" s="697">
        <f t="shared" si="134"/>
        <v>1</v>
      </c>
      <c r="EI17" s="697">
        <f t="shared" si="135"/>
        <v>1</v>
      </c>
      <c r="EJ17" s="697">
        <f t="shared" si="136"/>
        <v>1</v>
      </c>
      <c r="EK17" s="698">
        <f t="shared" si="137"/>
        <v>650000</v>
      </c>
      <c r="EL17" s="699">
        <f t="shared" si="138"/>
        <v>0</v>
      </c>
      <c r="EO17" s="690" t="s">
        <v>477</v>
      </c>
      <c r="EP17" s="691" t="s">
        <v>382</v>
      </c>
      <c r="EQ17" s="297" t="s">
        <v>478</v>
      </c>
      <c r="ER17" s="692" t="s">
        <v>164</v>
      </c>
      <c r="ES17" s="693">
        <v>130</v>
      </c>
      <c r="ET17" s="694">
        <v>19500</v>
      </c>
      <c r="EU17" s="695">
        <f t="shared" si="35"/>
        <v>2535000</v>
      </c>
      <c r="EV17" s="696"/>
      <c r="EW17" s="697">
        <f t="shared" si="36"/>
        <v>1</v>
      </c>
      <c r="EX17" s="697">
        <f t="shared" si="37"/>
        <v>1</v>
      </c>
      <c r="EY17" s="697">
        <f t="shared" si="38"/>
        <v>1</v>
      </c>
      <c r="EZ17" s="697">
        <f t="shared" si="39"/>
        <v>1</v>
      </c>
      <c r="FA17" s="697">
        <f t="shared" si="139"/>
        <v>1</v>
      </c>
      <c r="FB17" s="697">
        <f t="shared" si="140"/>
        <v>1</v>
      </c>
      <c r="FC17" s="697">
        <f t="shared" si="141"/>
        <v>1</v>
      </c>
      <c r="FD17" s="698">
        <f t="shared" si="142"/>
        <v>2535000</v>
      </c>
      <c r="FE17" s="699">
        <f t="shared" si="143"/>
        <v>0</v>
      </c>
      <c r="FH17" s="707" t="s">
        <v>382</v>
      </c>
      <c r="FI17" s="707" t="s">
        <v>168</v>
      </c>
      <c r="FJ17" s="299" t="s">
        <v>548</v>
      </c>
      <c r="FK17" s="708" t="s">
        <v>549</v>
      </c>
      <c r="FL17" s="709">
        <v>30</v>
      </c>
      <c r="FM17" s="710">
        <v>500000</v>
      </c>
      <c r="FN17" s="711">
        <f>ROUND(FL17*FM17,0)</f>
        <v>15000000</v>
      </c>
      <c r="FO17" s="712"/>
      <c r="FP17" s="697">
        <f t="shared" si="40"/>
        <v>0</v>
      </c>
      <c r="FQ17" s="697">
        <f t="shared" si="41"/>
        <v>0</v>
      </c>
      <c r="FR17" s="697">
        <f t="shared" si="42"/>
        <v>0</v>
      </c>
      <c r="FS17" s="697">
        <f t="shared" si="43"/>
        <v>0</v>
      </c>
      <c r="FT17" s="697">
        <f t="shared" si="144"/>
        <v>1</v>
      </c>
      <c r="FU17" s="697">
        <f t="shared" si="145"/>
        <v>1</v>
      </c>
      <c r="FV17" s="697">
        <f t="shared" si="146"/>
        <v>0</v>
      </c>
      <c r="FW17" s="698">
        <f t="shared" si="147"/>
        <v>15000000</v>
      </c>
      <c r="FX17" s="699">
        <f t="shared" si="148"/>
        <v>0</v>
      </c>
      <c r="GA17" s="690" t="s">
        <v>477</v>
      </c>
      <c r="GB17" s="691" t="s">
        <v>382</v>
      </c>
      <c r="GC17" s="296" t="s">
        <v>478</v>
      </c>
      <c r="GD17" s="692" t="s">
        <v>164</v>
      </c>
      <c r="GE17" s="693">
        <v>130</v>
      </c>
      <c r="GF17" s="694">
        <v>35000</v>
      </c>
      <c r="GG17" s="695">
        <f t="shared" si="44"/>
        <v>4550000</v>
      </c>
      <c r="GH17" s="696"/>
      <c r="GI17" s="697">
        <f t="shared" si="45"/>
        <v>1</v>
      </c>
      <c r="GJ17" s="697">
        <f t="shared" si="46"/>
        <v>1</v>
      </c>
      <c r="GK17" s="697">
        <f t="shared" si="47"/>
        <v>1</v>
      </c>
      <c r="GL17" s="697">
        <f t="shared" si="48"/>
        <v>1</v>
      </c>
      <c r="GM17" s="697">
        <f t="shared" si="149"/>
        <v>1</v>
      </c>
      <c r="GN17" s="697">
        <f t="shared" si="150"/>
        <v>1</v>
      </c>
      <c r="GO17" s="697">
        <f t="shared" si="151"/>
        <v>1</v>
      </c>
      <c r="GP17" s="698">
        <f t="shared" si="152"/>
        <v>4550000</v>
      </c>
      <c r="GQ17" s="699">
        <f t="shared" si="153"/>
        <v>0</v>
      </c>
      <c r="GT17" s="690" t="s">
        <v>477</v>
      </c>
      <c r="GU17" s="691" t="s">
        <v>382</v>
      </c>
      <c r="GV17" s="296" t="s">
        <v>478</v>
      </c>
      <c r="GW17" s="692" t="s">
        <v>164</v>
      </c>
      <c r="GX17" s="693">
        <v>130</v>
      </c>
      <c r="GY17" s="694">
        <v>25000</v>
      </c>
      <c r="GZ17" s="695">
        <f t="shared" si="49"/>
        <v>3250000</v>
      </c>
      <c r="HA17" s="696"/>
      <c r="HB17" s="697">
        <f t="shared" si="50"/>
        <v>1</v>
      </c>
      <c r="HC17" s="697">
        <f t="shared" si="51"/>
        <v>1</v>
      </c>
      <c r="HD17" s="697">
        <f t="shared" si="52"/>
        <v>1</v>
      </c>
      <c r="HE17" s="697">
        <f t="shared" si="53"/>
        <v>1</v>
      </c>
      <c r="HF17" s="697">
        <f t="shared" si="154"/>
        <v>1</v>
      </c>
      <c r="HG17" s="697">
        <f t="shared" si="155"/>
        <v>1</v>
      </c>
      <c r="HH17" s="697">
        <f t="shared" si="156"/>
        <v>1</v>
      </c>
      <c r="HI17" s="698">
        <f t="shared" si="157"/>
        <v>3250000</v>
      </c>
      <c r="HJ17" s="699">
        <f t="shared" si="158"/>
        <v>0</v>
      </c>
      <c r="HM17" s="690" t="s">
        <v>477</v>
      </c>
      <c r="HN17" s="691" t="s">
        <v>382</v>
      </c>
      <c r="HO17" s="296" t="s">
        <v>478</v>
      </c>
      <c r="HP17" s="692" t="s">
        <v>164</v>
      </c>
      <c r="HQ17" s="693">
        <v>130</v>
      </c>
      <c r="HR17" s="694">
        <v>9193</v>
      </c>
      <c r="HS17" s="695">
        <f t="shared" si="54"/>
        <v>1195090</v>
      </c>
      <c r="HT17" s="696"/>
      <c r="HU17" s="697">
        <f t="shared" si="55"/>
        <v>1</v>
      </c>
      <c r="HV17" s="697">
        <f t="shared" si="56"/>
        <v>1</v>
      </c>
      <c r="HW17" s="697">
        <f t="shared" si="57"/>
        <v>1</v>
      </c>
      <c r="HX17" s="697">
        <f t="shared" si="58"/>
        <v>1</v>
      </c>
      <c r="HY17" s="697">
        <f t="shared" si="159"/>
        <v>1</v>
      </c>
      <c r="HZ17" s="697">
        <f t="shared" si="160"/>
        <v>1</v>
      </c>
      <c r="IA17" s="697">
        <f t="shared" si="161"/>
        <v>1</v>
      </c>
      <c r="IB17" s="698">
        <f t="shared" si="162"/>
        <v>1195090</v>
      </c>
      <c r="IC17" s="699">
        <f t="shared" si="163"/>
        <v>0</v>
      </c>
      <c r="IF17" s="690" t="s">
        <v>477</v>
      </c>
      <c r="IG17" s="691" t="s">
        <v>382</v>
      </c>
      <c r="IH17" s="296" t="s">
        <v>478</v>
      </c>
      <c r="II17" s="692" t="s">
        <v>164</v>
      </c>
      <c r="IJ17" s="693">
        <v>130</v>
      </c>
      <c r="IK17" s="694">
        <v>9189</v>
      </c>
      <c r="IL17" s="695">
        <f t="shared" si="59"/>
        <v>1194570</v>
      </c>
      <c r="IM17" s="696"/>
      <c r="IN17" s="697">
        <f t="shared" si="60"/>
        <v>1</v>
      </c>
      <c r="IO17" s="697">
        <f t="shared" si="61"/>
        <v>1</v>
      </c>
      <c r="IP17" s="697">
        <f t="shared" si="62"/>
        <v>1</v>
      </c>
      <c r="IQ17" s="697">
        <f t="shared" si="63"/>
        <v>1</v>
      </c>
      <c r="IR17" s="697">
        <f t="shared" si="164"/>
        <v>1</v>
      </c>
      <c r="IS17" s="697">
        <f t="shared" si="165"/>
        <v>1</v>
      </c>
      <c r="IT17" s="697">
        <f t="shared" si="166"/>
        <v>1</v>
      </c>
      <c r="IU17" s="698">
        <f t="shared" si="167"/>
        <v>1194570</v>
      </c>
      <c r="IV17" s="699">
        <f t="shared" si="168"/>
        <v>0</v>
      </c>
      <c r="IY17" s="690" t="s">
        <v>477</v>
      </c>
      <c r="IZ17" s="691" t="s">
        <v>382</v>
      </c>
      <c r="JA17" s="296" t="s">
        <v>478</v>
      </c>
      <c r="JB17" s="692" t="s">
        <v>164</v>
      </c>
      <c r="JC17" s="693">
        <v>130</v>
      </c>
      <c r="JD17" s="694">
        <v>36000</v>
      </c>
      <c r="JE17" s="695">
        <f t="shared" si="64"/>
        <v>4680000</v>
      </c>
      <c r="JF17" s="696"/>
      <c r="JG17" s="697">
        <f t="shared" si="65"/>
        <v>1</v>
      </c>
      <c r="JH17" s="697">
        <f t="shared" si="66"/>
        <v>1</v>
      </c>
      <c r="JI17" s="697">
        <f t="shared" si="67"/>
        <v>1</v>
      </c>
      <c r="JJ17" s="697">
        <f t="shared" si="68"/>
        <v>1</v>
      </c>
      <c r="JK17" s="697">
        <f t="shared" si="169"/>
        <v>1</v>
      </c>
      <c r="JL17" s="697">
        <f t="shared" si="170"/>
        <v>1</v>
      </c>
      <c r="JM17" s="697">
        <f t="shared" si="171"/>
        <v>1</v>
      </c>
      <c r="JN17" s="698">
        <f t="shared" si="172"/>
        <v>4680000</v>
      </c>
      <c r="JO17" s="699">
        <f t="shared" si="173"/>
        <v>0</v>
      </c>
      <c r="JR17" s="690" t="s">
        <v>477</v>
      </c>
      <c r="JS17" s="691" t="s">
        <v>382</v>
      </c>
      <c r="JT17" s="296" t="s">
        <v>478</v>
      </c>
      <c r="JU17" s="692" t="s">
        <v>164</v>
      </c>
      <c r="JV17" s="693">
        <v>130</v>
      </c>
      <c r="JW17" s="694">
        <v>9300</v>
      </c>
      <c r="JX17" s="695">
        <f t="shared" si="69"/>
        <v>1209000</v>
      </c>
      <c r="JY17" s="696"/>
      <c r="JZ17" s="697">
        <f t="shared" si="70"/>
        <v>1</v>
      </c>
      <c r="KA17" s="697">
        <f t="shared" si="71"/>
        <v>1</v>
      </c>
      <c r="KB17" s="697">
        <f t="shared" si="72"/>
        <v>1</v>
      </c>
      <c r="KC17" s="697">
        <f t="shared" si="73"/>
        <v>1</v>
      </c>
      <c r="KD17" s="697">
        <f t="shared" si="174"/>
        <v>1</v>
      </c>
      <c r="KE17" s="697">
        <f t="shared" si="175"/>
        <v>1</v>
      </c>
      <c r="KF17" s="697">
        <f t="shared" si="176"/>
        <v>1</v>
      </c>
      <c r="KG17" s="698">
        <f t="shared" si="177"/>
        <v>1209000</v>
      </c>
      <c r="KH17" s="699">
        <f t="shared" si="178"/>
        <v>0</v>
      </c>
      <c r="KK17" s="690" t="s">
        <v>477</v>
      </c>
      <c r="KL17" s="691" t="s">
        <v>382</v>
      </c>
      <c r="KM17" s="296" t="s">
        <v>478</v>
      </c>
      <c r="KN17" s="692" t="s">
        <v>164</v>
      </c>
      <c r="KO17" s="693">
        <v>130</v>
      </c>
      <c r="KP17" s="694">
        <v>18000</v>
      </c>
      <c r="KQ17" s="695">
        <f t="shared" si="74"/>
        <v>2340000</v>
      </c>
      <c r="KR17" s="696"/>
      <c r="KS17" s="697">
        <f t="shared" si="75"/>
        <v>1</v>
      </c>
      <c r="KT17" s="697">
        <f t="shared" si="76"/>
        <v>1</v>
      </c>
      <c r="KU17" s="697">
        <f t="shared" si="77"/>
        <v>1</v>
      </c>
      <c r="KV17" s="697">
        <f t="shared" si="78"/>
        <v>1</v>
      </c>
      <c r="KW17" s="697">
        <f t="shared" si="179"/>
        <v>1</v>
      </c>
      <c r="KX17" s="697">
        <f t="shared" si="180"/>
        <v>1</v>
      </c>
      <c r="KY17" s="697">
        <f t="shared" si="181"/>
        <v>1</v>
      </c>
      <c r="KZ17" s="698">
        <f t="shared" si="182"/>
        <v>2340000</v>
      </c>
      <c r="LA17" s="699">
        <f t="shared" si="183"/>
        <v>0</v>
      </c>
      <c r="LD17" s="690" t="s">
        <v>477</v>
      </c>
      <c r="LE17" s="691" t="s">
        <v>382</v>
      </c>
      <c r="LF17" s="296" t="s">
        <v>478</v>
      </c>
      <c r="LG17" s="692" t="s">
        <v>164</v>
      </c>
      <c r="LH17" s="693">
        <v>130</v>
      </c>
      <c r="LI17" s="694">
        <v>24145.10203016999</v>
      </c>
      <c r="LJ17" s="695">
        <f t="shared" si="79"/>
        <v>3138863</v>
      </c>
      <c r="LK17" s="696"/>
      <c r="LL17" s="697">
        <f t="shared" si="80"/>
        <v>1</v>
      </c>
      <c r="LM17" s="697">
        <f t="shared" si="81"/>
        <v>1</v>
      </c>
      <c r="LN17" s="697">
        <f t="shared" si="82"/>
        <v>1</v>
      </c>
      <c r="LO17" s="697">
        <f t="shared" si="83"/>
        <v>1</v>
      </c>
      <c r="LP17" s="697">
        <f t="shared" si="184"/>
        <v>1</v>
      </c>
      <c r="LQ17" s="697">
        <f t="shared" si="185"/>
        <v>1</v>
      </c>
      <c r="LR17" s="697">
        <f t="shared" si="186"/>
        <v>1</v>
      </c>
      <c r="LS17" s="698">
        <f t="shared" si="187"/>
        <v>3138863</v>
      </c>
      <c r="LT17" s="699">
        <f t="shared" si="188"/>
        <v>0</v>
      </c>
      <c r="LW17" s="690" t="s">
        <v>477</v>
      </c>
      <c r="LX17" s="691" t="s">
        <v>382</v>
      </c>
      <c r="LY17" s="296" t="s">
        <v>478</v>
      </c>
      <c r="LZ17" s="692" t="s">
        <v>164</v>
      </c>
      <c r="MA17" s="693">
        <v>130</v>
      </c>
      <c r="MB17" s="694">
        <v>9198</v>
      </c>
      <c r="MC17" s="695">
        <f t="shared" si="84"/>
        <v>1195740</v>
      </c>
      <c r="MD17" s="696"/>
      <c r="ME17" s="697">
        <f t="shared" si="85"/>
        <v>1</v>
      </c>
      <c r="MF17" s="697">
        <f t="shared" si="86"/>
        <v>1</v>
      </c>
      <c r="MG17" s="697">
        <f t="shared" si="87"/>
        <v>1</v>
      </c>
      <c r="MH17" s="697">
        <f t="shared" si="88"/>
        <v>1</v>
      </c>
      <c r="MI17" s="697">
        <f t="shared" si="189"/>
        <v>1</v>
      </c>
      <c r="MJ17" s="697">
        <f t="shared" si="190"/>
        <v>1</v>
      </c>
      <c r="MK17" s="697">
        <f t="shared" si="191"/>
        <v>1</v>
      </c>
      <c r="ML17" s="698">
        <f t="shared" si="192"/>
        <v>1195740</v>
      </c>
      <c r="MM17" s="699">
        <f t="shared" si="193"/>
        <v>0</v>
      </c>
      <c r="MP17" s="690" t="s">
        <v>477</v>
      </c>
      <c r="MQ17" s="691" t="s">
        <v>382</v>
      </c>
      <c r="MR17" s="296" t="s">
        <v>535</v>
      </c>
      <c r="MS17" s="692" t="s">
        <v>164</v>
      </c>
      <c r="MT17" s="693">
        <v>130</v>
      </c>
      <c r="MU17" s="694">
        <v>10000</v>
      </c>
      <c r="MV17" s="695">
        <v>1300000</v>
      </c>
      <c r="MW17" s="696"/>
      <c r="MX17" s="697">
        <f t="shared" si="89"/>
        <v>1</v>
      </c>
      <c r="MY17" s="697">
        <f t="shared" si="90"/>
        <v>1</v>
      </c>
      <c r="MZ17" s="697">
        <f t="shared" si="91"/>
        <v>1</v>
      </c>
      <c r="NA17" s="697">
        <f t="shared" si="92"/>
        <v>1</v>
      </c>
      <c r="NB17" s="697">
        <f t="shared" si="194"/>
        <v>1</v>
      </c>
      <c r="NC17" s="697">
        <f t="shared" si="195"/>
        <v>1</v>
      </c>
      <c r="ND17" s="697">
        <f t="shared" si="196"/>
        <v>1</v>
      </c>
      <c r="NE17" s="698">
        <f t="shared" si="197"/>
        <v>1300000</v>
      </c>
      <c r="NF17" s="699">
        <f t="shared" si="198"/>
        <v>0</v>
      </c>
      <c r="NI17" s="690" t="s">
        <v>477</v>
      </c>
      <c r="NJ17" s="691" t="s">
        <v>382</v>
      </c>
      <c r="NK17" s="296" t="s">
        <v>478</v>
      </c>
      <c r="NL17" s="692" t="s">
        <v>164</v>
      </c>
      <c r="NM17" s="693">
        <v>130</v>
      </c>
      <c r="NN17" s="694">
        <v>9200</v>
      </c>
      <c r="NO17" s="695">
        <f t="shared" si="93"/>
        <v>1196000</v>
      </c>
      <c r="NP17" s="696"/>
      <c r="NQ17" s="697">
        <f t="shared" si="94"/>
        <v>1</v>
      </c>
      <c r="NR17" s="697">
        <f t="shared" si="95"/>
        <v>1</v>
      </c>
      <c r="NS17" s="697">
        <f t="shared" si="96"/>
        <v>1</v>
      </c>
      <c r="NT17" s="697">
        <f t="shared" si="97"/>
        <v>1</v>
      </c>
      <c r="NU17" s="697">
        <f t="shared" si="199"/>
        <v>1</v>
      </c>
      <c r="NV17" s="697">
        <f t="shared" si="200"/>
        <v>1</v>
      </c>
      <c r="NW17" s="697">
        <f t="shared" si="201"/>
        <v>1</v>
      </c>
      <c r="NX17" s="698">
        <f t="shared" si="202"/>
        <v>1196000</v>
      </c>
      <c r="NY17" s="699">
        <f t="shared" si="203"/>
        <v>0</v>
      </c>
      <c r="OB17" s="690" t="s">
        <v>477</v>
      </c>
      <c r="OC17" s="691" t="s">
        <v>382</v>
      </c>
      <c r="OD17" s="296" t="s">
        <v>478</v>
      </c>
      <c r="OE17" s="692" t="s">
        <v>164</v>
      </c>
      <c r="OF17" s="693">
        <v>130</v>
      </c>
      <c r="OG17" s="694">
        <v>30000</v>
      </c>
      <c r="OH17" s="695">
        <f t="shared" si="98"/>
        <v>3900000</v>
      </c>
      <c r="OI17" s="696"/>
      <c r="OJ17" s="697">
        <f t="shared" si="99"/>
        <v>1</v>
      </c>
      <c r="OK17" s="697">
        <f t="shared" si="100"/>
        <v>1</v>
      </c>
      <c r="OL17" s="697">
        <f t="shared" si="101"/>
        <v>1</v>
      </c>
      <c r="OM17" s="697">
        <f t="shared" si="102"/>
        <v>1</v>
      </c>
      <c r="ON17" s="697">
        <f t="shared" si="204"/>
        <v>1</v>
      </c>
      <c r="OO17" s="697">
        <f t="shared" si="205"/>
        <v>1</v>
      </c>
      <c r="OP17" s="697">
        <f t="shared" si="206"/>
        <v>1</v>
      </c>
      <c r="OQ17" s="698">
        <f t="shared" si="207"/>
        <v>3900000</v>
      </c>
      <c r="OR17" s="699">
        <f t="shared" si="208"/>
        <v>0</v>
      </c>
    </row>
    <row r="18" spans="1:408" ht="66" customHeight="1" thickTop="1" thickBot="1" x14ac:dyDescent="0.3">
      <c r="A18" s="602">
        <f t="shared" si="0"/>
        <v>10</v>
      </c>
      <c r="B18" s="690" t="s">
        <v>479</v>
      </c>
      <c r="C18" s="713" t="s">
        <v>381</v>
      </c>
      <c r="D18" s="300" t="s">
        <v>480</v>
      </c>
      <c r="E18" s="692" t="s">
        <v>164</v>
      </c>
      <c r="F18" s="693">
        <v>40</v>
      </c>
      <c r="G18" s="694"/>
      <c r="H18" s="714">
        <f t="shared" si="1"/>
        <v>0</v>
      </c>
      <c r="I18" s="715"/>
      <c r="L18" s="690" t="s">
        <v>479</v>
      </c>
      <c r="M18" s="713" t="s">
        <v>381</v>
      </c>
      <c r="N18" s="300" t="s">
        <v>480</v>
      </c>
      <c r="O18" s="692" t="s">
        <v>164</v>
      </c>
      <c r="P18" s="693">
        <v>40</v>
      </c>
      <c r="Q18" s="694">
        <v>285775</v>
      </c>
      <c r="R18" s="714">
        <v>11431000</v>
      </c>
      <c r="S18" s="715"/>
      <c r="T18" s="697">
        <f t="shared" si="2"/>
        <v>1</v>
      </c>
      <c r="U18" s="697">
        <f t="shared" si="3"/>
        <v>1</v>
      </c>
      <c r="V18" s="697">
        <f t="shared" si="4"/>
        <v>1</v>
      </c>
      <c r="W18" s="697">
        <f t="shared" si="5"/>
        <v>1</v>
      </c>
      <c r="X18" s="697">
        <f t="shared" si="103"/>
        <v>1</v>
      </c>
      <c r="Y18" s="697">
        <f t="shared" si="104"/>
        <v>1</v>
      </c>
      <c r="Z18" s="697">
        <f t="shared" si="105"/>
        <v>1</v>
      </c>
      <c r="AA18" s="698">
        <f t="shared" si="106"/>
        <v>11431000</v>
      </c>
      <c r="AB18" s="699">
        <f t="shared" si="107"/>
        <v>0</v>
      </c>
      <c r="AE18" s="690" t="s">
        <v>479</v>
      </c>
      <c r="AF18" s="713" t="s">
        <v>381</v>
      </c>
      <c r="AG18" s="300" t="s">
        <v>480</v>
      </c>
      <c r="AH18" s="692" t="s">
        <v>164</v>
      </c>
      <c r="AI18" s="693">
        <v>40</v>
      </c>
      <c r="AJ18" s="694">
        <v>128000</v>
      </c>
      <c r="AK18" s="714">
        <f t="shared" si="6"/>
        <v>5120000</v>
      </c>
      <c r="AL18" s="715"/>
      <c r="AM18" s="697">
        <f t="shared" si="7"/>
        <v>1</v>
      </c>
      <c r="AN18" s="697">
        <f t="shared" si="8"/>
        <v>1</v>
      </c>
      <c r="AO18" s="697">
        <f t="shared" si="9"/>
        <v>1</v>
      </c>
      <c r="AP18" s="697">
        <f t="shared" si="10"/>
        <v>1</v>
      </c>
      <c r="AQ18" s="697">
        <f t="shared" si="108"/>
        <v>1</v>
      </c>
      <c r="AR18" s="697">
        <f t="shared" si="109"/>
        <v>1</v>
      </c>
      <c r="AS18" s="697">
        <f t="shared" si="110"/>
        <v>1</v>
      </c>
      <c r="AT18" s="698">
        <f t="shared" si="111"/>
        <v>5120000</v>
      </c>
      <c r="AU18" s="699">
        <f t="shared" si="112"/>
        <v>0</v>
      </c>
      <c r="AX18" s="690" t="s">
        <v>479</v>
      </c>
      <c r="AY18" s="713" t="s">
        <v>381</v>
      </c>
      <c r="AZ18" s="300" t="s">
        <v>480</v>
      </c>
      <c r="BA18" s="692" t="s">
        <v>164</v>
      </c>
      <c r="BB18" s="693">
        <v>40</v>
      </c>
      <c r="BC18" s="700">
        <v>205700.00000000006</v>
      </c>
      <c r="BD18" s="714">
        <f t="shared" si="11"/>
        <v>8228000</v>
      </c>
      <c r="BE18" s="715"/>
      <c r="BF18" s="697">
        <f t="shared" si="12"/>
        <v>1</v>
      </c>
      <c r="BG18" s="697">
        <f t="shared" si="13"/>
        <v>1</v>
      </c>
      <c r="BH18" s="697">
        <f t="shared" si="14"/>
        <v>1</v>
      </c>
      <c r="BI18" s="697">
        <f t="shared" si="15"/>
        <v>1</v>
      </c>
      <c r="BJ18" s="697">
        <f t="shared" si="113"/>
        <v>1</v>
      </c>
      <c r="BK18" s="697">
        <f t="shared" si="114"/>
        <v>1</v>
      </c>
      <c r="BL18" s="697">
        <f t="shared" si="115"/>
        <v>1</v>
      </c>
      <c r="BM18" s="698">
        <f t="shared" si="116"/>
        <v>8228000</v>
      </c>
      <c r="BN18" s="699">
        <f t="shared" si="117"/>
        <v>0</v>
      </c>
      <c r="BQ18" s="690" t="s">
        <v>479</v>
      </c>
      <c r="BR18" s="713" t="s">
        <v>381</v>
      </c>
      <c r="BS18" s="300" t="s">
        <v>480</v>
      </c>
      <c r="BT18" s="692" t="s">
        <v>164</v>
      </c>
      <c r="BU18" s="693">
        <v>40</v>
      </c>
      <c r="BV18" s="694">
        <v>440000</v>
      </c>
      <c r="BW18" s="714">
        <f t="shared" si="16"/>
        <v>17600000</v>
      </c>
      <c r="BX18" s="715"/>
      <c r="BY18" s="697">
        <f t="shared" si="17"/>
        <v>1</v>
      </c>
      <c r="BZ18" s="697">
        <f t="shared" si="18"/>
        <v>1</v>
      </c>
      <c r="CA18" s="697">
        <f t="shared" si="19"/>
        <v>1</v>
      </c>
      <c r="CB18" s="697">
        <f t="shared" si="20"/>
        <v>1</v>
      </c>
      <c r="CC18" s="697">
        <f t="shared" si="118"/>
        <v>1</v>
      </c>
      <c r="CD18" s="697">
        <f t="shared" si="119"/>
        <v>1</v>
      </c>
      <c r="CE18" s="697">
        <f t="shared" si="120"/>
        <v>1</v>
      </c>
      <c r="CF18" s="698">
        <f t="shared" si="121"/>
        <v>17600000</v>
      </c>
      <c r="CG18" s="699">
        <f t="shared" si="122"/>
        <v>0</v>
      </c>
      <c r="CJ18" s="690" t="s">
        <v>479</v>
      </c>
      <c r="CK18" s="713" t="s">
        <v>381</v>
      </c>
      <c r="CL18" s="300" t="s">
        <v>480</v>
      </c>
      <c r="CM18" s="692" t="s">
        <v>164</v>
      </c>
      <c r="CN18" s="693">
        <v>40</v>
      </c>
      <c r="CO18" s="694">
        <v>450000</v>
      </c>
      <c r="CP18" s="714">
        <f t="shared" si="21"/>
        <v>18000000</v>
      </c>
      <c r="CQ18" s="715"/>
      <c r="CR18" s="697">
        <f t="shared" si="22"/>
        <v>1</v>
      </c>
      <c r="CS18" s="697">
        <f t="shared" si="23"/>
        <v>1</v>
      </c>
      <c r="CT18" s="697">
        <f t="shared" si="24"/>
        <v>1</v>
      </c>
      <c r="CU18" s="697">
        <f t="shared" si="25"/>
        <v>1</v>
      </c>
      <c r="CV18" s="697">
        <f t="shared" si="123"/>
        <v>1</v>
      </c>
      <c r="CW18" s="697">
        <f t="shared" si="124"/>
        <v>1</v>
      </c>
      <c r="CX18" s="697">
        <f t="shared" si="125"/>
        <v>1</v>
      </c>
      <c r="CY18" s="698">
        <f t="shared" si="126"/>
        <v>18000000</v>
      </c>
      <c r="CZ18" s="699">
        <f t="shared" si="127"/>
        <v>0</v>
      </c>
      <c r="DC18" s="690" t="s">
        <v>479</v>
      </c>
      <c r="DD18" s="713" t="s">
        <v>381</v>
      </c>
      <c r="DE18" s="300" t="s">
        <v>480</v>
      </c>
      <c r="DF18" s="692" t="s">
        <v>164</v>
      </c>
      <c r="DG18" s="693">
        <v>40</v>
      </c>
      <c r="DH18" s="694">
        <v>275000</v>
      </c>
      <c r="DI18" s="714">
        <f t="shared" si="26"/>
        <v>11000000</v>
      </c>
      <c r="DJ18" s="715"/>
      <c r="DK18" s="697">
        <f t="shared" si="27"/>
        <v>1</v>
      </c>
      <c r="DL18" s="697">
        <f t="shared" si="28"/>
        <v>1</v>
      </c>
      <c r="DM18" s="697">
        <f t="shared" si="29"/>
        <v>1</v>
      </c>
      <c r="DN18" s="697">
        <f t="shared" si="30"/>
        <v>1</v>
      </c>
      <c r="DO18" s="697">
        <f t="shared" si="128"/>
        <v>1</v>
      </c>
      <c r="DP18" s="697">
        <f t="shared" si="129"/>
        <v>1</v>
      </c>
      <c r="DQ18" s="697">
        <f t="shared" si="130"/>
        <v>1</v>
      </c>
      <c r="DR18" s="698">
        <f t="shared" si="131"/>
        <v>11000000</v>
      </c>
      <c r="DS18" s="699">
        <f t="shared" si="132"/>
        <v>0</v>
      </c>
      <c r="DV18" s="690" t="s">
        <v>479</v>
      </c>
      <c r="DW18" s="713" t="s">
        <v>381</v>
      </c>
      <c r="DX18" s="301" t="s">
        <v>480</v>
      </c>
      <c r="DY18" s="692" t="s">
        <v>164</v>
      </c>
      <c r="DZ18" s="693">
        <v>40</v>
      </c>
      <c r="EA18" s="694">
        <v>135000</v>
      </c>
      <c r="EB18" s="716">
        <f t="shared" si="31"/>
        <v>5400000</v>
      </c>
      <c r="EC18" s="715"/>
      <c r="ED18" s="697">
        <f t="shared" si="32"/>
        <v>1</v>
      </c>
      <c r="EE18" s="697">
        <f t="shared" si="133"/>
        <v>1</v>
      </c>
      <c r="EF18" s="697">
        <f t="shared" si="33"/>
        <v>1</v>
      </c>
      <c r="EG18" s="697">
        <f t="shared" si="34"/>
        <v>1</v>
      </c>
      <c r="EH18" s="697">
        <f t="shared" si="134"/>
        <v>1</v>
      </c>
      <c r="EI18" s="697">
        <f t="shared" si="135"/>
        <v>1</v>
      </c>
      <c r="EJ18" s="697">
        <f t="shared" si="136"/>
        <v>1</v>
      </c>
      <c r="EK18" s="698">
        <f t="shared" si="137"/>
        <v>5400000</v>
      </c>
      <c r="EL18" s="699">
        <f t="shared" si="138"/>
        <v>0</v>
      </c>
      <c r="EO18" s="690" t="s">
        <v>479</v>
      </c>
      <c r="EP18" s="713" t="s">
        <v>381</v>
      </c>
      <c r="EQ18" s="301" t="s">
        <v>480</v>
      </c>
      <c r="ER18" s="692" t="s">
        <v>164</v>
      </c>
      <c r="ES18" s="693">
        <v>40</v>
      </c>
      <c r="ET18" s="694">
        <v>245000</v>
      </c>
      <c r="EU18" s="714">
        <f t="shared" si="35"/>
        <v>9800000</v>
      </c>
      <c r="EV18" s="715"/>
      <c r="EW18" s="697">
        <f t="shared" si="36"/>
        <v>1</v>
      </c>
      <c r="EX18" s="697">
        <f t="shared" si="37"/>
        <v>1</v>
      </c>
      <c r="EY18" s="697">
        <f t="shared" si="38"/>
        <v>1</v>
      </c>
      <c r="EZ18" s="697">
        <f t="shared" si="39"/>
        <v>1</v>
      </c>
      <c r="FA18" s="697">
        <f t="shared" si="139"/>
        <v>1</v>
      </c>
      <c r="FB18" s="697">
        <f t="shared" si="140"/>
        <v>1</v>
      </c>
      <c r="FC18" s="697">
        <f t="shared" si="141"/>
        <v>1</v>
      </c>
      <c r="FD18" s="698">
        <f t="shared" si="142"/>
        <v>9800000</v>
      </c>
      <c r="FE18" s="699">
        <f t="shared" si="143"/>
        <v>0</v>
      </c>
      <c r="FH18" s="288"/>
      <c r="FI18" s="288" t="s">
        <v>169</v>
      </c>
      <c r="FJ18" s="289" t="s">
        <v>170</v>
      </c>
      <c r="FK18" s="672"/>
      <c r="FL18" s="673"/>
      <c r="FM18" s="674"/>
      <c r="FN18" s="675"/>
      <c r="FO18" s="676">
        <f>SUM(FN19:FN35)</f>
        <v>3323000</v>
      </c>
      <c r="FP18" s="697">
        <f t="shared" si="40"/>
        <v>0</v>
      </c>
      <c r="FQ18" s="697">
        <f t="shared" si="41"/>
        <v>0</v>
      </c>
      <c r="FR18" s="697">
        <f t="shared" si="42"/>
        <v>0</v>
      </c>
      <c r="FS18" s="697">
        <f t="shared" si="43"/>
        <v>0</v>
      </c>
      <c r="FT18" s="697">
        <f t="shared" si="144"/>
        <v>0</v>
      </c>
      <c r="FU18" s="697">
        <f t="shared" si="145"/>
        <v>0</v>
      </c>
      <c r="FV18" s="697">
        <f t="shared" si="146"/>
        <v>0</v>
      </c>
      <c r="FW18" s="698">
        <f t="shared" si="147"/>
        <v>0</v>
      </c>
      <c r="FX18" s="699">
        <f t="shared" si="148"/>
        <v>0</v>
      </c>
      <c r="GA18" s="690" t="s">
        <v>479</v>
      </c>
      <c r="GB18" s="713" t="s">
        <v>381</v>
      </c>
      <c r="GC18" s="300" t="s">
        <v>480</v>
      </c>
      <c r="GD18" s="692" t="s">
        <v>164</v>
      </c>
      <c r="GE18" s="693">
        <v>40</v>
      </c>
      <c r="GF18" s="694">
        <v>200000</v>
      </c>
      <c r="GG18" s="714">
        <f t="shared" si="44"/>
        <v>8000000</v>
      </c>
      <c r="GH18" s="715"/>
      <c r="GI18" s="697">
        <f t="shared" si="45"/>
        <v>1</v>
      </c>
      <c r="GJ18" s="697">
        <f t="shared" si="46"/>
        <v>1</v>
      </c>
      <c r="GK18" s="697">
        <f t="shared" si="47"/>
        <v>1</v>
      </c>
      <c r="GL18" s="697">
        <f t="shared" si="48"/>
        <v>1</v>
      </c>
      <c r="GM18" s="697">
        <f t="shared" si="149"/>
        <v>1</v>
      </c>
      <c r="GN18" s="697">
        <f t="shared" si="150"/>
        <v>1</v>
      </c>
      <c r="GO18" s="697">
        <f t="shared" si="151"/>
        <v>1</v>
      </c>
      <c r="GP18" s="698">
        <f t="shared" si="152"/>
        <v>8000000</v>
      </c>
      <c r="GQ18" s="699">
        <f t="shared" si="153"/>
        <v>0</v>
      </c>
      <c r="GT18" s="690" t="s">
        <v>479</v>
      </c>
      <c r="GU18" s="713" t="s">
        <v>381</v>
      </c>
      <c r="GV18" s="300" t="s">
        <v>480</v>
      </c>
      <c r="GW18" s="692" t="s">
        <v>164</v>
      </c>
      <c r="GX18" s="693">
        <v>40</v>
      </c>
      <c r="GY18" s="694">
        <v>150000</v>
      </c>
      <c r="GZ18" s="714">
        <f t="shared" si="49"/>
        <v>6000000</v>
      </c>
      <c r="HA18" s="715"/>
      <c r="HB18" s="697">
        <f t="shared" si="50"/>
        <v>1</v>
      </c>
      <c r="HC18" s="697">
        <f t="shared" si="51"/>
        <v>1</v>
      </c>
      <c r="HD18" s="697">
        <f t="shared" si="52"/>
        <v>1</v>
      </c>
      <c r="HE18" s="697">
        <f t="shared" si="53"/>
        <v>1</v>
      </c>
      <c r="HF18" s="697">
        <f t="shared" si="154"/>
        <v>1</v>
      </c>
      <c r="HG18" s="697">
        <f t="shared" si="155"/>
        <v>1</v>
      </c>
      <c r="HH18" s="697">
        <f t="shared" si="156"/>
        <v>1</v>
      </c>
      <c r="HI18" s="698">
        <f t="shared" si="157"/>
        <v>6000000</v>
      </c>
      <c r="HJ18" s="699">
        <f t="shared" si="158"/>
        <v>0</v>
      </c>
      <c r="HM18" s="690" t="s">
        <v>479</v>
      </c>
      <c r="HN18" s="713" t="s">
        <v>381</v>
      </c>
      <c r="HO18" s="300" t="s">
        <v>480</v>
      </c>
      <c r="HP18" s="692" t="s">
        <v>164</v>
      </c>
      <c r="HQ18" s="693">
        <v>40</v>
      </c>
      <c r="HR18" s="694">
        <v>349996</v>
      </c>
      <c r="HS18" s="714">
        <f t="shared" si="54"/>
        <v>13999840</v>
      </c>
      <c r="HT18" s="715"/>
      <c r="HU18" s="697">
        <f t="shared" si="55"/>
        <v>1</v>
      </c>
      <c r="HV18" s="697">
        <f t="shared" si="56"/>
        <v>1</v>
      </c>
      <c r="HW18" s="697">
        <f t="shared" si="57"/>
        <v>1</v>
      </c>
      <c r="HX18" s="697">
        <f t="shared" si="58"/>
        <v>1</v>
      </c>
      <c r="HY18" s="697">
        <f t="shared" si="159"/>
        <v>1</v>
      </c>
      <c r="HZ18" s="697">
        <f t="shared" si="160"/>
        <v>1</v>
      </c>
      <c r="IA18" s="697">
        <f t="shared" si="161"/>
        <v>1</v>
      </c>
      <c r="IB18" s="698">
        <f t="shared" si="162"/>
        <v>13999840</v>
      </c>
      <c r="IC18" s="699">
        <f t="shared" si="163"/>
        <v>0</v>
      </c>
      <c r="IF18" s="690" t="s">
        <v>479</v>
      </c>
      <c r="IG18" s="713" t="s">
        <v>381</v>
      </c>
      <c r="IH18" s="300" t="s">
        <v>480</v>
      </c>
      <c r="II18" s="692" t="s">
        <v>164</v>
      </c>
      <c r="IJ18" s="693">
        <v>40</v>
      </c>
      <c r="IK18" s="694">
        <v>350200</v>
      </c>
      <c r="IL18" s="714">
        <f t="shared" si="59"/>
        <v>14008000</v>
      </c>
      <c r="IM18" s="715"/>
      <c r="IN18" s="697">
        <f t="shared" si="60"/>
        <v>1</v>
      </c>
      <c r="IO18" s="697">
        <f t="shared" si="61"/>
        <v>1</v>
      </c>
      <c r="IP18" s="697">
        <f t="shared" si="62"/>
        <v>1</v>
      </c>
      <c r="IQ18" s="697">
        <f t="shared" si="63"/>
        <v>1</v>
      </c>
      <c r="IR18" s="697">
        <f t="shared" si="164"/>
        <v>1</v>
      </c>
      <c r="IS18" s="697">
        <f t="shared" si="165"/>
        <v>1</v>
      </c>
      <c r="IT18" s="697">
        <f t="shared" si="166"/>
        <v>1</v>
      </c>
      <c r="IU18" s="698">
        <f t="shared" si="167"/>
        <v>14008000</v>
      </c>
      <c r="IV18" s="699">
        <f t="shared" si="168"/>
        <v>0</v>
      </c>
      <c r="IY18" s="690" t="s">
        <v>479</v>
      </c>
      <c r="IZ18" s="713" t="s">
        <v>381</v>
      </c>
      <c r="JA18" s="300" t="s">
        <v>480</v>
      </c>
      <c r="JB18" s="692" t="s">
        <v>164</v>
      </c>
      <c r="JC18" s="693">
        <v>40</v>
      </c>
      <c r="JD18" s="694">
        <v>100000</v>
      </c>
      <c r="JE18" s="714">
        <f t="shared" si="64"/>
        <v>4000000</v>
      </c>
      <c r="JF18" s="715"/>
      <c r="JG18" s="697">
        <f t="shared" si="65"/>
        <v>1</v>
      </c>
      <c r="JH18" s="697">
        <f t="shared" si="66"/>
        <v>1</v>
      </c>
      <c r="JI18" s="697">
        <f t="shared" si="67"/>
        <v>1</v>
      </c>
      <c r="JJ18" s="697">
        <f t="shared" si="68"/>
        <v>1</v>
      </c>
      <c r="JK18" s="697">
        <f t="shared" si="169"/>
        <v>1</v>
      </c>
      <c r="JL18" s="697">
        <f t="shared" si="170"/>
        <v>1</v>
      </c>
      <c r="JM18" s="697">
        <f t="shared" si="171"/>
        <v>1</v>
      </c>
      <c r="JN18" s="698">
        <f t="shared" si="172"/>
        <v>4000000</v>
      </c>
      <c r="JO18" s="699">
        <f t="shared" si="173"/>
        <v>0</v>
      </c>
      <c r="JR18" s="690" t="s">
        <v>479</v>
      </c>
      <c r="JS18" s="713" t="s">
        <v>381</v>
      </c>
      <c r="JT18" s="300" t="s">
        <v>480</v>
      </c>
      <c r="JU18" s="692" t="s">
        <v>164</v>
      </c>
      <c r="JV18" s="693">
        <v>40</v>
      </c>
      <c r="JW18" s="694">
        <v>350700</v>
      </c>
      <c r="JX18" s="714">
        <f t="shared" si="69"/>
        <v>14028000</v>
      </c>
      <c r="JY18" s="715"/>
      <c r="JZ18" s="697">
        <f t="shared" si="70"/>
        <v>1</v>
      </c>
      <c r="KA18" s="697">
        <f t="shared" si="71"/>
        <v>1</v>
      </c>
      <c r="KB18" s="697">
        <f t="shared" si="72"/>
        <v>1</v>
      </c>
      <c r="KC18" s="697">
        <f t="shared" si="73"/>
        <v>1</v>
      </c>
      <c r="KD18" s="697">
        <f t="shared" si="174"/>
        <v>1</v>
      </c>
      <c r="KE18" s="697">
        <f t="shared" si="175"/>
        <v>1</v>
      </c>
      <c r="KF18" s="697">
        <f t="shared" si="176"/>
        <v>1</v>
      </c>
      <c r="KG18" s="698">
        <f t="shared" si="177"/>
        <v>14028000</v>
      </c>
      <c r="KH18" s="699">
        <f t="shared" si="178"/>
        <v>0</v>
      </c>
      <c r="KK18" s="690" t="s">
        <v>479</v>
      </c>
      <c r="KL18" s="713" t="s">
        <v>381</v>
      </c>
      <c r="KM18" s="300" t="s">
        <v>480</v>
      </c>
      <c r="KN18" s="692" t="s">
        <v>164</v>
      </c>
      <c r="KO18" s="693">
        <v>40</v>
      </c>
      <c r="KP18" s="694">
        <v>120000</v>
      </c>
      <c r="KQ18" s="714">
        <f t="shared" si="74"/>
        <v>4800000</v>
      </c>
      <c r="KR18" s="715"/>
      <c r="KS18" s="697">
        <f t="shared" si="75"/>
        <v>1</v>
      </c>
      <c r="KT18" s="697">
        <f t="shared" si="76"/>
        <v>1</v>
      </c>
      <c r="KU18" s="697">
        <f t="shared" si="77"/>
        <v>1</v>
      </c>
      <c r="KV18" s="697">
        <f t="shared" si="78"/>
        <v>1</v>
      </c>
      <c r="KW18" s="697">
        <f t="shared" si="179"/>
        <v>1</v>
      </c>
      <c r="KX18" s="697">
        <f t="shared" si="180"/>
        <v>1</v>
      </c>
      <c r="KY18" s="697">
        <f t="shared" si="181"/>
        <v>1</v>
      </c>
      <c r="KZ18" s="698">
        <f t="shared" si="182"/>
        <v>4800000</v>
      </c>
      <c r="LA18" s="699">
        <f t="shared" si="183"/>
        <v>0</v>
      </c>
      <c r="LD18" s="690" t="s">
        <v>479</v>
      </c>
      <c r="LE18" s="713" t="s">
        <v>381</v>
      </c>
      <c r="LF18" s="300" t="s">
        <v>480</v>
      </c>
      <c r="LG18" s="692" t="s">
        <v>164</v>
      </c>
      <c r="LH18" s="693">
        <v>40</v>
      </c>
      <c r="LI18" s="694">
        <v>329251.39132049982</v>
      </c>
      <c r="LJ18" s="714">
        <f t="shared" si="79"/>
        <v>13170056</v>
      </c>
      <c r="LK18" s="715"/>
      <c r="LL18" s="697">
        <f t="shared" si="80"/>
        <v>1</v>
      </c>
      <c r="LM18" s="697">
        <f t="shared" si="81"/>
        <v>1</v>
      </c>
      <c r="LN18" s="697">
        <f t="shared" si="82"/>
        <v>1</v>
      </c>
      <c r="LO18" s="697">
        <f t="shared" si="83"/>
        <v>1</v>
      </c>
      <c r="LP18" s="697">
        <f t="shared" si="184"/>
        <v>1</v>
      </c>
      <c r="LQ18" s="697">
        <f t="shared" si="185"/>
        <v>1</v>
      </c>
      <c r="LR18" s="697">
        <f t="shared" si="186"/>
        <v>1</v>
      </c>
      <c r="LS18" s="698">
        <f t="shared" si="187"/>
        <v>13170056</v>
      </c>
      <c r="LT18" s="699">
        <f t="shared" si="188"/>
        <v>0</v>
      </c>
      <c r="LW18" s="690" t="s">
        <v>479</v>
      </c>
      <c r="LX18" s="713" t="s">
        <v>381</v>
      </c>
      <c r="LY18" s="300" t="s">
        <v>480</v>
      </c>
      <c r="LZ18" s="692" t="s">
        <v>164</v>
      </c>
      <c r="MA18" s="693">
        <v>40</v>
      </c>
      <c r="MB18" s="694">
        <v>349997</v>
      </c>
      <c r="MC18" s="714">
        <f t="shared" si="84"/>
        <v>13999880</v>
      </c>
      <c r="MD18" s="715"/>
      <c r="ME18" s="697">
        <f t="shared" si="85"/>
        <v>1</v>
      </c>
      <c r="MF18" s="697">
        <f t="shared" si="86"/>
        <v>1</v>
      </c>
      <c r="MG18" s="697">
        <f t="shared" si="87"/>
        <v>1</v>
      </c>
      <c r="MH18" s="697">
        <f t="shared" si="88"/>
        <v>1</v>
      </c>
      <c r="MI18" s="697">
        <f t="shared" si="189"/>
        <v>1</v>
      </c>
      <c r="MJ18" s="697">
        <f t="shared" si="190"/>
        <v>1</v>
      </c>
      <c r="MK18" s="697">
        <f t="shared" si="191"/>
        <v>1</v>
      </c>
      <c r="ML18" s="698">
        <f t="shared" si="192"/>
        <v>13999880</v>
      </c>
      <c r="MM18" s="699">
        <f t="shared" si="193"/>
        <v>0</v>
      </c>
      <c r="MP18" s="690" t="s">
        <v>479</v>
      </c>
      <c r="MQ18" s="713" t="s">
        <v>381</v>
      </c>
      <c r="MR18" s="300" t="s">
        <v>480</v>
      </c>
      <c r="MS18" s="692" t="s">
        <v>164</v>
      </c>
      <c r="MT18" s="693">
        <v>40</v>
      </c>
      <c r="MU18" s="694">
        <v>400000</v>
      </c>
      <c r="MV18" s="714">
        <v>16000000</v>
      </c>
      <c r="MW18" s="715"/>
      <c r="MX18" s="697">
        <f t="shared" si="89"/>
        <v>1</v>
      </c>
      <c r="MY18" s="697">
        <f t="shared" si="90"/>
        <v>1</v>
      </c>
      <c r="MZ18" s="697">
        <f t="shared" si="91"/>
        <v>1</v>
      </c>
      <c r="NA18" s="697">
        <f t="shared" si="92"/>
        <v>1</v>
      </c>
      <c r="NB18" s="697">
        <f t="shared" si="194"/>
        <v>1</v>
      </c>
      <c r="NC18" s="697">
        <f t="shared" si="195"/>
        <v>1</v>
      </c>
      <c r="ND18" s="697">
        <f t="shared" si="196"/>
        <v>1</v>
      </c>
      <c r="NE18" s="698">
        <f t="shared" si="197"/>
        <v>16000000</v>
      </c>
      <c r="NF18" s="699">
        <f t="shared" si="198"/>
        <v>0</v>
      </c>
      <c r="NI18" s="690" t="s">
        <v>479</v>
      </c>
      <c r="NJ18" s="713" t="s">
        <v>381</v>
      </c>
      <c r="NK18" s="300" t="s">
        <v>480</v>
      </c>
      <c r="NL18" s="692" t="s">
        <v>164</v>
      </c>
      <c r="NM18" s="693">
        <v>40</v>
      </c>
      <c r="NN18" s="694">
        <v>350000</v>
      </c>
      <c r="NO18" s="714">
        <f t="shared" si="93"/>
        <v>14000000</v>
      </c>
      <c r="NP18" s="715"/>
      <c r="NQ18" s="697">
        <f t="shared" si="94"/>
        <v>1</v>
      </c>
      <c r="NR18" s="697">
        <f t="shared" si="95"/>
        <v>1</v>
      </c>
      <c r="NS18" s="697">
        <f t="shared" si="96"/>
        <v>1</v>
      </c>
      <c r="NT18" s="697">
        <f t="shared" si="97"/>
        <v>1</v>
      </c>
      <c r="NU18" s="697">
        <f t="shared" si="199"/>
        <v>1</v>
      </c>
      <c r="NV18" s="697">
        <f t="shared" si="200"/>
        <v>1</v>
      </c>
      <c r="NW18" s="697">
        <f t="shared" si="201"/>
        <v>1</v>
      </c>
      <c r="NX18" s="698">
        <f t="shared" si="202"/>
        <v>14000000</v>
      </c>
      <c r="NY18" s="699">
        <f t="shared" si="203"/>
        <v>0</v>
      </c>
      <c r="OB18" s="690" t="s">
        <v>479</v>
      </c>
      <c r="OC18" s="713" t="s">
        <v>381</v>
      </c>
      <c r="OD18" s="300" t="s">
        <v>480</v>
      </c>
      <c r="OE18" s="692" t="s">
        <v>164</v>
      </c>
      <c r="OF18" s="693">
        <v>40</v>
      </c>
      <c r="OG18" s="694">
        <v>180000</v>
      </c>
      <c r="OH18" s="714">
        <f t="shared" si="98"/>
        <v>7200000</v>
      </c>
      <c r="OI18" s="715"/>
      <c r="OJ18" s="697">
        <f t="shared" si="99"/>
        <v>1</v>
      </c>
      <c r="OK18" s="697">
        <f t="shared" si="100"/>
        <v>1</v>
      </c>
      <c r="OL18" s="697">
        <f t="shared" si="101"/>
        <v>1</v>
      </c>
      <c r="OM18" s="697">
        <f t="shared" si="102"/>
        <v>1</v>
      </c>
      <c r="ON18" s="697">
        <f t="shared" si="204"/>
        <v>1</v>
      </c>
      <c r="OO18" s="697">
        <f t="shared" si="205"/>
        <v>1</v>
      </c>
      <c r="OP18" s="697">
        <f t="shared" si="206"/>
        <v>1</v>
      </c>
      <c r="OQ18" s="698">
        <f t="shared" si="207"/>
        <v>7200000</v>
      </c>
      <c r="OR18" s="699">
        <f t="shared" si="208"/>
        <v>0</v>
      </c>
    </row>
    <row r="19" spans="1:408" ht="18" thickTop="1" thickBot="1" x14ac:dyDescent="0.3">
      <c r="A19" s="602">
        <f t="shared" si="0"/>
        <v>11</v>
      </c>
      <c r="B19" s="285" t="s">
        <v>169</v>
      </c>
      <c r="C19" s="286"/>
      <c r="D19" s="287" t="s">
        <v>170</v>
      </c>
      <c r="E19" s="667"/>
      <c r="F19" s="717"/>
      <c r="G19" s="669"/>
      <c r="H19" s="670"/>
      <c r="I19" s="671">
        <f>SUM(H19:H27)</f>
        <v>0</v>
      </c>
      <c r="L19" s="285" t="s">
        <v>169</v>
      </c>
      <c r="M19" s="286"/>
      <c r="N19" s="287" t="s">
        <v>170</v>
      </c>
      <c r="O19" s="667"/>
      <c r="P19" s="717"/>
      <c r="Q19" s="669"/>
      <c r="R19" s="670"/>
      <c r="S19" s="671">
        <v>40642385</v>
      </c>
      <c r="T19" s="682"/>
      <c r="U19" s="683"/>
      <c r="V19" s="683"/>
      <c r="W19" s="683"/>
      <c r="X19" s="683"/>
      <c r="Y19" s="683"/>
      <c r="Z19" s="683"/>
      <c r="AA19" s="683"/>
      <c r="AB19" s="684"/>
      <c r="AE19" s="285" t="s">
        <v>169</v>
      </c>
      <c r="AF19" s="286"/>
      <c r="AG19" s="287" t="s">
        <v>170</v>
      </c>
      <c r="AH19" s="667"/>
      <c r="AI19" s="717"/>
      <c r="AJ19" s="669"/>
      <c r="AK19" s="670"/>
      <c r="AL19" s="671">
        <f>SUM(AK19:AK27)</f>
        <v>33749030</v>
      </c>
      <c r="AM19" s="682"/>
      <c r="AN19" s="683"/>
      <c r="AO19" s="683"/>
      <c r="AP19" s="683"/>
      <c r="AQ19" s="683"/>
      <c r="AR19" s="683"/>
      <c r="AS19" s="683"/>
      <c r="AT19" s="683"/>
      <c r="AU19" s="684"/>
      <c r="AX19" s="285" t="s">
        <v>169</v>
      </c>
      <c r="AY19" s="286"/>
      <c r="AZ19" s="287" t="s">
        <v>170</v>
      </c>
      <c r="BA19" s="667"/>
      <c r="BB19" s="717"/>
      <c r="BC19" s="718"/>
      <c r="BD19" s="670"/>
      <c r="BE19" s="671">
        <f>SUM(BD19:BD27)</f>
        <v>47439296</v>
      </c>
      <c r="BF19" s="682"/>
      <c r="BG19" s="683"/>
      <c r="BH19" s="683"/>
      <c r="BI19" s="683"/>
      <c r="BJ19" s="683"/>
      <c r="BK19" s="683"/>
      <c r="BL19" s="683"/>
      <c r="BM19" s="683"/>
      <c r="BN19" s="684"/>
      <c r="BQ19" s="285" t="s">
        <v>169</v>
      </c>
      <c r="BR19" s="286"/>
      <c r="BS19" s="287" t="s">
        <v>170</v>
      </c>
      <c r="BT19" s="667"/>
      <c r="BU19" s="717"/>
      <c r="BV19" s="669"/>
      <c r="BW19" s="670"/>
      <c r="BX19" s="671">
        <f>SUM(BW19:BW27)</f>
        <v>27016702</v>
      </c>
      <c r="BY19" s="682"/>
      <c r="BZ19" s="683"/>
      <c r="CA19" s="683"/>
      <c r="CB19" s="683"/>
      <c r="CC19" s="683"/>
      <c r="CD19" s="683"/>
      <c r="CE19" s="683"/>
      <c r="CF19" s="683"/>
      <c r="CG19" s="684"/>
      <c r="CJ19" s="285" t="s">
        <v>169</v>
      </c>
      <c r="CK19" s="286"/>
      <c r="CL19" s="287" t="s">
        <v>170</v>
      </c>
      <c r="CM19" s="667"/>
      <c r="CN19" s="717"/>
      <c r="CO19" s="669"/>
      <c r="CP19" s="670"/>
      <c r="CQ19" s="671">
        <f>SUM(CP19:CP27)</f>
        <v>60775325</v>
      </c>
      <c r="CR19" s="682"/>
      <c r="CS19" s="683"/>
      <c r="CT19" s="683"/>
      <c r="CU19" s="683"/>
      <c r="CV19" s="683"/>
      <c r="CW19" s="683"/>
      <c r="CX19" s="683"/>
      <c r="CY19" s="683"/>
      <c r="CZ19" s="684"/>
      <c r="DC19" s="285" t="s">
        <v>169</v>
      </c>
      <c r="DD19" s="286"/>
      <c r="DE19" s="287" t="s">
        <v>170</v>
      </c>
      <c r="DF19" s="667"/>
      <c r="DG19" s="717"/>
      <c r="DH19" s="669"/>
      <c r="DI19" s="670"/>
      <c r="DJ19" s="671">
        <f>SUM(DI19:DI27)</f>
        <v>34193335</v>
      </c>
      <c r="DK19" s="682"/>
      <c r="DL19" s="683"/>
      <c r="DM19" s="683"/>
      <c r="DN19" s="683"/>
      <c r="DO19" s="683"/>
      <c r="DP19" s="683"/>
      <c r="DQ19" s="683"/>
      <c r="DR19" s="683"/>
      <c r="DS19" s="684"/>
      <c r="DV19" s="285" t="s">
        <v>169</v>
      </c>
      <c r="DW19" s="286"/>
      <c r="DX19" s="287" t="s">
        <v>170</v>
      </c>
      <c r="DY19" s="667"/>
      <c r="DZ19" s="717"/>
      <c r="EA19" s="669"/>
      <c r="EB19" s="670"/>
      <c r="EC19" s="671">
        <f>SUM(EB19:EB27)</f>
        <v>62947525</v>
      </c>
      <c r="ED19" s="682"/>
      <c r="EE19" s="683"/>
      <c r="EF19" s="683"/>
      <c r="EG19" s="683"/>
      <c r="EH19" s="683"/>
      <c r="EI19" s="683"/>
      <c r="EJ19" s="683"/>
      <c r="EK19" s="683"/>
      <c r="EL19" s="684"/>
      <c r="EO19" s="285" t="s">
        <v>169</v>
      </c>
      <c r="EP19" s="286"/>
      <c r="EQ19" s="287" t="s">
        <v>170</v>
      </c>
      <c r="ER19" s="667"/>
      <c r="ES19" s="717"/>
      <c r="ET19" s="669"/>
      <c r="EU19" s="670"/>
      <c r="EV19" s="671">
        <f>SUM(EU19:EU27)</f>
        <v>80136630</v>
      </c>
      <c r="EW19" s="682"/>
      <c r="EX19" s="683"/>
      <c r="EY19" s="683"/>
      <c r="EZ19" s="683"/>
      <c r="FA19" s="683"/>
      <c r="FB19" s="683"/>
      <c r="FC19" s="683"/>
      <c r="FD19" s="683"/>
      <c r="FE19" s="684"/>
      <c r="FH19" s="293"/>
      <c r="FI19" s="293" t="s">
        <v>171</v>
      </c>
      <c r="FJ19" s="294" t="s">
        <v>550</v>
      </c>
      <c r="FK19" s="685"/>
      <c r="FL19" s="686"/>
      <c r="FM19" s="687"/>
      <c r="FN19" s="688"/>
      <c r="FO19" s="719"/>
      <c r="FP19" s="682"/>
      <c r="FQ19" s="683"/>
      <c r="FR19" s="683"/>
      <c r="FS19" s="683"/>
      <c r="FT19" s="683"/>
      <c r="FU19" s="683"/>
      <c r="FV19" s="683"/>
      <c r="FW19" s="683"/>
      <c r="FX19" s="684"/>
      <c r="GA19" s="285" t="s">
        <v>169</v>
      </c>
      <c r="GB19" s="286"/>
      <c r="GC19" s="287" t="s">
        <v>170</v>
      </c>
      <c r="GD19" s="667"/>
      <c r="GE19" s="717"/>
      <c r="GF19" s="669"/>
      <c r="GG19" s="670"/>
      <c r="GH19" s="671">
        <f>SUM(GG19:GG27)</f>
        <v>49253000</v>
      </c>
      <c r="GI19" s="682"/>
      <c r="GJ19" s="683"/>
      <c r="GK19" s="683"/>
      <c r="GL19" s="683"/>
      <c r="GM19" s="683"/>
      <c r="GN19" s="683"/>
      <c r="GO19" s="683"/>
      <c r="GP19" s="683"/>
      <c r="GQ19" s="684"/>
      <c r="GT19" s="285" t="s">
        <v>169</v>
      </c>
      <c r="GU19" s="286"/>
      <c r="GV19" s="287" t="s">
        <v>170</v>
      </c>
      <c r="GW19" s="667"/>
      <c r="GX19" s="717"/>
      <c r="GY19" s="669"/>
      <c r="GZ19" s="670"/>
      <c r="HA19" s="671">
        <f>SUM(GZ19:GZ27)</f>
        <v>67561250</v>
      </c>
      <c r="HB19" s="682"/>
      <c r="HC19" s="683"/>
      <c r="HD19" s="683"/>
      <c r="HE19" s="683"/>
      <c r="HF19" s="683"/>
      <c r="HG19" s="683"/>
      <c r="HH19" s="683"/>
      <c r="HI19" s="683"/>
      <c r="HJ19" s="684"/>
      <c r="HM19" s="285" t="s">
        <v>169</v>
      </c>
      <c r="HN19" s="286"/>
      <c r="HO19" s="287" t="s">
        <v>170</v>
      </c>
      <c r="HP19" s="667"/>
      <c r="HQ19" s="717"/>
      <c r="HR19" s="669"/>
      <c r="HS19" s="670"/>
      <c r="HT19" s="671">
        <f>SUM(HS19:HS27)</f>
        <v>47046726</v>
      </c>
      <c r="HU19" s="682"/>
      <c r="HV19" s="683"/>
      <c r="HW19" s="683"/>
      <c r="HX19" s="683"/>
      <c r="HY19" s="683"/>
      <c r="HZ19" s="683"/>
      <c r="IA19" s="683"/>
      <c r="IB19" s="683"/>
      <c r="IC19" s="684"/>
      <c r="IF19" s="285" t="s">
        <v>169</v>
      </c>
      <c r="IG19" s="286"/>
      <c r="IH19" s="287" t="s">
        <v>170</v>
      </c>
      <c r="II19" s="667"/>
      <c r="IJ19" s="717"/>
      <c r="IK19" s="669"/>
      <c r="IL19" s="670"/>
      <c r="IM19" s="671">
        <f>SUM(IL19:IL27)</f>
        <v>47065116</v>
      </c>
      <c r="IN19" s="682"/>
      <c r="IO19" s="683"/>
      <c r="IP19" s="683"/>
      <c r="IQ19" s="683"/>
      <c r="IR19" s="683"/>
      <c r="IS19" s="683"/>
      <c r="IT19" s="683"/>
      <c r="IU19" s="683"/>
      <c r="IV19" s="684"/>
      <c r="IY19" s="285" t="s">
        <v>169</v>
      </c>
      <c r="IZ19" s="286"/>
      <c r="JA19" s="287" t="s">
        <v>170</v>
      </c>
      <c r="JB19" s="667"/>
      <c r="JC19" s="717"/>
      <c r="JD19" s="669"/>
      <c r="JE19" s="670"/>
      <c r="JF19" s="671">
        <f>SUM(JE19:JE27)</f>
        <v>33673675</v>
      </c>
      <c r="JG19" s="682"/>
      <c r="JH19" s="683"/>
      <c r="JI19" s="683"/>
      <c r="JJ19" s="683"/>
      <c r="JK19" s="683"/>
      <c r="JL19" s="683"/>
      <c r="JM19" s="683"/>
      <c r="JN19" s="683"/>
      <c r="JO19" s="684"/>
      <c r="JR19" s="285" t="s">
        <v>169</v>
      </c>
      <c r="JS19" s="286"/>
      <c r="JT19" s="287" t="s">
        <v>170</v>
      </c>
      <c r="JU19" s="667"/>
      <c r="JV19" s="717"/>
      <c r="JW19" s="669"/>
      <c r="JX19" s="670"/>
      <c r="JY19" s="671">
        <f>SUM(JX19:JX27)</f>
        <v>47065275</v>
      </c>
      <c r="JZ19" s="682"/>
      <c r="KA19" s="683"/>
      <c r="KB19" s="683"/>
      <c r="KC19" s="683"/>
      <c r="KD19" s="683"/>
      <c r="KE19" s="683"/>
      <c r="KF19" s="683"/>
      <c r="KG19" s="683"/>
      <c r="KH19" s="684"/>
      <c r="KK19" s="285" t="s">
        <v>169</v>
      </c>
      <c r="KL19" s="286"/>
      <c r="KM19" s="287" t="s">
        <v>170</v>
      </c>
      <c r="KN19" s="667"/>
      <c r="KO19" s="717"/>
      <c r="KP19" s="669"/>
      <c r="KQ19" s="670"/>
      <c r="KR19" s="671">
        <f>SUM(KQ19:KQ27)</f>
        <v>60648813</v>
      </c>
      <c r="KS19" s="682"/>
      <c r="KT19" s="683"/>
      <c r="KU19" s="683"/>
      <c r="KV19" s="683"/>
      <c r="KW19" s="683"/>
      <c r="KX19" s="683"/>
      <c r="KY19" s="683"/>
      <c r="KZ19" s="683"/>
      <c r="LA19" s="684"/>
      <c r="LD19" s="285" t="s">
        <v>169</v>
      </c>
      <c r="LE19" s="286"/>
      <c r="LF19" s="287" t="s">
        <v>170</v>
      </c>
      <c r="LG19" s="667"/>
      <c r="LH19" s="717"/>
      <c r="LI19" s="669">
        <v>0</v>
      </c>
      <c r="LJ19" s="670"/>
      <c r="LK19" s="671">
        <f>SUM(LJ19:LJ27)</f>
        <v>32346589</v>
      </c>
      <c r="LL19" s="682"/>
      <c r="LM19" s="683"/>
      <c r="LN19" s="683"/>
      <c r="LO19" s="683"/>
      <c r="LP19" s="683"/>
      <c r="LQ19" s="683"/>
      <c r="LR19" s="683"/>
      <c r="LS19" s="683"/>
      <c r="LT19" s="684"/>
      <c r="LW19" s="285" t="s">
        <v>169</v>
      </c>
      <c r="LX19" s="286"/>
      <c r="LY19" s="287" t="s">
        <v>170</v>
      </c>
      <c r="LZ19" s="667"/>
      <c r="MA19" s="717"/>
      <c r="MB19" s="669"/>
      <c r="MC19" s="670"/>
      <c r="MD19" s="671">
        <f>SUM(MC19:MC27)</f>
        <v>47066155</v>
      </c>
      <c r="ME19" s="682"/>
      <c r="MF19" s="683"/>
      <c r="MG19" s="683"/>
      <c r="MH19" s="683"/>
      <c r="MI19" s="683"/>
      <c r="MJ19" s="683"/>
      <c r="MK19" s="683"/>
      <c r="ML19" s="683"/>
      <c r="MM19" s="684"/>
      <c r="MP19" s="285" t="s">
        <v>169</v>
      </c>
      <c r="MQ19" s="286"/>
      <c r="MR19" s="287" t="s">
        <v>170</v>
      </c>
      <c r="MS19" s="667"/>
      <c r="MT19" s="717"/>
      <c r="MU19" s="669"/>
      <c r="MV19" s="670"/>
      <c r="MW19" s="671"/>
      <c r="MX19" s="682"/>
      <c r="MY19" s="683"/>
      <c r="MZ19" s="683"/>
      <c r="NA19" s="683"/>
      <c r="NB19" s="683"/>
      <c r="NC19" s="683"/>
      <c r="ND19" s="683"/>
      <c r="NE19" s="683"/>
      <c r="NF19" s="684"/>
      <c r="NI19" s="285" t="s">
        <v>169</v>
      </c>
      <c r="NJ19" s="286"/>
      <c r="NK19" s="287" t="s">
        <v>170</v>
      </c>
      <c r="NL19" s="667"/>
      <c r="NM19" s="717"/>
      <c r="NN19" s="669"/>
      <c r="NO19" s="670"/>
      <c r="NP19" s="671">
        <f>SUM(NO19:NO27)</f>
        <v>47069540</v>
      </c>
      <c r="NQ19" s="682"/>
      <c r="NR19" s="683"/>
      <c r="NS19" s="683"/>
      <c r="NT19" s="683"/>
      <c r="NU19" s="683"/>
      <c r="NV19" s="683"/>
      <c r="NW19" s="683"/>
      <c r="NX19" s="683"/>
      <c r="NY19" s="684"/>
      <c r="OB19" s="285" t="s">
        <v>169</v>
      </c>
      <c r="OC19" s="286"/>
      <c r="OD19" s="287" t="s">
        <v>170</v>
      </c>
      <c r="OE19" s="667"/>
      <c r="OF19" s="717"/>
      <c r="OG19" s="669"/>
      <c r="OH19" s="670"/>
      <c r="OI19" s="671">
        <f>SUM(OH19:OH27)</f>
        <v>72190900</v>
      </c>
      <c r="OJ19" s="682"/>
      <c r="OK19" s="683"/>
      <c r="OL19" s="683"/>
      <c r="OM19" s="683"/>
      <c r="ON19" s="683"/>
      <c r="OO19" s="683"/>
      <c r="OP19" s="683"/>
      <c r="OQ19" s="683"/>
      <c r="OR19" s="684"/>
    </row>
    <row r="20" spans="1:408" ht="34.5" customHeight="1" thickTop="1" thickBot="1" x14ac:dyDescent="0.3">
      <c r="A20" s="602">
        <f t="shared" si="0"/>
        <v>12</v>
      </c>
      <c r="B20" s="290" t="s">
        <v>171</v>
      </c>
      <c r="C20" s="291"/>
      <c r="D20" s="292" t="s">
        <v>182</v>
      </c>
      <c r="E20" s="677"/>
      <c r="F20" s="678"/>
      <c r="G20" s="679"/>
      <c r="H20" s="680"/>
      <c r="I20" s="720" t="e">
        <f>+I19/$H$61</f>
        <v>#DIV/0!</v>
      </c>
      <c r="L20" s="290" t="s">
        <v>171</v>
      </c>
      <c r="M20" s="291"/>
      <c r="N20" s="292" t="s">
        <v>182</v>
      </c>
      <c r="O20" s="677"/>
      <c r="P20" s="678"/>
      <c r="Q20" s="679"/>
      <c r="R20" s="680"/>
      <c r="S20" s="720">
        <v>0.10508993692969866</v>
      </c>
      <c r="T20" s="682"/>
      <c r="U20" s="683"/>
      <c r="V20" s="683"/>
      <c r="W20" s="683"/>
      <c r="X20" s="683"/>
      <c r="Y20" s="683"/>
      <c r="Z20" s="683"/>
      <c r="AA20" s="683"/>
      <c r="AB20" s="684"/>
      <c r="AE20" s="290" t="s">
        <v>171</v>
      </c>
      <c r="AF20" s="291"/>
      <c r="AG20" s="292" t="s">
        <v>182</v>
      </c>
      <c r="AH20" s="677"/>
      <c r="AI20" s="678"/>
      <c r="AJ20" s="679"/>
      <c r="AK20" s="680"/>
      <c r="AL20" s="720" t="e">
        <f>+AL19/$H$62</f>
        <v>#DIV/0!</v>
      </c>
      <c r="AM20" s="682"/>
      <c r="AN20" s="683"/>
      <c r="AO20" s="683"/>
      <c r="AP20" s="683"/>
      <c r="AQ20" s="683"/>
      <c r="AR20" s="683"/>
      <c r="AS20" s="683"/>
      <c r="AT20" s="683"/>
      <c r="AU20" s="684"/>
      <c r="AX20" s="290" t="s">
        <v>171</v>
      </c>
      <c r="AY20" s="291"/>
      <c r="AZ20" s="292" t="s">
        <v>182</v>
      </c>
      <c r="BA20" s="677"/>
      <c r="BB20" s="678"/>
      <c r="BC20" s="721"/>
      <c r="BD20" s="680"/>
      <c r="BE20" s="720" t="e">
        <f>+BE19/$H$62</f>
        <v>#DIV/0!</v>
      </c>
      <c r="BF20" s="682"/>
      <c r="BG20" s="683"/>
      <c r="BH20" s="683"/>
      <c r="BI20" s="683"/>
      <c r="BJ20" s="683"/>
      <c r="BK20" s="683"/>
      <c r="BL20" s="683"/>
      <c r="BM20" s="683"/>
      <c r="BN20" s="684"/>
      <c r="BQ20" s="290" t="s">
        <v>171</v>
      </c>
      <c r="BR20" s="291"/>
      <c r="BS20" s="292" t="s">
        <v>182</v>
      </c>
      <c r="BT20" s="677"/>
      <c r="BU20" s="678"/>
      <c r="BV20" s="679"/>
      <c r="BW20" s="680"/>
      <c r="BX20" s="720" t="e">
        <f>+BX19/$H$62</f>
        <v>#DIV/0!</v>
      </c>
      <c r="BY20" s="682"/>
      <c r="BZ20" s="683"/>
      <c r="CA20" s="683"/>
      <c r="CB20" s="683"/>
      <c r="CC20" s="683"/>
      <c r="CD20" s="683"/>
      <c r="CE20" s="683"/>
      <c r="CF20" s="683"/>
      <c r="CG20" s="684"/>
      <c r="CJ20" s="290" t="s">
        <v>171</v>
      </c>
      <c r="CK20" s="291"/>
      <c r="CL20" s="292" t="s">
        <v>182</v>
      </c>
      <c r="CM20" s="677"/>
      <c r="CN20" s="678"/>
      <c r="CO20" s="679"/>
      <c r="CP20" s="680"/>
      <c r="CQ20" s="720" t="e">
        <f>+CQ19/$H$62</f>
        <v>#DIV/0!</v>
      </c>
      <c r="CR20" s="682"/>
      <c r="CS20" s="683"/>
      <c r="CT20" s="683"/>
      <c r="CU20" s="683"/>
      <c r="CV20" s="683"/>
      <c r="CW20" s="683"/>
      <c r="CX20" s="683"/>
      <c r="CY20" s="683"/>
      <c r="CZ20" s="684"/>
      <c r="DC20" s="290" t="s">
        <v>171</v>
      </c>
      <c r="DD20" s="291"/>
      <c r="DE20" s="292" t="s">
        <v>182</v>
      </c>
      <c r="DF20" s="677"/>
      <c r="DG20" s="678"/>
      <c r="DH20" s="679"/>
      <c r="DI20" s="680"/>
      <c r="DJ20" s="720" t="e">
        <f>+DJ19/$H$62</f>
        <v>#DIV/0!</v>
      </c>
      <c r="DK20" s="682"/>
      <c r="DL20" s="683"/>
      <c r="DM20" s="683"/>
      <c r="DN20" s="683"/>
      <c r="DO20" s="683"/>
      <c r="DP20" s="683"/>
      <c r="DQ20" s="683"/>
      <c r="DR20" s="683"/>
      <c r="DS20" s="684"/>
      <c r="DV20" s="290" t="s">
        <v>171</v>
      </c>
      <c r="DW20" s="291"/>
      <c r="DX20" s="292" t="s">
        <v>182</v>
      </c>
      <c r="DY20" s="677"/>
      <c r="DZ20" s="678"/>
      <c r="EA20" s="679"/>
      <c r="EB20" s="680"/>
      <c r="EC20" s="720" t="e">
        <f>+EC19/$H$59</f>
        <v>#DIV/0!</v>
      </c>
      <c r="ED20" s="682"/>
      <c r="EE20" s="683"/>
      <c r="EF20" s="683"/>
      <c r="EG20" s="683"/>
      <c r="EH20" s="683"/>
      <c r="EI20" s="683"/>
      <c r="EJ20" s="683"/>
      <c r="EK20" s="683"/>
      <c r="EL20" s="684"/>
      <c r="EO20" s="290" t="s">
        <v>171</v>
      </c>
      <c r="EP20" s="291"/>
      <c r="EQ20" s="292" t="s">
        <v>182</v>
      </c>
      <c r="ER20" s="677"/>
      <c r="ES20" s="678"/>
      <c r="ET20" s="679"/>
      <c r="EU20" s="680"/>
      <c r="EV20" s="720" t="e">
        <f>+EV19/$H$60</f>
        <v>#DIV/0!</v>
      </c>
      <c r="EW20" s="682"/>
      <c r="EX20" s="683"/>
      <c r="EY20" s="683"/>
      <c r="EZ20" s="683"/>
      <c r="FA20" s="683"/>
      <c r="FB20" s="683"/>
      <c r="FC20" s="683"/>
      <c r="FD20" s="683"/>
      <c r="FE20" s="684"/>
      <c r="FH20" s="702" t="s">
        <v>381</v>
      </c>
      <c r="FI20" s="702" t="s">
        <v>172</v>
      </c>
      <c r="FJ20" s="298" t="s">
        <v>551</v>
      </c>
      <c r="FK20" s="692" t="s">
        <v>148</v>
      </c>
      <c r="FL20" s="703">
        <v>2</v>
      </c>
      <c r="FM20" s="704">
        <v>25000</v>
      </c>
      <c r="FN20" s="705">
        <f t="shared" ref="FN20:FN27" si="209">ROUND(FL20*FM20,0)</f>
        <v>50000</v>
      </c>
      <c r="FO20" s="722"/>
      <c r="FP20" s="682"/>
      <c r="FQ20" s="683"/>
      <c r="FR20" s="683"/>
      <c r="FS20" s="683"/>
      <c r="FT20" s="683"/>
      <c r="FU20" s="683"/>
      <c r="FV20" s="683"/>
      <c r="FW20" s="683"/>
      <c r="FX20" s="684"/>
      <c r="GA20" s="290" t="s">
        <v>171</v>
      </c>
      <c r="GB20" s="291"/>
      <c r="GC20" s="292" t="s">
        <v>182</v>
      </c>
      <c r="GD20" s="677"/>
      <c r="GE20" s="678"/>
      <c r="GF20" s="679"/>
      <c r="GG20" s="680"/>
      <c r="GH20" s="720" t="e">
        <f>+GH19/$H$62</f>
        <v>#DIV/0!</v>
      </c>
      <c r="GI20" s="682"/>
      <c r="GJ20" s="683"/>
      <c r="GK20" s="683"/>
      <c r="GL20" s="683"/>
      <c r="GM20" s="683"/>
      <c r="GN20" s="683"/>
      <c r="GO20" s="683"/>
      <c r="GP20" s="683"/>
      <c r="GQ20" s="684"/>
      <c r="GT20" s="290" t="s">
        <v>171</v>
      </c>
      <c r="GU20" s="291"/>
      <c r="GV20" s="292" t="s">
        <v>182</v>
      </c>
      <c r="GW20" s="677"/>
      <c r="GX20" s="678"/>
      <c r="GY20" s="679"/>
      <c r="GZ20" s="680"/>
      <c r="HA20" s="720" t="e">
        <f>+HA19/$H$62</f>
        <v>#DIV/0!</v>
      </c>
      <c r="HB20" s="682"/>
      <c r="HC20" s="683"/>
      <c r="HD20" s="683"/>
      <c r="HE20" s="683"/>
      <c r="HF20" s="683"/>
      <c r="HG20" s="683"/>
      <c r="HH20" s="683"/>
      <c r="HI20" s="683"/>
      <c r="HJ20" s="684"/>
      <c r="HM20" s="290" t="s">
        <v>171</v>
      </c>
      <c r="HN20" s="291"/>
      <c r="HO20" s="292" t="s">
        <v>182</v>
      </c>
      <c r="HP20" s="677"/>
      <c r="HQ20" s="678"/>
      <c r="HR20" s="679"/>
      <c r="HS20" s="680"/>
      <c r="HT20" s="720" t="e">
        <f>+HT19/$H$62</f>
        <v>#DIV/0!</v>
      </c>
      <c r="HU20" s="682"/>
      <c r="HV20" s="683"/>
      <c r="HW20" s="683"/>
      <c r="HX20" s="683"/>
      <c r="HY20" s="683"/>
      <c r="HZ20" s="683"/>
      <c r="IA20" s="683"/>
      <c r="IB20" s="683"/>
      <c r="IC20" s="684"/>
      <c r="IF20" s="290" t="s">
        <v>171</v>
      </c>
      <c r="IG20" s="291"/>
      <c r="IH20" s="292" t="s">
        <v>182</v>
      </c>
      <c r="II20" s="677"/>
      <c r="IJ20" s="678"/>
      <c r="IK20" s="679"/>
      <c r="IL20" s="680"/>
      <c r="IM20" s="720" t="e">
        <f>+IM19/$H$62</f>
        <v>#DIV/0!</v>
      </c>
      <c r="IN20" s="682"/>
      <c r="IO20" s="683"/>
      <c r="IP20" s="683"/>
      <c r="IQ20" s="683"/>
      <c r="IR20" s="683"/>
      <c r="IS20" s="683"/>
      <c r="IT20" s="683"/>
      <c r="IU20" s="683"/>
      <c r="IV20" s="684"/>
      <c r="IY20" s="290" t="s">
        <v>171</v>
      </c>
      <c r="IZ20" s="291"/>
      <c r="JA20" s="292" t="s">
        <v>182</v>
      </c>
      <c r="JB20" s="677"/>
      <c r="JC20" s="678"/>
      <c r="JD20" s="679"/>
      <c r="JE20" s="680"/>
      <c r="JF20" s="720" t="e">
        <f>+JF19/$H$62</f>
        <v>#DIV/0!</v>
      </c>
      <c r="JG20" s="682"/>
      <c r="JH20" s="683"/>
      <c r="JI20" s="683"/>
      <c r="JJ20" s="683"/>
      <c r="JK20" s="683"/>
      <c r="JL20" s="683"/>
      <c r="JM20" s="683"/>
      <c r="JN20" s="683"/>
      <c r="JO20" s="684"/>
      <c r="JR20" s="290" t="s">
        <v>171</v>
      </c>
      <c r="JS20" s="291"/>
      <c r="JT20" s="292" t="s">
        <v>182</v>
      </c>
      <c r="JU20" s="677"/>
      <c r="JV20" s="678"/>
      <c r="JW20" s="679"/>
      <c r="JX20" s="680"/>
      <c r="JY20" s="720" t="e">
        <f>+JY19/$H$62</f>
        <v>#DIV/0!</v>
      </c>
      <c r="JZ20" s="682"/>
      <c r="KA20" s="683"/>
      <c r="KB20" s="683"/>
      <c r="KC20" s="683"/>
      <c r="KD20" s="683"/>
      <c r="KE20" s="683"/>
      <c r="KF20" s="683"/>
      <c r="KG20" s="683"/>
      <c r="KH20" s="684"/>
      <c r="KK20" s="290" t="s">
        <v>171</v>
      </c>
      <c r="KL20" s="291"/>
      <c r="KM20" s="292" t="s">
        <v>182</v>
      </c>
      <c r="KN20" s="677"/>
      <c r="KO20" s="678"/>
      <c r="KP20" s="679"/>
      <c r="KQ20" s="680"/>
      <c r="KR20" s="720" t="e">
        <f>+KR19/$H$59</f>
        <v>#DIV/0!</v>
      </c>
      <c r="KS20" s="682"/>
      <c r="KT20" s="683"/>
      <c r="KU20" s="683"/>
      <c r="KV20" s="683"/>
      <c r="KW20" s="683"/>
      <c r="KX20" s="683"/>
      <c r="KY20" s="683"/>
      <c r="KZ20" s="683"/>
      <c r="LA20" s="684"/>
      <c r="LD20" s="290" t="s">
        <v>171</v>
      </c>
      <c r="LE20" s="291"/>
      <c r="LF20" s="292" t="s">
        <v>182</v>
      </c>
      <c r="LG20" s="677"/>
      <c r="LH20" s="678"/>
      <c r="LI20" s="679">
        <v>0</v>
      </c>
      <c r="LJ20" s="680"/>
      <c r="LK20" s="720" t="e">
        <f>+LK19/$H$62</f>
        <v>#DIV/0!</v>
      </c>
      <c r="LL20" s="682"/>
      <c r="LM20" s="683"/>
      <c r="LN20" s="683"/>
      <c r="LO20" s="683"/>
      <c r="LP20" s="683"/>
      <c r="LQ20" s="683"/>
      <c r="LR20" s="683"/>
      <c r="LS20" s="683"/>
      <c r="LT20" s="684"/>
      <c r="LW20" s="290" t="s">
        <v>171</v>
      </c>
      <c r="LX20" s="291"/>
      <c r="LY20" s="292" t="s">
        <v>182</v>
      </c>
      <c r="LZ20" s="677"/>
      <c r="MA20" s="678"/>
      <c r="MB20" s="679"/>
      <c r="MC20" s="680"/>
      <c r="MD20" s="720" t="e">
        <f>+MD19/$H$62</f>
        <v>#DIV/0!</v>
      </c>
      <c r="ME20" s="682"/>
      <c r="MF20" s="683"/>
      <c r="MG20" s="683"/>
      <c r="MH20" s="683"/>
      <c r="MI20" s="683"/>
      <c r="MJ20" s="683"/>
      <c r="MK20" s="683"/>
      <c r="ML20" s="683"/>
      <c r="MM20" s="684"/>
      <c r="MP20" s="290" t="s">
        <v>171</v>
      </c>
      <c r="MQ20" s="291"/>
      <c r="MR20" s="292" t="s">
        <v>182</v>
      </c>
      <c r="MS20" s="677"/>
      <c r="MT20" s="678"/>
      <c r="MU20" s="679"/>
      <c r="MV20" s="680"/>
      <c r="MW20" s="720"/>
      <c r="MX20" s="682"/>
      <c r="MY20" s="683"/>
      <c r="MZ20" s="683"/>
      <c r="NA20" s="683"/>
      <c r="NB20" s="683"/>
      <c r="NC20" s="683"/>
      <c r="ND20" s="683"/>
      <c r="NE20" s="683"/>
      <c r="NF20" s="684"/>
      <c r="NI20" s="290" t="s">
        <v>171</v>
      </c>
      <c r="NJ20" s="291"/>
      <c r="NK20" s="292" t="s">
        <v>182</v>
      </c>
      <c r="NL20" s="677"/>
      <c r="NM20" s="678"/>
      <c r="NN20" s="679"/>
      <c r="NO20" s="680"/>
      <c r="NP20" s="720" t="e">
        <f>+NP19/$H$62</f>
        <v>#DIV/0!</v>
      </c>
      <c r="NQ20" s="682"/>
      <c r="NR20" s="683"/>
      <c r="NS20" s="683"/>
      <c r="NT20" s="683"/>
      <c r="NU20" s="683"/>
      <c r="NV20" s="683"/>
      <c r="NW20" s="683"/>
      <c r="NX20" s="683"/>
      <c r="NY20" s="684"/>
      <c r="OB20" s="290" t="s">
        <v>171</v>
      </c>
      <c r="OC20" s="291"/>
      <c r="OD20" s="292" t="s">
        <v>182</v>
      </c>
      <c r="OE20" s="677"/>
      <c r="OF20" s="678"/>
      <c r="OG20" s="679"/>
      <c r="OH20" s="680"/>
      <c r="OI20" s="720" t="e">
        <f>+OI19/$H$62</f>
        <v>#DIV/0!</v>
      </c>
      <c r="OJ20" s="682"/>
      <c r="OK20" s="683"/>
      <c r="OL20" s="683"/>
      <c r="OM20" s="683"/>
      <c r="ON20" s="683"/>
      <c r="OO20" s="683"/>
      <c r="OP20" s="683"/>
      <c r="OQ20" s="683"/>
      <c r="OR20" s="684"/>
    </row>
    <row r="21" spans="1:408" ht="94.5" customHeight="1" thickTop="1" x14ac:dyDescent="0.25">
      <c r="A21" s="602">
        <f t="shared" si="0"/>
        <v>13</v>
      </c>
      <c r="B21" s="690" t="s">
        <v>481</v>
      </c>
      <c r="C21" s="691" t="s">
        <v>381</v>
      </c>
      <c r="D21" s="296" t="s">
        <v>482</v>
      </c>
      <c r="E21" s="692" t="s">
        <v>164</v>
      </c>
      <c r="F21" s="693">
        <v>10</v>
      </c>
      <c r="G21" s="694"/>
      <c r="H21" s="695">
        <f>ROUND(F21*G21,0)</f>
        <v>0</v>
      </c>
      <c r="I21" s="723"/>
      <c r="L21" s="690" t="s">
        <v>481</v>
      </c>
      <c r="M21" s="691" t="s">
        <v>381</v>
      </c>
      <c r="N21" s="296" t="s">
        <v>482</v>
      </c>
      <c r="O21" s="692" t="s">
        <v>164</v>
      </c>
      <c r="P21" s="693">
        <v>10</v>
      </c>
      <c r="Q21" s="694">
        <v>48000</v>
      </c>
      <c r="R21" s="695">
        <v>480000</v>
      </c>
      <c r="S21" s="723"/>
      <c r="T21" s="697">
        <f>IFERROR(IF(EXACT(VLOOKUP(L21,OFERTA_0,1,FALSE),L21),1,0),0)</f>
        <v>1</v>
      </c>
      <c r="U21" s="697">
        <f>IFERROR(IF(EXACT(VLOOKUP(L21,OFERTA_0,3,FALSE),N21),1,0),0)</f>
        <v>1</v>
      </c>
      <c r="V21" s="697">
        <f>IFERROR(IF(EXACT(VLOOKUP(L21,OFERTA_0,4,FALSE),O21),1,0),0)</f>
        <v>1</v>
      </c>
      <c r="W21" s="697">
        <f>IFERROR(IF(EXACT(VLOOKUP(L21,OFERTA_0,5,FALSE),P21),1,0),0)</f>
        <v>1</v>
      </c>
      <c r="X21" s="697">
        <f t="shared" ref="X21:X24" si="210">IFERROR(IF(Q21&lt;=0,0,1),0)</f>
        <v>1</v>
      </c>
      <c r="Y21" s="697">
        <f t="shared" ref="Y21:Y24" si="211">IFERROR(IF(R21&lt;=0,0,1),0)</f>
        <v>1</v>
      </c>
      <c r="Z21" s="697">
        <f t="shared" ref="Z21:Z24" si="212">PRODUCT(T21:Y21)</f>
        <v>1</v>
      </c>
      <c r="AA21" s="698">
        <f t="shared" ref="AA21:AA24" si="213">ROUND(R21,0)</f>
        <v>480000</v>
      </c>
      <c r="AB21" s="699">
        <f t="shared" ref="AB21:AB24" si="214">R21-AA21</f>
        <v>0</v>
      </c>
      <c r="AE21" s="690" t="s">
        <v>481</v>
      </c>
      <c r="AF21" s="691" t="s">
        <v>381</v>
      </c>
      <c r="AG21" s="296" t="s">
        <v>482</v>
      </c>
      <c r="AH21" s="692" t="s">
        <v>164</v>
      </c>
      <c r="AI21" s="693">
        <v>10</v>
      </c>
      <c r="AJ21" s="694">
        <v>40000</v>
      </c>
      <c r="AK21" s="695">
        <f>ROUND(AI21*AJ21,0)</f>
        <v>400000</v>
      </c>
      <c r="AL21" s="723"/>
      <c r="AM21" s="697">
        <f>IFERROR(IF(EXACT(VLOOKUP(AE21,OFERTA_0,1,FALSE),AE21),1,0),0)</f>
        <v>1</v>
      </c>
      <c r="AN21" s="697">
        <f>IFERROR(IF(EXACT(VLOOKUP(AE21,OFERTA_0,3,FALSE),AG21),1,0),0)</f>
        <v>1</v>
      </c>
      <c r="AO21" s="697">
        <f>IFERROR(IF(EXACT(VLOOKUP(AE21,OFERTA_0,4,FALSE),AH21),1,0),0)</f>
        <v>1</v>
      </c>
      <c r="AP21" s="697">
        <f>IFERROR(IF(EXACT(VLOOKUP(AE21,OFERTA_0,5,FALSE),AI21),1,0),0)</f>
        <v>1</v>
      </c>
      <c r="AQ21" s="697">
        <f t="shared" ref="AQ21:AQ24" si="215">IFERROR(IF(AJ21&lt;=0,0,1),0)</f>
        <v>1</v>
      </c>
      <c r="AR21" s="697">
        <f t="shared" ref="AR21:AR24" si="216">IFERROR(IF(AK21&lt;=0,0,1),0)</f>
        <v>1</v>
      </c>
      <c r="AS21" s="697">
        <f t="shared" ref="AS21:AS24" si="217">PRODUCT(AM21:AR21)</f>
        <v>1</v>
      </c>
      <c r="AT21" s="698">
        <f t="shared" ref="AT21:AT24" si="218">ROUND(AK21,0)</f>
        <v>400000</v>
      </c>
      <c r="AU21" s="699">
        <f t="shared" ref="AU21:AU24" si="219">AK21-AT21</f>
        <v>0</v>
      </c>
      <c r="AX21" s="690" t="s">
        <v>481</v>
      </c>
      <c r="AY21" s="691" t="s">
        <v>381</v>
      </c>
      <c r="AZ21" s="296" t="s">
        <v>482</v>
      </c>
      <c r="BA21" s="692" t="s">
        <v>164</v>
      </c>
      <c r="BB21" s="693">
        <v>10</v>
      </c>
      <c r="BC21" s="700">
        <v>39800</v>
      </c>
      <c r="BD21" s="695">
        <f>ROUND(BB21*BC21,0)</f>
        <v>398000</v>
      </c>
      <c r="BE21" s="723"/>
      <c r="BF21" s="697">
        <f>IFERROR(IF(EXACT(VLOOKUP(AX21,OFERTA_0,1,FALSE),AX21),1,0),0)</f>
        <v>1</v>
      </c>
      <c r="BG21" s="697">
        <f>IFERROR(IF(EXACT(VLOOKUP(AX21,OFERTA_0,3,FALSE),AZ21),1,0),0)</f>
        <v>1</v>
      </c>
      <c r="BH21" s="697">
        <f>IFERROR(IF(EXACT(VLOOKUP(AX21,OFERTA_0,4,FALSE),BA21),1,0),0)</f>
        <v>1</v>
      </c>
      <c r="BI21" s="697">
        <f>IFERROR(IF(EXACT(VLOOKUP(AX21,OFERTA_0,5,FALSE),BB21),1,0),0)</f>
        <v>1</v>
      </c>
      <c r="BJ21" s="697">
        <f t="shared" ref="BJ21:BJ24" si="220">IFERROR(IF(BC21&lt;=0,0,1),0)</f>
        <v>1</v>
      </c>
      <c r="BK21" s="697">
        <f t="shared" ref="BK21:BK24" si="221">IFERROR(IF(BD21&lt;=0,0,1),0)</f>
        <v>1</v>
      </c>
      <c r="BL21" s="697">
        <f t="shared" ref="BL21:BL24" si="222">PRODUCT(BF21:BK21)</f>
        <v>1</v>
      </c>
      <c r="BM21" s="698">
        <f t="shared" ref="BM21:BM24" si="223">ROUND(BD21,0)</f>
        <v>398000</v>
      </c>
      <c r="BN21" s="699">
        <f t="shared" ref="BN21:BN24" si="224">BD21-BM21</f>
        <v>0</v>
      </c>
      <c r="BQ21" s="690" t="s">
        <v>481</v>
      </c>
      <c r="BR21" s="691" t="s">
        <v>381</v>
      </c>
      <c r="BS21" s="296" t="s">
        <v>482</v>
      </c>
      <c r="BT21" s="692" t="s">
        <v>164</v>
      </c>
      <c r="BU21" s="693">
        <v>10</v>
      </c>
      <c r="BV21" s="694">
        <v>31780</v>
      </c>
      <c r="BW21" s="695">
        <f>ROUND(BU21*BV21,0)</f>
        <v>317800</v>
      </c>
      <c r="BX21" s="723"/>
      <c r="BY21" s="697">
        <f>IFERROR(IF(EXACT(VLOOKUP(BQ21,OFERTA_0,1,FALSE),BQ21),1,0),0)</f>
        <v>1</v>
      </c>
      <c r="BZ21" s="697">
        <f>IFERROR(IF(EXACT(VLOOKUP(BQ21,OFERTA_0,3,FALSE),BS21),1,0),0)</f>
        <v>1</v>
      </c>
      <c r="CA21" s="697">
        <f>IFERROR(IF(EXACT(VLOOKUP(BQ21,OFERTA_0,4,FALSE),BT21),1,0),0)</f>
        <v>1</v>
      </c>
      <c r="CB21" s="697">
        <f>IFERROR(IF(EXACT(VLOOKUP(BQ21,OFERTA_0,5,FALSE),BU21),1,0),0)</f>
        <v>1</v>
      </c>
      <c r="CC21" s="697">
        <f t="shared" ref="CC21:CC24" si="225">IFERROR(IF(BV21&lt;=0,0,1),0)</f>
        <v>1</v>
      </c>
      <c r="CD21" s="697">
        <f t="shared" ref="CD21:CD24" si="226">IFERROR(IF(BW21&lt;=0,0,1),0)</f>
        <v>1</v>
      </c>
      <c r="CE21" s="697">
        <f t="shared" ref="CE21:CE24" si="227">PRODUCT(BY21:CD21)</f>
        <v>1</v>
      </c>
      <c r="CF21" s="698">
        <f t="shared" ref="CF21:CF24" si="228">ROUND(BW21,0)</f>
        <v>317800</v>
      </c>
      <c r="CG21" s="699">
        <f t="shared" ref="CG21:CG24" si="229">BW21-CF21</f>
        <v>0</v>
      </c>
      <c r="CJ21" s="690" t="s">
        <v>481</v>
      </c>
      <c r="CK21" s="691" t="s">
        <v>381</v>
      </c>
      <c r="CL21" s="296" t="s">
        <v>482</v>
      </c>
      <c r="CM21" s="692" t="s">
        <v>164</v>
      </c>
      <c r="CN21" s="693">
        <v>10</v>
      </c>
      <c r="CO21" s="694">
        <v>26500</v>
      </c>
      <c r="CP21" s="695">
        <f t="shared" si="21"/>
        <v>265000</v>
      </c>
      <c r="CQ21" s="723"/>
      <c r="CR21" s="697">
        <f>IFERROR(IF(EXACT(VLOOKUP(CJ21,OFERTA_0,1,FALSE),CJ21),1,0),0)</f>
        <v>1</v>
      </c>
      <c r="CS21" s="697">
        <f>IFERROR(IF(EXACT(VLOOKUP(CJ21,OFERTA_0,3,FALSE),CL21),1,0),0)</f>
        <v>1</v>
      </c>
      <c r="CT21" s="697">
        <f>IFERROR(IF(EXACT(VLOOKUP(CJ21,OFERTA_0,4,FALSE),CM21),1,0),0)</f>
        <v>1</v>
      </c>
      <c r="CU21" s="697">
        <f>IFERROR(IF(EXACT(VLOOKUP(CJ21,OFERTA_0,5,FALSE),CN21),1,0),0)</f>
        <v>1</v>
      </c>
      <c r="CV21" s="697">
        <f t="shared" ref="CV21:CV24" si="230">IFERROR(IF(CO21&lt;=0,0,1),0)</f>
        <v>1</v>
      </c>
      <c r="CW21" s="697">
        <f t="shared" ref="CW21:CW24" si="231">IFERROR(IF(CP21&lt;=0,0,1),0)</f>
        <v>1</v>
      </c>
      <c r="CX21" s="697">
        <f t="shared" ref="CX21:CX24" si="232">PRODUCT(CR21:CW21)</f>
        <v>1</v>
      </c>
      <c r="CY21" s="698">
        <f t="shared" ref="CY21:CY24" si="233">ROUND(CP21,0)</f>
        <v>265000</v>
      </c>
      <c r="CZ21" s="699">
        <f t="shared" ref="CZ21:CZ24" si="234">CP21-CY21</f>
        <v>0</v>
      </c>
      <c r="DC21" s="690" t="s">
        <v>481</v>
      </c>
      <c r="DD21" s="691" t="s">
        <v>381</v>
      </c>
      <c r="DE21" s="296" t="s">
        <v>482</v>
      </c>
      <c r="DF21" s="692" t="s">
        <v>164</v>
      </c>
      <c r="DG21" s="693">
        <v>10</v>
      </c>
      <c r="DH21" s="694">
        <v>30800.000000000004</v>
      </c>
      <c r="DI21" s="695">
        <f>ROUND(DG21*DH21,0)</f>
        <v>308000</v>
      </c>
      <c r="DJ21" s="723"/>
      <c r="DK21" s="697">
        <f>IFERROR(IF(EXACT(VLOOKUP(DC21,OFERTA_0,1,FALSE),DC21),1,0),0)</f>
        <v>1</v>
      </c>
      <c r="DL21" s="697">
        <f>IFERROR(IF(EXACT(VLOOKUP(DC21,OFERTA_0,3,FALSE),DE21),1,0),0)</f>
        <v>1</v>
      </c>
      <c r="DM21" s="697">
        <f>IFERROR(IF(EXACT(VLOOKUP(DC21,OFERTA_0,4,FALSE),DF21),1,0),0)</f>
        <v>1</v>
      </c>
      <c r="DN21" s="697">
        <f>IFERROR(IF(EXACT(VLOOKUP(DC21,OFERTA_0,5,FALSE),DG21),1,0),0)</f>
        <v>1</v>
      </c>
      <c r="DO21" s="697">
        <f t="shared" ref="DO21:DO24" si="235">IFERROR(IF(DH21&lt;=0,0,1),0)</f>
        <v>1</v>
      </c>
      <c r="DP21" s="697">
        <f t="shared" ref="DP21:DP24" si="236">IFERROR(IF(DI21&lt;=0,0,1),0)</f>
        <v>1</v>
      </c>
      <c r="DQ21" s="697">
        <f t="shared" ref="DQ21:DQ24" si="237">PRODUCT(DK21:DP21)</f>
        <v>1</v>
      </c>
      <c r="DR21" s="698">
        <f t="shared" ref="DR21:DR24" si="238">ROUND(DI21,0)</f>
        <v>308000</v>
      </c>
      <c r="DS21" s="699">
        <f t="shared" ref="DS21:DS24" si="239">DI21-DR21</f>
        <v>0</v>
      </c>
      <c r="DV21" s="690" t="s">
        <v>481</v>
      </c>
      <c r="DW21" s="691" t="s">
        <v>381</v>
      </c>
      <c r="DX21" s="297" t="s">
        <v>482</v>
      </c>
      <c r="DY21" s="692" t="s">
        <v>164</v>
      </c>
      <c r="DZ21" s="693">
        <v>10</v>
      </c>
      <c r="EA21" s="694">
        <v>22500</v>
      </c>
      <c r="EB21" s="701">
        <f>ROUND(DZ21*EA21,0)</f>
        <v>225000</v>
      </c>
      <c r="EC21" s="723"/>
      <c r="ED21" s="697">
        <f>IFERROR(IF(EXACT(VLOOKUP(DV21,OFERTA_0,1,FALSE),DV21),1,0),0)</f>
        <v>1</v>
      </c>
      <c r="EE21" s="697">
        <f>IFERROR(IF(EXACT(VLOOKUP(DV21,OFERTA_0,3,FALSE),DX21),1,0),0)</f>
        <v>1</v>
      </c>
      <c r="EF21" s="697">
        <f>IFERROR(IF(EXACT(VLOOKUP(DV21,OFERTA_0,4,FALSE),DY21),1,0),0)</f>
        <v>1</v>
      </c>
      <c r="EG21" s="697">
        <f>IFERROR(IF(EXACT(VLOOKUP(DV21,OFERTA_0,5,FALSE),DZ21),1,0),0)</f>
        <v>1</v>
      </c>
      <c r="EH21" s="697">
        <f t="shared" ref="EH21:EH24" si="240">IFERROR(IF(EA21&lt;=0,0,1),0)</f>
        <v>1</v>
      </c>
      <c r="EI21" s="697">
        <f t="shared" ref="EI21:EI24" si="241">IFERROR(IF(EB21&lt;=0,0,1),0)</f>
        <v>1</v>
      </c>
      <c r="EJ21" s="697">
        <f t="shared" ref="EJ21:EJ24" si="242">PRODUCT(ED21:EI21)</f>
        <v>1</v>
      </c>
      <c r="EK21" s="698">
        <f t="shared" ref="EK21:EK24" si="243">ROUND(EB21,0)</f>
        <v>225000</v>
      </c>
      <c r="EL21" s="699">
        <f t="shared" ref="EL21:EL24" si="244">EB21-EK21</f>
        <v>0</v>
      </c>
      <c r="EO21" s="690" t="s">
        <v>481</v>
      </c>
      <c r="EP21" s="691" t="s">
        <v>381</v>
      </c>
      <c r="EQ21" s="296" t="s">
        <v>482</v>
      </c>
      <c r="ER21" s="692" t="s">
        <v>164</v>
      </c>
      <c r="ES21" s="693">
        <v>10</v>
      </c>
      <c r="ET21" s="694">
        <v>45200</v>
      </c>
      <c r="EU21" s="695">
        <f>ROUND(ES21*ET21,0)</f>
        <v>452000</v>
      </c>
      <c r="EV21" s="723"/>
      <c r="EW21" s="697">
        <f>IFERROR(IF(EXACT(VLOOKUP(EO21,OFERTA_0,1,FALSE),EO21),1,0),0)</f>
        <v>1</v>
      </c>
      <c r="EX21" s="697">
        <f>IFERROR(IF(EXACT(VLOOKUP(EO21,OFERTA_0,3,FALSE),EQ21),1,0),0)</f>
        <v>1</v>
      </c>
      <c r="EY21" s="697">
        <f>IFERROR(IF(EXACT(VLOOKUP(EO21,OFERTA_0,4,FALSE),ER21),1,0),0)</f>
        <v>1</v>
      </c>
      <c r="EZ21" s="697">
        <f>IFERROR(IF(EXACT(VLOOKUP(EO21,OFERTA_0,5,FALSE),ES21),1,0),0)</f>
        <v>1</v>
      </c>
      <c r="FA21" s="697">
        <f t="shared" ref="FA21:FA24" si="245">IFERROR(IF(ET21&lt;=0,0,1),0)</f>
        <v>1</v>
      </c>
      <c r="FB21" s="697">
        <f t="shared" ref="FB21:FB24" si="246">IFERROR(IF(EU21&lt;=0,0,1),0)</f>
        <v>1</v>
      </c>
      <c r="FC21" s="697">
        <f t="shared" ref="FC21:FC24" si="247">PRODUCT(EW21:FB21)</f>
        <v>1</v>
      </c>
      <c r="FD21" s="698">
        <f t="shared" ref="FD21:FD24" si="248">ROUND(EU21,0)</f>
        <v>452000</v>
      </c>
      <c r="FE21" s="699">
        <f t="shared" ref="FE21:FE24" si="249">EU21-FD21</f>
        <v>0</v>
      </c>
      <c r="FH21" s="724" t="s">
        <v>381</v>
      </c>
      <c r="FI21" s="724" t="s">
        <v>173</v>
      </c>
      <c r="FJ21" s="302" t="s">
        <v>552</v>
      </c>
      <c r="FK21" s="725" t="s">
        <v>148</v>
      </c>
      <c r="FL21" s="726">
        <v>5</v>
      </c>
      <c r="FM21" s="694">
        <v>25000</v>
      </c>
      <c r="FN21" s="727">
        <f t="shared" si="209"/>
        <v>125000</v>
      </c>
      <c r="FO21" s="722"/>
      <c r="FP21" s="697">
        <f>IFERROR(IF(EXACT(VLOOKUP(FH21,OFERTA_0,1,FALSE),FH21),1,0),0)</f>
        <v>0</v>
      </c>
      <c r="FQ21" s="697">
        <f>IFERROR(IF(EXACT(VLOOKUP(FH21,OFERTA_0,3,FALSE),FJ21),1,0),0)</f>
        <v>0</v>
      </c>
      <c r="FR21" s="697">
        <f>IFERROR(IF(EXACT(VLOOKUP(FH21,OFERTA_0,4,FALSE),FK21),1,0),0)</f>
        <v>0</v>
      </c>
      <c r="FS21" s="697">
        <f>IFERROR(IF(EXACT(VLOOKUP(FH21,OFERTA_0,5,FALSE),FL21),1,0),0)</f>
        <v>0</v>
      </c>
      <c r="FT21" s="697">
        <f t="shared" ref="FT21:FT24" si="250">IFERROR(IF(FM21&lt;=0,0,1),0)</f>
        <v>1</v>
      </c>
      <c r="FU21" s="697">
        <f t="shared" ref="FU21:FU24" si="251">IFERROR(IF(FN21&lt;=0,0,1),0)</f>
        <v>1</v>
      </c>
      <c r="FV21" s="697">
        <f t="shared" ref="FV21:FV24" si="252">PRODUCT(FP21:FU21)</f>
        <v>0</v>
      </c>
      <c r="FW21" s="698">
        <f t="shared" ref="FW21:FW24" si="253">ROUND(FN21,0)</f>
        <v>125000</v>
      </c>
      <c r="FX21" s="699">
        <f t="shared" ref="FX21:FX24" si="254">FN21-FW21</f>
        <v>0</v>
      </c>
      <c r="GA21" s="690" t="s">
        <v>481</v>
      </c>
      <c r="GB21" s="691" t="s">
        <v>381</v>
      </c>
      <c r="GC21" s="296" t="s">
        <v>482</v>
      </c>
      <c r="GD21" s="692" t="s">
        <v>164</v>
      </c>
      <c r="GE21" s="693">
        <v>10</v>
      </c>
      <c r="GF21" s="694">
        <v>30000</v>
      </c>
      <c r="GG21" s="695">
        <f>ROUND(GE21*GF21,0)</f>
        <v>300000</v>
      </c>
      <c r="GH21" s="723"/>
      <c r="GI21" s="697">
        <f>IFERROR(IF(EXACT(VLOOKUP(GA21,OFERTA_0,1,FALSE),GA21),1,0),0)</f>
        <v>1</v>
      </c>
      <c r="GJ21" s="697">
        <f>IFERROR(IF(EXACT(VLOOKUP(GA21,OFERTA_0,3,FALSE),GC21),1,0),0)</f>
        <v>1</v>
      </c>
      <c r="GK21" s="697">
        <f>IFERROR(IF(EXACT(VLOOKUP(GA21,OFERTA_0,4,FALSE),GD21),1,0),0)</f>
        <v>1</v>
      </c>
      <c r="GL21" s="697">
        <f>IFERROR(IF(EXACT(VLOOKUP(GA21,OFERTA_0,5,FALSE),GE21),1,0),0)</f>
        <v>1</v>
      </c>
      <c r="GM21" s="697">
        <f t="shared" ref="GM21:GM24" si="255">IFERROR(IF(GF21&lt;=0,0,1),0)</f>
        <v>1</v>
      </c>
      <c r="GN21" s="697">
        <f t="shared" ref="GN21:GN24" si="256">IFERROR(IF(GG21&lt;=0,0,1),0)</f>
        <v>1</v>
      </c>
      <c r="GO21" s="697">
        <f t="shared" ref="GO21:GO24" si="257">PRODUCT(GI21:GN21)</f>
        <v>1</v>
      </c>
      <c r="GP21" s="698">
        <f t="shared" ref="GP21:GP24" si="258">ROUND(GG21,0)</f>
        <v>300000</v>
      </c>
      <c r="GQ21" s="699">
        <f t="shared" ref="GQ21:GQ24" si="259">GG21-GP21</f>
        <v>0</v>
      </c>
      <c r="GT21" s="690" t="s">
        <v>481</v>
      </c>
      <c r="GU21" s="691" t="s">
        <v>381</v>
      </c>
      <c r="GV21" s="296" t="s">
        <v>482</v>
      </c>
      <c r="GW21" s="692" t="s">
        <v>164</v>
      </c>
      <c r="GX21" s="693">
        <v>10</v>
      </c>
      <c r="GY21" s="694">
        <v>50000</v>
      </c>
      <c r="GZ21" s="695">
        <f>ROUND(GX21*GY21,0)</f>
        <v>500000</v>
      </c>
      <c r="HA21" s="723"/>
      <c r="HB21" s="697">
        <f>IFERROR(IF(EXACT(VLOOKUP(GT21,OFERTA_0,1,FALSE),GT21),1,0),0)</f>
        <v>1</v>
      </c>
      <c r="HC21" s="697">
        <f>IFERROR(IF(EXACT(VLOOKUP(GT21,OFERTA_0,3,FALSE),GV21),1,0),0)</f>
        <v>1</v>
      </c>
      <c r="HD21" s="697">
        <f>IFERROR(IF(EXACT(VLOOKUP(GT21,OFERTA_0,4,FALSE),GW21),1,0),0)</f>
        <v>1</v>
      </c>
      <c r="HE21" s="697">
        <f>IFERROR(IF(EXACT(VLOOKUP(GT21,OFERTA_0,5,FALSE),GX21),1,0),0)</f>
        <v>1</v>
      </c>
      <c r="HF21" s="697">
        <f t="shared" ref="HF21:HF24" si="260">IFERROR(IF(GY21&lt;=0,0,1),0)</f>
        <v>1</v>
      </c>
      <c r="HG21" s="697">
        <f t="shared" ref="HG21:HG24" si="261">IFERROR(IF(GZ21&lt;=0,0,1),0)</f>
        <v>1</v>
      </c>
      <c r="HH21" s="697">
        <f t="shared" ref="HH21:HH24" si="262">PRODUCT(HB21:HG21)</f>
        <v>1</v>
      </c>
      <c r="HI21" s="698">
        <f t="shared" ref="HI21:HI24" si="263">ROUND(GZ21,0)</f>
        <v>500000</v>
      </c>
      <c r="HJ21" s="699">
        <f t="shared" ref="HJ21:HJ24" si="264">GZ21-HI21</f>
        <v>0</v>
      </c>
      <c r="HM21" s="690" t="s">
        <v>481</v>
      </c>
      <c r="HN21" s="691" t="s">
        <v>381</v>
      </c>
      <c r="HO21" s="296" t="s">
        <v>482</v>
      </c>
      <c r="HP21" s="692" t="s">
        <v>164</v>
      </c>
      <c r="HQ21" s="693">
        <v>10</v>
      </c>
      <c r="HR21" s="694">
        <v>29697</v>
      </c>
      <c r="HS21" s="695">
        <f>ROUND(HQ21*HR21,0)</f>
        <v>296970</v>
      </c>
      <c r="HT21" s="723"/>
      <c r="HU21" s="697">
        <f>IFERROR(IF(EXACT(VLOOKUP(HM21,OFERTA_0,1,FALSE),HM21),1,0),0)</f>
        <v>1</v>
      </c>
      <c r="HV21" s="697">
        <f>IFERROR(IF(EXACT(VLOOKUP(HM21,OFERTA_0,3,FALSE),HO21),1,0),0)</f>
        <v>1</v>
      </c>
      <c r="HW21" s="697">
        <f>IFERROR(IF(EXACT(VLOOKUP(HM21,OFERTA_0,4,FALSE),HP21),1,0),0)</f>
        <v>1</v>
      </c>
      <c r="HX21" s="697">
        <f>IFERROR(IF(EXACT(VLOOKUP(HM21,OFERTA_0,5,FALSE),HQ21),1,0),0)</f>
        <v>1</v>
      </c>
      <c r="HY21" s="697">
        <f t="shared" ref="HY21:HY24" si="265">IFERROR(IF(HR21&lt;=0,0,1),0)</f>
        <v>1</v>
      </c>
      <c r="HZ21" s="697">
        <f t="shared" ref="HZ21:HZ24" si="266">IFERROR(IF(HS21&lt;=0,0,1),0)</f>
        <v>1</v>
      </c>
      <c r="IA21" s="697">
        <f t="shared" ref="IA21:IA24" si="267">PRODUCT(HU21:HZ21)</f>
        <v>1</v>
      </c>
      <c r="IB21" s="698">
        <f t="shared" ref="IB21:IB24" si="268">ROUND(HS21,0)</f>
        <v>296970</v>
      </c>
      <c r="IC21" s="699">
        <f t="shared" ref="IC21:IC24" si="269">HS21-IB21</f>
        <v>0</v>
      </c>
      <c r="IF21" s="690" t="s">
        <v>481</v>
      </c>
      <c r="IG21" s="691" t="s">
        <v>381</v>
      </c>
      <c r="IH21" s="296" t="s">
        <v>482</v>
      </c>
      <c r="II21" s="692" t="s">
        <v>164</v>
      </c>
      <c r="IJ21" s="693">
        <v>10</v>
      </c>
      <c r="IK21" s="694">
        <v>29650</v>
      </c>
      <c r="IL21" s="695">
        <f>ROUND(IJ21*IK21,0)</f>
        <v>296500</v>
      </c>
      <c r="IM21" s="723"/>
      <c r="IN21" s="697">
        <f>IFERROR(IF(EXACT(VLOOKUP(IF21,OFERTA_0,1,FALSE),IF21),1,0),0)</f>
        <v>1</v>
      </c>
      <c r="IO21" s="697">
        <f>IFERROR(IF(EXACT(VLOOKUP(IF21,OFERTA_0,3,FALSE),IH21),1,0),0)</f>
        <v>1</v>
      </c>
      <c r="IP21" s="697">
        <f>IFERROR(IF(EXACT(VLOOKUP(IF21,OFERTA_0,4,FALSE),II21),1,0),0)</f>
        <v>1</v>
      </c>
      <c r="IQ21" s="697">
        <f>IFERROR(IF(EXACT(VLOOKUP(IF21,OFERTA_0,5,FALSE),IJ21),1,0),0)</f>
        <v>1</v>
      </c>
      <c r="IR21" s="697">
        <f t="shared" ref="IR21:IR24" si="270">IFERROR(IF(IK21&lt;=0,0,1),0)</f>
        <v>1</v>
      </c>
      <c r="IS21" s="697">
        <f t="shared" ref="IS21:IS24" si="271">IFERROR(IF(IL21&lt;=0,0,1),0)</f>
        <v>1</v>
      </c>
      <c r="IT21" s="697">
        <f t="shared" ref="IT21:IT24" si="272">PRODUCT(IN21:IS21)</f>
        <v>1</v>
      </c>
      <c r="IU21" s="698">
        <f t="shared" ref="IU21:IU24" si="273">ROUND(IL21,0)</f>
        <v>296500</v>
      </c>
      <c r="IV21" s="699">
        <f t="shared" ref="IV21:IV24" si="274">IL21-IU21</f>
        <v>0</v>
      </c>
      <c r="IY21" s="690" t="s">
        <v>481</v>
      </c>
      <c r="IZ21" s="691" t="s">
        <v>381</v>
      </c>
      <c r="JA21" s="296" t="s">
        <v>482</v>
      </c>
      <c r="JB21" s="692" t="s">
        <v>164</v>
      </c>
      <c r="JC21" s="693">
        <v>10</v>
      </c>
      <c r="JD21" s="694">
        <v>35000</v>
      </c>
      <c r="JE21" s="695">
        <f>ROUND(JC21*JD21,0)</f>
        <v>350000</v>
      </c>
      <c r="JF21" s="723"/>
      <c r="JG21" s="697">
        <f>IFERROR(IF(EXACT(VLOOKUP(IY21,OFERTA_0,1,FALSE),IY21),1,0),0)</f>
        <v>1</v>
      </c>
      <c r="JH21" s="697">
        <f>IFERROR(IF(EXACT(VLOOKUP(IY21,OFERTA_0,3,FALSE),JA21),1,0),0)</f>
        <v>1</v>
      </c>
      <c r="JI21" s="697">
        <f>IFERROR(IF(EXACT(VLOOKUP(IY21,OFERTA_0,4,FALSE),JB21),1,0),0)</f>
        <v>1</v>
      </c>
      <c r="JJ21" s="697">
        <f>IFERROR(IF(EXACT(VLOOKUP(IY21,OFERTA_0,5,FALSE),JC21),1,0),0)</f>
        <v>1</v>
      </c>
      <c r="JK21" s="697">
        <f t="shared" ref="JK21:JK24" si="275">IFERROR(IF(JD21&lt;=0,0,1),0)</f>
        <v>1</v>
      </c>
      <c r="JL21" s="697">
        <f t="shared" ref="JL21:JL24" si="276">IFERROR(IF(JE21&lt;=0,0,1),0)</f>
        <v>1</v>
      </c>
      <c r="JM21" s="697">
        <f t="shared" ref="JM21:JM24" si="277">PRODUCT(JG21:JL21)</f>
        <v>1</v>
      </c>
      <c r="JN21" s="698">
        <f t="shared" ref="JN21:JN24" si="278">ROUND(JE21,0)</f>
        <v>350000</v>
      </c>
      <c r="JO21" s="699">
        <f t="shared" ref="JO21:JO24" si="279">JE21-JN21</f>
        <v>0</v>
      </c>
      <c r="JR21" s="690" t="s">
        <v>481</v>
      </c>
      <c r="JS21" s="691" t="s">
        <v>381</v>
      </c>
      <c r="JT21" s="296" t="s">
        <v>482</v>
      </c>
      <c r="JU21" s="692" t="s">
        <v>164</v>
      </c>
      <c r="JV21" s="693">
        <v>10</v>
      </c>
      <c r="JW21" s="694">
        <v>29650</v>
      </c>
      <c r="JX21" s="695">
        <f>ROUND(JV21*JW21,0)</f>
        <v>296500</v>
      </c>
      <c r="JY21" s="723"/>
      <c r="JZ21" s="697">
        <f>IFERROR(IF(EXACT(VLOOKUP(JR21,OFERTA_0,1,FALSE),JR21),1,0),0)</f>
        <v>1</v>
      </c>
      <c r="KA21" s="697">
        <f>IFERROR(IF(EXACT(VLOOKUP(JR21,OFERTA_0,3,FALSE),JT21),1,0),0)</f>
        <v>1</v>
      </c>
      <c r="KB21" s="697">
        <f>IFERROR(IF(EXACT(VLOOKUP(JR21,OFERTA_0,4,FALSE),JU21),1,0),0)</f>
        <v>1</v>
      </c>
      <c r="KC21" s="697">
        <f>IFERROR(IF(EXACT(VLOOKUP(JR21,OFERTA_0,5,FALSE),JV21),1,0),0)</f>
        <v>1</v>
      </c>
      <c r="KD21" s="697">
        <f t="shared" ref="KD21:KD24" si="280">IFERROR(IF(JW21&lt;=0,0,1),0)</f>
        <v>1</v>
      </c>
      <c r="KE21" s="697">
        <f t="shared" ref="KE21:KE24" si="281">IFERROR(IF(JX21&lt;=0,0,1),0)</f>
        <v>1</v>
      </c>
      <c r="KF21" s="697">
        <f t="shared" ref="KF21:KF24" si="282">PRODUCT(JZ21:KE21)</f>
        <v>1</v>
      </c>
      <c r="KG21" s="698">
        <f t="shared" ref="KG21:KG24" si="283">ROUND(JX21,0)</f>
        <v>296500</v>
      </c>
      <c r="KH21" s="699">
        <f t="shared" ref="KH21:KH24" si="284">JX21-KG21</f>
        <v>0</v>
      </c>
      <c r="KK21" s="690" t="s">
        <v>481</v>
      </c>
      <c r="KL21" s="691" t="s">
        <v>381</v>
      </c>
      <c r="KM21" s="296" t="s">
        <v>482</v>
      </c>
      <c r="KN21" s="692" t="s">
        <v>164</v>
      </c>
      <c r="KO21" s="693">
        <v>10</v>
      </c>
      <c r="KP21" s="694">
        <v>75000</v>
      </c>
      <c r="KQ21" s="695">
        <f>ROUND(KO21*KP21,0)</f>
        <v>750000</v>
      </c>
      <c r="KR21" s="723"/>
      <c r="KS21" s="697">
        <f>IFERROR(IF(EXACT(VLOOKUP(KK21,OFERTA_0,1,FALSE),KK21),1,0),0)</f>
        <v>1</v>
      </c>
      <c r="KT21" s="697">
        <f>IFERROR(IF(EXACT(VLOOKUP(KK21,OFERTA_0,3,FALSE),KM21),1,0),0)</f>
        <v>1</v>
      </c>
      <c r="KU21" s="697">
        <f>IFERROR(IF(EXACT(VLOOKUP(KK21,OFERTA_0,4,FALSE),KN21),1,0),0)</f>
        <v>1</v>
      </c>
      <c r="KV21" s="697">
        <f>IFERROR(IF(EXACT(VLOOKUP(KK21,OFERTA_0,5,FALSE),KO21),1,0),0)</f>
        <v>1</v>
      </c>
      <c r="KW21" s="697">
        <f t="shared" ref="KW21:KW24" si="285">IFERROR(IF(KP21&lt;=0,0,1),0)</f>
        <v>1</v>
      </c>
      <c r="KX21" s="697">
        <f t="shared" ref="KX21:KX24" si="286">IFERROR(IF(KQ21&lt;=0,0,1),0)</f>
        <v>1</v>
      </c>
      <c r="KY21" s="697">
        <f t="shared" ref="KY21:KY24" si="287">PRODUCT(KS21:KX21)</f>
        <v>1</v>
      </c>
      <c r="KZ21" s="698">
        <f t="shared" ref="KZ21:KZ24" si="288">ROUND(KQ21,0)</f>
        <v>750000</v>
      </c>
      <c r="LA21" s="699">
        <f t="shared" ref="LA21:LA24" si="289">KQ21-KZ21</f>
        <v>0</v>
      </c>
      <c r="LD21" s="690" t="s">
        <v>481</v>
      </c>
      <c r="LE21" s="691" t="s">
        <v>381</v>
      </c>
      <c r="LF21" s="296" t="s">
        <v>482</v>
      </c>
      <c r="LG21" s="692" t="s">
        <v>164</v>
      </c>
      <c r="LH21" s="693">
        <v>10</v>
      </c>
      <c r="LI21" s="694">
        <v>49387.708698074981</v>
      </c>
      <c r="LJ21" s="695">
        <f>ROUND(LH21*LI21,0)</f>
        <v>493877</v>
      </c>
      <c r="LK21" s="723"/>
      <c r="LL21" s="697">
        <f>IFERROR(IF(EXACT(VLOOKUP(LD21,OFERTA_0,1,FALSE),LD21),1,0),0)</f>
        <v>1</v>
      </c>
      <c r="LM21" s="697">
        <f>IFERROR(IF(EXACT(VLOOKUP(LD21,OFERTA_0,3,FALSE),LF21),1,0),0)</f>
        <v>1</v>
      </c>
      <c r="LN21" s="697">
        <f>IFERROR(IF(EXACT(VLOOKUP(LD21,OFERTA_0,4,FALSE),LG21),1,0),0)</f>
        <v>1</v>
      </c>
      <c r="LO21" s="697">
        <f>IFERROR(IF(EXACT(VLOOKUP(LD21,OFERTA_0,5,FALSE),LH21),1,0),0)</f>
        <v>1</v>
      </c>
      <c r="LP21" s="697">
        <f t="shared" ref="LP21:LP24" si="290">IFERROR(IF(LI21&lt;=0,0,1),0)</f>
        <v>1</v>
      </c>
      <c r="LQ21" s="697">
        <f t="shared" ref="LQ21:LQ24" si="291">IFERROR(IF(LJ21&lt;=0,0,1),0)</f>
        <v>1</v>
      </c>
      <c r="LR21" s="697">
        <f t="shared" ref="LR21:LR24" si="292">PRODUCT(LL21:LQ21)</f>
        <v>1</v>
      </c>
      <c r="LS21" s="698">
        <f t="shared" ref="LS21:LS24" si="293">ROUND(LJ21,0)</f>
        <v>493877</v>
      </c>
      <c r="LT21" s="699">
        <f t="shared" ref="LT21:LT24" si="294">LJ21-LS21</f>
        <v>0</v>
      </c>
      <c r="LW21" s="690" t="s">
        <v>481</v>
      </c>
      <c r="LX21" s="691" t="s">
        <v>381</v>
      </c>
      <c r="LY21" s="296" t="s">
        <v>482</v>
      </c>
      <c r="LZ21" s="692" t="s">
        <v>164</v>
      </c>
      <c r="MA21" s="693">
        <v>10</v>
      </c>
      <c r="MB21" s="694">
        <v>29698</v>
      </c>
      <c r="MC21" s="695">
        <f>ROUND(MA21*MB21,0)</f>
        <v>296980</v>
      </c>
      <c r="MD21" s="723"/>
      <c r="ME21" s="697">
        <f>IFERROR(IF(EXACT(VLOOKUP(LW21,OFERTA_0,1,FALSE),LW21),1,0),0)</f>
        <v>1</v>
      </c>
      <c r="MF21" s="697">
        <f>IFERROR(IF(EXACT(VLOOKUP(LW21,OFERTA_0,3,FALSE),LY21),1,0),0)</f>
        <v>1</v>
      </c>
      <c r="MG21" s="697">
        <f>IFERROR(IF(EXACT(VLOOKUP(LW21,OFERTA_0,4,FALSE),LZ21),1,0),0)</f>
        <v>1</v>
      </c>
      <c r="MH21" s="697">
        <f>IFERROR(IF(EXACT(VLOOKUP(LW21,OFERTA_0,5,FALSE),MA21),1,0),0)</f>
        <v>1</v>
      </c>
      <c r="MI21" s="697">
        <f t="shared" ref="MI21:MI24" si="295">IFERROR(IF(MB21&lt;=0,0,1),0)</f>
        <v>1</v>
      </c>
      <c r="MJ21" s="697">
        <f t="shared" ref="MJ21:MJ24" si="296">IFERROR(IF(MC21&lt;=0,0,1),0)</f>
        <v>1</v>
      </c>
      <c r="MK21" s="697">
        <f t="shared" ref="MK21:MK24" si="297">PRODUCT(ME21:MJ21)</f>
        <v>1</v>
      </c>
      <c r="ML21" s="698">
        <f t="shared" ref="ML21:ML24" si="298">ROUND(MC21,0)</f>
        <v>296980</v>
      </c>
      <c r="MM21" s="699">
        <f t="shared" ref="MM21:MM24" si="299">MC21-ML21</f>
        <v>0</v>
      </c>
      <c r="MP21" s="690" t="s">
        <v>481</v>
      </c>
      <c r="MQ21" s="691" t="s">
        <v>381</v>
      </c>
      <c r="MR21" s="296" t="s">
        <v>482</v>
      </c>
      <c r="MS21" s="692" t="s">
        <v>164</v>
      </c>
      <c r="MT21" s="693">
        <v>10</v>
      </c>
      <c r="MU21" s="694">
        <v>23000</v>
      </c>
      <c r="MV21" s="695">
        <v>230000</v>
      </c>
      <c r="MW21" s="723"/>
      <c r="MX21" s="697">
        <f>IFERROR(IF(EXACT(VLOOKUP(MP21,OFERTA_0,1,FALSE),MP21),1,0),0)</f>
        <v>1</v>
      </c>
      <c r="MY21" s="697">
        <f>IFERROR(IF(EXACT(VLOOKUP(MP21,OFERTA_0,3,FALSE),MR21),1,0),0)</f>
        <v>1</v>
      </c>
      <c r="MZ21" s="697">
        <f>IFERROR(IF(EXACT(VLOOKUP(MP21,OFERTA_0,4,FALSE),MS21),1,0),0)</f>
        <v>1</v>
      </c>
      <c r="NA21" s="697">
        <f>IFERROR(IF(EXACT(VLOOKUP(MP21,OFERTA_0,5,FALSE),MT21),1,0),0)</f>
        <v>1</v>
      </c>
      <c r="NB21" s="697">
        <f t="shared" ref="NB21:NB24" si="300">IFERROR(IF(MU21&lt;=0,0,1),0)</f>
        <v>1</v>
      </c>
      <c r="NC21" s="697">
        <f t="shared" ref="NC21:NC24" si="301">IFERROR(IF(MV21&lt;=0,0,1),0)</f>
        <v>1</v>
      </c>
      <c r="ND21" s="697">
        <f t="shared" ref="ND21:ND24" si="302">PRODUCT(MX21:NC21)</f>
        <v>1</v>
      </c>
      <c r="NE21" s="698">
        <f t="shared" ref="NE21:NE24" si="303">ROUND(MV21,0)</f>
        <v>230000</v>
      </c>
      <c r="NF21" s="699">
        <f t="shared" ref="NF21:NF24" si="304">MV21-NE21</f>
        <v>0</v>
      </c>
      <c r="NI21" s="690" t="s">
        <v>481</v>
      </c>
      <c r="NJ21" s="691" t="s">
        <v>381</v>
      </c>
      <c r="NK21" s="296" t="s">
        <v>482</v>
      </c>
      <c r="NL21" s="692" t="s">
        <v>164</v>
      </c>
      <c r="NM21" s="693">
        <v>10</v>
      </c>
      <c r="NN21" s="694">
        <v>29700</v>
      </c>
      <c r="NO21" s="695">
        <f>ROUND(NM21*NN21,0)</f>
        <v>297000</v>
      </c>
      <c r="NP21" s="723"/>
      <c r="NQ21" s="697">
        <f>IFERROR(IF(EXACT(VLOOKUP(NI21,OFERTA_0,1,FALSE),NI21),1,0),0)</f>
        <v>1</v>
      </c>
      <c r="NR21" s="697">
        <f>IFERROR(IF(EXACT(VLOOKUP(NI21,OFERTA_0,3,FALSE),NK21),1,0),0)</f>
        <v>1</v>
      </c>
      <c r="NS21" s="697">
        <f>IFERROR(IF(EXACT(VLOOKUP(NI21,OFERTA_0,4,FALSE),NL21),1,0),0)</f>
        <v>1</v>
      </c>
      <c r="NT21" s="697">
        <f>IFERROR(IF(EXACT(VLOOKUP(NI21,OFERTA_0,5,FALSE),NM21),1,0),0)</f>
        <v>1</v>
      </c>
      <c r="NU21" s="697">
        <f t="shared" ref="NU21:NU24" si="305">IFERROR(IF(NN21&lt;=0,0,1),0)</f>
        <v>1</v>
      </c>
      <c r="NV21" s="697">
        <f t="shared" ref="NV21:NV24" si="306">IFERROR(IF(NO21&lt;=0,0,1),0)</f>
        <v>1</v>
      </c>
      <c r="NW21" s="697">
        <f t="shared" ref="NW21:NW24" si="307">PRODUCT(NQ21:NV21)</f>
        <v>1</v>
      </c>
      <c r="NX21" s="698">
        <f t="shared" ref="NX21:NX24" si="308">ROUND(NO21,0)</f>
        <v>297000</v>
      </c>
      <c r="NY21" s="699">
        <f t="shared" ref="NY21:NY24" si="309">NO21-NX21</f>
        <v>0</v>
      </c>
      <c r="OB21" s="690" t="s">
        <v>481</v>
      </c>
      <c r="OC21" s="691" t="s">
        <v>381</v>
      </c>
      <c r="OD21" s="296" t="s">
        <v>482</v>
      </c>
      <c r="OE21" s="692" t="s">
        <v>164</v>
      </c>
      <c r="OF21" s="693">
        <v>10</v>
      </c>
      <c r="OG21" s="694">
        <v>45000</v>
      </c>
      <c r="OH21" s="695">
        <f>ROUND(OF21*OG21,0)</f>
        <v>450000</v>
      </c>
      <c r="OI21" s="723"/>
      <c r="OJ21" s="697">
        <f>IFERROR(IF(EXACT(VLOOKUP(OB21,OFERTA_0,1,FALSE),OB21),1,0),0)</f>
        <v>1</v>
      </c>
      <c r="OK21" s="697">
        <f>IFERROR(IF(EXACT(VLOOKUP(OB21,OFERTA_0,3,FALSE),OD21),1,0),0)</f>
        <v>1</v>
      </c>
      <c r="OL21" s="697">
        <f>IFERROR(IF(EXACT(VLOOKUP(OB21,OFERTA_0,4,FALSE),OE21),1,0),0)</f>
        <v>1</v>
      </c>
      <c r="OM21" s="697">
        <f>IFERROR(IF(EXACT(VLOOKUP(OB21,OFERTA_0,5,FALSE),OF21),1,0),0)</f>
        <v>1</v>
      </c>
      <c r="ON21" s="697">
        <f t="shared" ref="ON21:ON24" si="310">IFERROR(IF(OG21&lt;=0,0,1),0)</f>
        <v>1</v>
      </c>
      <c r="OO21" s="697">
        <f t="shared" ref="OO21:OO24" si="311">IFERROR(IF(OH21&lt;=0,0,1),0)</f>
        <v>1</v>
      </c>
      <c r="OP21" s="697">
        <f t="shared" ref="OP21:OP24" si="312">PRODUCT(OJ21:OO21)</f>
        <v>1</v>
      </c>
      <c r="OQ21" s="698">
        <f t="shared" ref="OQ21:OQ24" si="313">ROUND(OH21,0)</f>
        <v>450000</v>
      </c>
      <c r="OR21" s="699">
        <f t="shared" ref="OR21:OR24" si="314">OH21-OQ21</f>
        <v>0</v>
      </c>
    </row>
    <row r="22" spans="1:408" ht="60" x14ac:dyDescent="0.25">
      <c r="A22" s="602">
        <f t="shared" si="0"/>
        <v>14</v>
      </c>
      <c r="B22" s="690" t="s">
        <v>483</v>
      </c>
      <c r="C22" s="691" t="s">
        <v>382</v>
      </c>
      <c r="D22" s="296" t="s">
        <v>484</v>
      </c>
      <c r="E22" s="692" t="s">
        <v>176</v>
      </c>
      <c r="F22" s="693">
        <v>168</v>
      </c>
      <c r="G22" s="694"/>
      <c r="H22" s="695">
        <f t="shared" ref="H22:H27" si="315">ROUND(F22*G22,0)</f>
        <v>0</v>
      </c>
      <c r="I22" s="723"/>
      <c r="L22" s="690" t="s">
        <v>483</v>
      </c>
      <c r="M22" s="691" t="s">
        <v>382</v>
      </c>
      <c r="N22" s="296" t="s">
        <v>484</v>
      </c>
      <c r="O22" s="692" t="s">
        <v>176</v>
      </c>
      <c r="P22" s="693">
        <v>168</v>
      </c>
      <c r="Q22" s="694">
        <v>17440</v>
      </c>
      <c r="R22" s="695">
        <v>2929920</v>
      </c>
      <c r="S22" s="723"/>
      <c r="T22" s="697">
        <f>IFERROR(IF(EXACT(VLOOKUP(L22,OFERTA_0,1,FALSE),L22),1,0),0)</f>
        <v>1</v>
      </c>
      <c r="U22" s="697">
        <f>IFERROR(IF(EXACT(VLOOKUP(L22,OFERTA_0,3,FALSE),N22),1,0),0)</f>
        <v>1</v>
      </c>
      <c r="V22" s="697">
        <f>IFERROR(IF(EXACT(VLOOKUP(L22,OFERTA_0,4,FALSE),O22),1,0),0)</f>
        <v>1</v>
      </c>
      <c r="W22" s="697">
        <f>IFERROR(IF(EXACT(VLOOKUP(L22,OFERTA_0,5,FALSE),P22),1,0),0)</f>
        <v>1</v>
      </c>
      <c r="X22" s="697">
        <f t="shared" si="210"/>
        <v>1</v>
      </c>
      <c r="Y22" s="697">
        <f t="shared" si="211"/>
        <v>1</v>
      </c>
      <c r="Z22" s="697">
        <f t="shared" si="212"/>
        <v>1</v>
      </c>
      <c r="AA22" s="698">
        <f t="shared" si="213"/>
        <v>2929920</v>
      </c>
      <c r="AB22" s="699">
        <f t="shared" si="214"/>
        <v>0</v>
      </c>
      <c r="AE22" s="690" t="s">
        <v>483</v>
      </c>
      <c r="AF22" s="691" t="s">
        <v>382</v>
      </c>
      <c r="AG22" s="296" t="s">
        <v>484</v>
      </c>
      <c r="AH22" s="692" t="s">
        <v>176</v>
      </c>
      <c r="AI22" s="693">
        <v>168</v>
      </c>
      <c r="AJ22" s="694">
        <v>13000</v>
      </c>
      <c r="AK22" s="695">
        <f t="shared" ref="AK22:AK27" si="316">ROUND(AI22*AJ22,0)</f>
        <v>2184000</v>
      </c>
      <c r="AL22" s="723"/>
      <c r="AM22" s="697">
        <f>IFERROR(IF(EXACT(VLOOKUP(AE22,OFERTA_0,1,FALSE),AE22),1,0),0)</f>
        <v>1</v>
      </c>
      <c r="AN22" s="697">
        <f>IFERROR(IF(EXACT(VLOOKUP(AE22,OFERTA_0,3,FALSE),AG22),1,0),0)</f>
        <v>1</v>
      </c>
      <c r="AO22" s="697">
        <f>IFERROR(IF(EXACT(VLOOKUP(AE22,OFERTA_0,4,FALSE),AH22),1,0),0)</f>
        <v>1</v>
      </c>
      <c r="AP22" s="697">
        <f>IFERROR(IF(EXACT(VLOOKUP(AE22,OFERTA_0,5,FALSE),AI22),1,0),0)</f>
        <v>1</v>
      </c>
      <c r="AQ22" s="697">
        <f t="shared" si="215"/>
        <v>1</v>
      </c>
      <c r="AR22" s="697">
        <f t="shared" si="216"/>
        <v>1</v>
      </c>
      <c r="AS22" s="697">
        <f t="shared" si="217"/>
        <v>1</v>
      </c>
      <c r="AT22" s="698">
        <f t="shared" si="218"/>
        <v>2184000</v>
      </c>
      <c r="AU22" s="699">
        <f t="shared" si="219"/>
        <v>0</v>
      </c>
      <c r="AX22" s="690" t="s">
        <v>483</v>
      </c>
      <c r="AY22" s="691" t="s">
        <v>382</v>
      </c>
      <c r="AZ22" s="296" t="s">
        <v>484</v>
      </c>
      <c r="BA22" s="692" t="s">
        <v>176</v>
      </c>
      <c r="BB22" s="693">
        <v>168</v>
      </c>
      <c r="BC22" s="700">
        <v>8349.0000000000018</v>
      </c>
      <c r="BD22" s="695">
        <f t="shared" ref="BD22:BD27" si="317">ROUND(BB22*BC22,0)</f>
        <v>1402632</v>
      </c>
      <c r="BE22" s="723"/>
      <c r="BF22" s="697">
        <f>IFERROR(IF(EXACT(VLOOKUP(AX22,OFERTA_0,1,FALSE),AX22),1,0),0)</f>
        <v>1</v>
      </c>
      <c r="BG22" s="697">
        <f>IFERROR(IF(EXACT(VLOOKUP(AX22,OFERTA_0,3,FALSE),AZ22),1,0),0)</f>
        <v>1</v>
      </c>
      <c r="BH22" s="697">
        <f>IFERROR(IF(EXACT(VLOOKUP(AX22,OFERTA_0,4,FALSE),BA22),1,0),0)</f>
        <v>1</v>
      </c>
      <c r="BI22" s="697">
        <f>IFERROR(IF(EXACT(VLOOKUP(AX22,OFERTA_0,5,FALSE),BB22),1,0),0)</f>
        <v>1</v>
      </c>
      <c r="BJ22" s="697">
        <f t="shared" si="220"/>
        <v>1</v>
      </c>
      <c r="BK22" s="697">
        <f t="shared" si="221"/>
        <v>1</v>
      </c>
      <c r="BL22" s="697">
        <f t="shared" si="222"/>
        <v>1</v>
      </c>
      <c r="BM22" s="698">
        <f t="shared" si="223"/>
        <v>1402632</v>
      </c>
      <c r="BN22" s="699">
        <f t="shared" si="224"/>
        <v>0</v>
      </c>
      <c r="BQ22" s="690" t="s">
        <v>483</v>
      </c>
      <c r="BR22" s="691" t="s">
        <v>382</v>
      </c>
      <c r="BS22" s="296" t="s">
        <v>484</v>
      </c>
      <c r="BT22" s="692" t="s">
        <v>176</v>
      </c>
      <c r="BU22" s="693">
        <v>168</v>
      </c>
      <c r="BV22" s="694">
        <v>23233</v>
      </c>
      <c r="BW22" s="695">
        <f t="shared" ref="BW22:BW27" si="318">ROUND(BU22*BV22,0)</f>
        <v>3903144</v>
      </c>
      <c r="BX22" s="723"/>
      <c r="BY22" s="697">
        <f>IFERROR(IF(EXACT(VLOOKUP(BQ22,OFERTA_0,1,FALSE),BQ22),1,0),0)</f>
        <v>1</v>
      </c>
      <c r="BZ22" s="697">
        <f>IFERROR(IF(EXACT(VLOOKUP(BQ22,OFERTA_0,3,FALSE),BS22),1,0),0)</f>
        <v>1</v>
      </c>
      <c r="CA22" s="697">
        <f>IFERROR(IF(EXACT(VLOOKUP(BQ22,OFERTA_0,4,FALSE),BT22),1,0),0)</f>
        <v>1</v>
      </c>
      <c r="CB22" s="697">
        <f>IFERROR(IF(EXACT(VLOOKUP(BQ22,OFERTA_0,5,FALSE),BU22),1,0),0)</f>
        <v>1</v>
      </c>
      <c r="CC22" s="697">
        <f t="shared" si="225"/>
        <v>1</v>
      </c>
      <c r="CD22" s="697">
        <f t="shared" si="226"/>
        <v>1</v>
      </c>
      <c r="CE22" s="697">
        <f t="shared" si="227"/>
        <v>1</v>
      </c>
      <c r="CF22" s="698">
        <f t="shared" si="228"/>
        <v>3903144</v>
      </c>
      <c r="CG22" s="699">
        <f t="shared" si="229"/>
        <v>0</v>
      </c>
      <c r="CJ22" s="690" t="s">
        <v>483</v>
      </c>
      <c r="CK22" s="691" t="s">
        <v>382</v>
      </c>
      <c r="CL22" s="296" t="s">
        <v>484</v>
      </c>
      <c r="CM22" s="692" t="s">
        <v>176</v>
      </c>
      <c r="CN22" s="693">
        <v>168</v>
      </c>
      <c r="CO22" s="694">
        <v>12000</v>
      </c>
      <c r="CP22" s="695">
        <f t="shared" si="21"/>
        <v>2016000</v>
      </c>
      <c r="CQ22" s="723"/>
      <c r="CR22" s="697">
        <f>IFERROR(IF(EXACT(VLOOKUP(CJ22,OFERTA_0,1,FALSE),CJ22),1,0),0)</f>
        <v>1</v>
      </c>
      <c r="CS22" s="697">
        <f>IFERROR(IF(EXACT(VLOOKUP(CJ22,OFERTA_0,3,FALSE),CL22),1,0),0)</f>
        <v>1</v>
      </c>
      <c r="CT22" s="697">
        <f>IFERROR(IF(EXACT(VLOOKUP(CJ22,OFERTA_0,4,FALSE),CM22),1,0),0)</f>
        <v>1</v>
      </c>
      <c r="CU22" s="697">
        <f>IFERROR(IF(EXACT(VLOOKUP(CJ22,OFERTA_0,5,FALSE),CN22),1,0),0)</f>
        <v>1</v>
      </c>
      <c r="CV22" s="697">
        <f t="shared" si="230"/>
        <v>1</v>
      </c>
      <c r="CW22" s="697">
        <f t="shared" si="231"/>
        <v>1</v>
      </c>
      <c r="CX22" s="697">
        <f t="shared" si="232"/>
        <v>1</v>
      </c>
      <c r="CY22" s="698">
        <f t="shared" si="233"/>
        <v>2016000</v>
      </c>
      <c r="CZ22" s="699">
        <f t="shared" si="234"/>
        <v>0</v>
      </c>
      <c r="DC22" s="690" t="s">
        <v>483</v>
      </c>
      <c r="DD22" s="691" t="s">
        <v>382</v>
      </c>
      <c r="DE22" s="296" t="s">
        <v>484</v>
      </c>
      <c r="DF22" s="692" t="s">
        <v>176</v>
      </c>
      <c r="DG22" s="693">
        <v>168</v>
      </c>
      <c r="DH22" s="694">
        <v>8800</v>
      </c>
      <c r="DI22" s="695">
        <f t="shared" ref="DI22:DI27" si="319">ROUND(DG22*DH22,0)</f>
        <v>1478400</v>
      </c>
      <c r="DJ22" s="723"/>
      <c r="DK22" s="697">
        <f>IFERROR(IF(EXACT(VLOOKUP(DC22,OFERTA_0,1,FALSE),DC22),1,0),0)</f>
        <v>1</v>
      </c>
      <c r="DL22" s="697">
        <f>IFERROR(IF(EXACT(VLOOKUP(DC22,OFERTA_0,3,FALSE),DE22),1,0),0)</f>
        <v>1</v>
      </c>
      <c r="DM22" s="697">
        <f>IFERROR(IF(EXACT(VLOOKUP(DC22,OFERTA_0,4,FALSE),DF22),1,0),0)</f>
        <v>1</v>
      </c>
      <c r="DN22" s="697">
        <f>IFERROR(IF(EXACT(VLOOKUP(DC22,OFERTA_0,5,FALSE),DG22),1,0),0)</f>
        <v>1</v>
      </c>
      <c r="DO22" s="697">
        <f t="shared" si="235"/>
        <v>1</v>
      </c>
      <c r="DP22" s="697">
        <f t="shared" si="236"/>
        <v>1</v>
      </c>
      <c r="DQ22" s="697">
        <f t="shared" si="237"/>
        <v>1</v>
      </c>
      <c r="DR22" s="698">
        <f t="shared" si="238"/>
        <v>1478400</v>
      </c>
      <c r="DS22" s="699">
        <f t="shared" si="239"/>
        <v>0</v>
      </c>
      <c r="DV22" s="690" t="s">
        <v>483</v>
      </c>
      <c r="DW22" s="691" t="s">
        <v>382</v>
      </c>
      <c r="DX22" s="297" t="s">
        <v>484</v>
      </c>
      <c r="DY22" s="692" t="s">
        <v>176</v>
      </c>
      <c r="DZ22" s="693">
        <v>168</v>
      </c>
      <c r="EA22" s="694">
        <v>16000</v>
      </c>
      <c r="EB22" s="701">
        <f t="shared" ref="EB22:EB27" si="320">ROUND(DZ22*EA22,0)</f>
        <v>2688000</v>
      </c>
      <c r="EC22" s="723"/>
      <c r="ED22" s="697">
        <f>IFERROR(IF(EXACT(VLOOKUP(DV22,OFERTA_0,1,FALSE),DV22),1,0),0)</f>
        <v>1</v>
      </c>
      <c r="EE22" s="697">
        <f>IFERROR(IF(EXACT(VLOOKUP(DV22,OFERTA_0,3,FALSE),DX22),1,0),0)</f>
        <v>1</v>
      </c>
      <c r="EF22" s="697">
        <f>IFERROR(IF(EXACT(VLOOKUP(DV22,OFERTA_0,4,FALSE),DY22),1,0),0)</f>
        <v>1</v>
      </c>
      <c r="EG22" s="697">
        <f>IFERROR(IF(EXACT(VLOOKUP(DV22,OFERTA_0,5,FALSE),DZ22),1,0),0)</f>
        <v>1</v>
      </c>
      <c r="EH22" s="697">
        <f t="shared" si="240"/>
        <v>1</v>
      </c>
      <c r="EI22" s="697">
        <f t="shared" si="241"/>
        <v>1</v>
      </c>
      <c r="EJ22" s="697">
        <f t="shared" si="242"/>
        <v>1</v>
      </c>
      <c r="EK22" s="698">
        <f t="shared" si="243"/>
        <v>2688000</v>
      </c>
      <c r="EL22" s="699">
        <f t="shared" si="244"/>
        <v>0</v>
      </c>
      <c r="EO22" s="690" t="s">
        <v>483</v>
      </c>
      <c r="EP22" s="691" t="s">
        <v>382</v>
      </c>
      <c r="EQ22" s="296" t="s">
        <v>484</v>
      </c>
      <c r="ER22" s="692" t="s">
        <v>176</v>
      </c>
      <c r="ES22" s="693">
        <v>168</v>
      </c>
      <c r="ET22" s="694">
        <v>28500</v>
      </c>
      <c r="EU22" s="695">
        <f t="shared" ref="EU22:EU27" si="321">ROUND(ES22*ET22,0)</f>
        <v>4788000</v>
      </c>
      <c r="EV22" s="723"/>
      <c r="EW22" s="697">
        <f>IFERROR(IF(EXACT(VLOOKUP(EO22,OFERTA_0,1,FALSE),EO22),1,0),0)</f>
        <v>1</v>
      </c>
      <c r="EX22" s="697">
        <f>IFERROR(IF(EXACT(VLOOKUP(EO22,OFERTA_0,3,FALSE),EQ22),1,0),0)</f>
        <v>1</v>
      </c>
      <c r="EY22" s="697">
        <f>IFERROR(IF(EXACT(VLOOKUP(EO22,OFERTA_0,4,FALSE),ER22),1,0),0)</f>
        <v>1</v>
      </c>
      <c r="EZ22" s="697">
        <f>IFERROR(IF(EXACT(VLOOKUP(EO22,OFERTA_0,5,FALSE),ES22),1,0),0)</f>
        <v>1</v>
      </c>
      <c r="FA22" s="697">
        <f t="shared" si="245"/>
        <v>1</v>
      </c>
      <c r="FB22" s="697">
        <f t="shared" si="246"/>
        <v>1</v>
      </c>
      <c r="FC22" s="697">
        <f t="shared" si="247"/>
        <v>1</v>
      </c>
      <c r="FD22" s="698">
        <f t="shared" si="248"/>
        <v>4788000</v>
      </c>
      <c r="FE22" s="699">
        <f t="shared" si="249"/>
        <v>0</v>
      </c>
      <c r="FH22" s="724" t="s">
        <v>382</v>
      </c>
      <c r="FI22" s="724" t="s">
        <v>174</v>
      </c>
      <c r="FJ22" s="302" t="s">
        <v>553</v>
      </c>
      <c r="FK22" s="725" t="s">
        <v>148</v>
      </c>
      <c r="FL22" s="726">
        <v>1</v>
      </c>
      <c r="FM22" s="694">
        <v>700000</v>
      </c>
      <c r="FN22" s="727">
        <f t="shared" si="209"/>
        <v>700000</v>
      </c>
      <c r="FO22" s="722"/>
      <c r="FP22" s="697">
        <f>IFERROR(IF(EXACT(VLOOKUP(FH22,OFERTA_0,1,FALSE),FH22),1,0),0)</f>
        <v>0</v>
      </c>
      <c r="FQ22" s="697">
        <f>IFERROR(IF(EXACT(VLOOKUP(FH22,OFERTA_0,3,FALSE),FJ22),1,0),0)</f>
        <v>0</v>
      </c>
      <c r="FR22" s="697">
        <f>IFERROR(IF(EXACT(VLOOKUP(FH22,OFERTA_0,4,FALSE),FK22),1,0),0)</f>
        <v>0</v>
      </c>
      <c r="FS22" s="697">
        <f>IFERROR(IF(EXACT(VLOOKUP(FH22,OFERTA_0,5,FALSE),FL22),1,0),0)</f>
        <v>0</v>
      </c>
      <c r="FT22" s="697">
        <f t="shared" si="250"/>
        <v>1</v>
      </c>
      <c r="FU22" s="697">
        <f t="shared" si="251"/>
        <v>1</v>
      </c>
      <c r="FV22" s="697">
        <f t="shared" si="252"/>
        <v>0</v>
      </c>
      <c r="FW22" s="698">
        <f t="shared" si="253"/>
        <v>700000</v>
      </c>
      <c r="FX22" s="699">
        <f t="shared" si="254"/>
        <v>0</v>
      </c>
      <c r="GA22" s="690" t="s">
        <v>483</v>
      </c>
      <c r="GB22" s="691" t="s">
        <v>382</v>
      </c>
      <c r="GC22" s="296" t="s">
        <v>484</v>
      </c>
      <c r="GD22" s="692" t="s">
        <v>176</v>
      </c>
      <c r="GE22" s="693">
        <v>168</v>
      </c>
      <c r="GF22" s="694">
        <v>15000</v>
      </c>
      <c r="GG22" s="695">
        <f t="shared" ref="GG22:GG27" si="322">ROUND(GE22*GF22,0)</f>
        <v>2520000</v>
      </c>
      <c r="GH22" s="723"/>
      <c r="GI22" s="697">
        <f>IFERROR(IF(EXACT(VLOOKUP(GA22,OFERTA_0,1,FALSE),GA22),1,0),0)</f>
        <v>1</v>
      </c>
      <c r="GJ22" s="697">
        <f>IFERROR(IF(EXACT(VLOOKUP(GA22,OFERTA_0,3,FALSE),GC22),1,0),0)</f>
        <v>1</v>
      </c>
      <c r="GK22" s="697">
        <f>IFERROR(IF(EXACT(VLOOKUP(GA22,OFERTA_0,4,FALSE),GD22),1,0),0)</f>
        <v>1</v>
      </c>
      <c r="GL22" s="697">
        <f>IFERROR(IF(EXACT(VLOOKUP(GA22,OFERTA_0,5,FALSE),GE22),1,0),0)</f>
        <v>1</v>
      </c>
      <c r="GM22" s="697">
        <f t="shared" si="255"/>
        <v>1</v>
      </c>
      <c r="GN22" s="697">
        <f t="shared" si="256"/>
        <v>1</v>
      </c>
      <c r="GO22" s="697">
        <f t="shared" si="257"/>
        <v>1</v>
      </c>
      <c r="GP22" s="698">
        <f t="shared" si="258"/>
        <v>2520000</v>
      </c>
      <c r="GQ22" s="699">
        <f t="shared" si="259"/>
        <v>0</v>
      </c>
      <c r="GT22" s="690" t="s">
        <v>483</v>
      </c>
      <c r="GU22" s="691" t="s">
        <v>382</v>
      </c>
      <c r="GV22" s="296" t="s">
        <v>484</v>
      </c>
      <c r="GW22" s="692" t="s">
        <v>176</v>
      </c>
      <c r="GX22" s="693">
        <v>168</v>
      </c>
      <c r="GY22" s="694">
        <v>30000</v>
      </c>
      <c r="GZ22" s="695">
        <f t="shared" ref="GZ22:GZ27" si="323">ROUND(GX22*GY22,0)</f>
        <v>5040000</v>
      </c>
      <c r="HA22" s="723"/>
      <c r="HB22" s="697">
        <f>IFERROR(IF(EXACT(VLOOKUP(GT22,OFERTA_0,1,FALSE),GT22),1,0),0)</f>
        <v>1</v>
      </c>
      <c r="HC22" s="697">
        <f>IFERROR(IF(EXACT(VLOOKUP(GT22,OFERTA_0,3,FALSE),GV22),1,0),0)</f>
        <v>1</v>
      </c>
      <c r="HD22" s="697">
        <f>IFERROR(IF(EXACT(VLOOKUP(GT22,OFERTA_0,4,FALSE),GW22),1,0),0)</f>
        <v>1</v>
      </c>
      <c r="HE22" s="697">
        <f>IFERROR(IF(EXACT(VLOOKUP(GT22,OFERTA_0,5,FALSE),GX22),1,0),0)</f>
        <v>1</v>
      </c>
      <c r="HF22" s="697">
        <f t="shared" si="260"/>
        <v>1</v>
      </c>
      <c r="HG22" s="697">
        <f t="shared" si="261"/>
        <v>1</v>
      </c>
      <c r="HH22" s="697">
        <f t="shared" si="262"/>
        <v>1</v>
      </c>
      <c r="HI22" s="698">
        <f t="shared" si="263"/>
        <v>5040000</v>
      </c>
      <c r="HJ22" s="699">
        <f t="shared" si="264"/>
        <v>0</v>
      </c>
      <c r="HM22" s="690" t="s">
        <v>483</v>
      </c>
      <c r="HN22" s="691" t="s">
        <v>382</v>
      </c>
      <c r="HO22" s="296" t="s">
        <v>484</v>
      </c>
      <c r="HP22" s="692" t="s">
        <v>176</v>
      </c>
      <c r="HQ22" s="693">
        <v>168</v>
      </c>
      <c r="HR22" s="694">
        <v>23498</v>
      </c>
      <c r="HS22" s="695">
        <f t="shared" ref="HS22:HS27" si="324">ROUND(HQ22*HR22,0)</f>
        <v>3947664</v>
      </c>
      <c r="HT22" s="723"/>
      <c r="HU22" s="697">
        <f>IFERROR(IF(EXACT(VLOOKUP(HM22,OFERTA_0,1,FALSE),HM22),1,0),0)</f>
        <v>1</v>
      </c>
      <c r="HV22" s="697">
        <f>IFERROR(IF(EXACT(VLOOKUP(HM22,OFERTA_0,3,FALSE),HO22),1,0),0)</f>
        <v>1</v>
      </c>
      <c r="HW22" s="697">
        <f>IFERROR(IF(EXACT(VLOOKUP(HM22,OFERTA_0,4,FALSE),HP22),1,0),0)</f>
        <v>1</v>
      </c>
      <c r="HX22" s="697">
        <f>IFERROR(IF(EXACT(VLOOKUP(HM22,OFERTA_0,5,FALSE),HQ22),1,0),0)</f>
        <v>1</v>
      </c>
      <c r="HY22" s="697">
        <f t="shared" si="265"/>
        <v>1</v>
      </c>
      <c r="HZ22" s="697">
        <f t="shared" si="266"/>
        <v>1</v>
      </c>
      <c r="IA22" s="697">
        <f t="shared" si="267"/>
        <v>1</v>
      </c>
      <c r="IB22" s="698">
        <f t="shared" si="268"/>
        <v>3947664</v>
      </c>
      <c r="IC22" s="699">
        <f t="shared" si="269"/>
        <v>0</v>
      </c>
      <c r="IF22" s="690" t="s">
        <v>483</v>
      </c>
      <c r="IG22" s="691" t="s">
        <v>382</v>
      </c>
      <c r="IH22" s="296" t="s">
        <v>484</v>
      </c>
      <c r="II22" s="692" t="s">
        <v>176</v>
      </c>
      <c r="IJ22" s="693">
        <v>168</v>
      </c>
      <c r="IK22" s="694">
        <v>23503</v>
      </c>
      <c r="IL22" s="695">
        <f t="shared" ref="IL22:IL27" si="325">ROUND(IJ22*IK22,0)</f>
        <v>3948504</v>
      </c>
      <c r="IM22" s="723"/>
      <c r="IN22" s="697">
        <f>IFERROR(IF(EXACT(VLOOKUP(IF22,OFERTA_0,1,FALSE),IF22),1,0),0)</f>
        <v>1</v>
      </c>
      <c r="IO22" s="697">
        <f>IFERROR(IF(EXACT(VLOOKUP(IF22,OFERTA_0,3,FALSE),IH22),1,0),0)</f>
        <v>1</v>
      </c>
      <c r="IP22" s="697">
        <f>IFERROR(IF(EXACT(VLOOKUP(IF22,OFERTA_0,4,FALSE),II22),1,0),0)</f>
        <v>1</v>
      </c>
      <c r="IQ22" s="697">
        <f>IFERROR(IF(EXACT(VLOOKUP(IF22,OFERTA_0,5,FALSE),IJ22),1,0),0)</f>
        <v>1</v>
      </c>
      <c r="IR22" s="697">
        <f t="shared" si="270"/>
        <v>1</v>
      </c>
      <c r="IS22" s="697">
        <f t="shared" si="271"/>
        <v>1</v>
      </c>
      <c r="IT22" s="697">
        <f t="shared" si="272"/>
        <v>1</v>
      </c>
      <c r="IU22" s="698">
        <f t="shared" si="273"/>
        <v>3948504</v>
      </c>
      <c r="IV22" s="699">
        <f t="shared" si="274"/>
        <v>0</v>
      </c>
      <c r="IY22" s="690" t="s">
        <v>483</v>
      </c>
      <c r="IZ22" s="691" t="s">
        <v>382</v>
      </c>
      <c r="JA22" s="296" t="s">
        <v>484</v>
      </c>
      <c r="JB22" s="692" t="s">
        <v>176</v>
      </c>
      <c r="JC22" s="693">
        <v>168</v>
      </c>
      <c r="JD22" s="694">
        <v>24000</v>
      </c>
      <c r="JE22" s="695">
        <f t="shared" ref="JE22:JE27" si="326">ROUND(JC22*JD22,0)</f>
        <v>4032000</v>
      </c>
      <c r="JF22" s="723"/>
      <c r="JG22" s="697">
        <f>IFERROR(IF(EXACT(VLOOKUP(IY22,OFERTA_0,1,FALSE),IY22),1,0),0)</f>
        <v>1</v>
      </c>
      <c r="JH22" s="697">
        <f>IFERROR(IF(EXACT(VLOOKUP(IY22,OFERTA_0,3,FALSE),JA22),1,0),0)</f>
        <v>1</v>
      </c>
      <c r="JI22" s="697">
        <f>IFERROR(IF(EXACT(VLOOKUP(IY22,OFERTA_0,4,FALSE),JB22),1,0),0)</f>
        <v>1</v>
      </c>
      <c r="JJ22" s="697">
        <f>IFERROR(IF(EXACT(VLOOKUP(IY22,OFERTA_0,5,FALSE),JC22),1,0),0)</f>
        <v>1</v>
      </c>
      <c r="JK22" s="697">
        <f t="shared" si="275"/>
        <v>1</v>
      </c>
      <c r="JL22" s="697">
        <f t="shared" si="276"/>
        <v>1</v>
      </c>
      <c r="JM22" s="697">
        <f t="shared" si="277"/>
        <v>1</v>
      </c>
      <c r="JN22" s="698">
        <f t="shared" si="278"/>
        <v>4032000</v>
      </c>
      <c r="JO22" s="699">
        <f t="shared" si="279"/>
        <v>0</v>
      </c>
      <c r="JR22" s="690" t="s">
        <v>483</v>
      </c>
      <c r="JS22" s="691" t="s">
        <v>382</v>
      </c>
      <c r="JT22" s="296" t="s">
        <v>484</v>
      </c>
      <c r="JU22" s="692" t="s">
        <v>176</v>
      </c>
      <c r="JV22" s="693">
        <v>168</v>
      </c>
      <c r="JW22" s="694">
        <v>23496</v>
      </c>
      <c r="JX22" s="695">
        <f t="shared" ref="JX22:JX27" si="327">ROUND(JV22*JW22,0)</f>
        <v>3947328</v>
      </c>
      <c r="JY22" s="723"/>
      <c r="JZ22" s="697">
        <f>IFERROR(IF(EXACT(VLOOKUP(JR22,OFERTA_0,1,FALSE),JR22),1,0),0)</f>
        <v>1</v>
      </c>
      <c r="KA22" s="697">
        <f>IFERROR(IF(EXACT(VLOOKUP(JR22,OFERTA_0,3,FALSE),JT22),1,0),0)</f>
        <v>1</v>
      </c>
      <c r="KB22" s="697">
        <f>IFERROR(IF(EXACT(VLOOKUP(JR22,OFERTA_0,4,FALSE),JU22),1,0),0)</f>
        <v>1</v>
      </c>
      <c r="KC22" s="697">
        <f>IFERROR(IF(EXACT(VLOOKUP(JR22,OFERTA_0,5,FALSE),JV22),1,0),0)</f>
        <v>1</v>
      </c>
      <c r="KD22" s="697">
        <f t="shared" si="280"/>
        <v>1</v>
      </c>
      <c r="KE22" s="697">
        <f t="shared" si="281"/>
        <v>1</v>
      </c>
      <c r="KF22" s="697">
        <f t="shared" si="282"/>
        <v>1</v>
      </c>
      <c r="KG22" s="698">
        <f t="shared" si="283"/>
        <v>3947328</v>
      </c>
      <c r="KH22" s="699">
        <f t="shared" si="284"/>
        <v>0</v>
      </c>
      <c r="KK22" s="690" t="s">
        <v>483</v>
      </c>
      <c r="KL22" s="691" t="s">
        <v>382</v>
      </c>
      <c r="KM22" s="296" t="s">
        <v>484</v>
      </c>
      <c r="KN22" s="692" t="s">
        <v>176</v>
      </c>
      <c r="KO22" s="693">
        <v>168</v>
      </c>
      <c r="KP22" s="694">
        <v>24900</v>
      </c>
      <c r="KQ22" s="695">
        <f t="shared" ref="KQ22:KQ27" si="328">ROUND(KO22*KP22,0)</f>
        <v>4183200</v>
      </c>
      <c r="KR22" s="723"/>
      <c r="KS22" s="697">
        <f>IFERROR(IF(EXACT(VLOOKUP(KK22,OFERTA_0,1,FALSE),KK22),1,0),0)</f>
        <v>1</v>
      </c>
      <c r="KT22" s="697">
        <f>IFERROR(IF(EXACT(VLOOKUP(KK22,OFERTA_0,3,FALSE),KM22),1,0),0)</f>
        <v>1</v>
      </c>
      <c r="KU22" s="697">
        <f>IFERROR(IF(EXACT(VLOOKUP(KK22,OFERTA_0,4,FALSE),KN22),1,0),0)</f>
        <v>1</v>
      </c>
      <c r="KV22" s="697">
        <f>IFERROR(IF(EXACT(VLOOKUP(KK22,OFERTA_0,5,FALSE),KO22),1,0),0)</f>
        <v>1</v>
      </c>
      <c r="KW22" s="697">
        <f t="shared" si="285"/>
        <v>1</v>
      </c>
      <c r="KX22" s="697">
        <f t="shared" si="286"/>
        <v>1</v>
      </c>
      <c r="KY22" s="697">
        <f t="shared" si="287"/>
        <v>1</v>
      </c>
      <c r="KZ22" s="698">
        <f t="shared" si="288"/>
        <v>4183200</v>
      </c>
      <c r="LA22" s="699">
        <f t="shared" si="289"/>
        <v>0</v>
      </c>
      <c r="LD22" s="690" t="s">
        <v>483</v>
      </c>
      <c r="LE22" s="691" t="s">
        <v>382</v>
      </c>
      <c r="LF22" s="296" t="s">
        <v>484</v>
      </c>
      <c r="LG22" s="692" t="s">
        <v>176</v>
      </c>
      <c r="LH22" s="693">
        <v>168</v>
      </c>
      <c r="LI22" s="694">
        <v>15365.064928289994</v>
      </c>
      <c r="LJ22" s="695">
        <f t="shared" ref="LJ22:LJ27" si="329">ROUND(LH22*LI22,0)</f>
        <v>2581331</v>
      </c>
      <c r="LK22" s="723"/>
      <c r="LL22" s="697">
        <f>IFERROR(IF(EXACT(VLOOKUP(LD22,OFERTA_0,1,FALSE),LD22),1,0),0)</f>
        <v>1</v>
      </c>
      <c r="LM22" s="697">
        <f>IFERROR(IF(EXACT(VLOOKUP(LD22,OFERTA_0,3,FALSE),LF22),1,0),0)</f>
        <v>1</v>
      </c>
      <c r="LN22" s="697">
        <f>IFERROR(IF(EXACT(VLOOKUP(LD22,OFERTA_0,4,FALSE),LG22),1,0),0)</f>
        <v>1</v>
      </c>
      <c r="LO22" s="697">
        <f>IFERROR(IF(EXACT(VLOOKUP(LD22,OFERTA_0,5,FALSE),LH22),1,0),0)</f>
        <v>1</v>
      </c>
      <c r="LP22" s="697">
        <f t="shared" si="290"/>
        <v>1</v>
      </c>
      <c r="LQ22" s="697">
        <f t="shared" si="291"/>
        <v>1</v>
      </c>
      <c r="LR22" s="697">
        <f t="shared" si="292"/>
        <v>1</v>
      </c>
      <c r="LS22" s="698">
        <f t="shared" si="293"/>
        <v>2581331</v>
      </c>
      <c r="LT22" s="699">
        <f t="shared" si="294"/>
        <v>0</v>
      </c>
      <c r="LW22" s="690" t="s">
        <v>483</v>
      </c>
      <c r="LX22" s="691" t="s">
        <v>382</v>
      </c>
      <c r="LY22" s="296" t="s">
        <v>484</v>
      </c>
      <c r="LZ22" s="692" t="s">
        <v>176</v>
      </c>
      <c r="MA22" s="693">
        <v>168</v>
      </c>
      <c r="MB22" s="694">
        <v>23501</v>
      </c>
      <c r="MC22" s="695">
        <f t="shared" ref="MC22:MC27" si="330">ROUND(MA22*MB22,0)</f>
        <v>3948168</v>
      </c>
      <c r="MD22" s="723"/>
      <c r="ME22" s="697">
        <f>IFERROR(IF(EXACT(VLOOKUP(LW22,OFERTA_0,1,FALSE),LW22),1,0),0)</f>
        <v>1</v>
      </c>
      <c r="MF22" s="697">
        <f>IFERROR(IF(EXACT(VLOOKUP(LW22,OFERTA_0,3,FALSE),LY22),1,0),0)</f>
        <v>1</v>
      </c>
      <c r="MG22" s="697">
        <f>IFERROR(IF(EXACT(VLOOKUP(LW22,OFERTA_0,4,FALSE),LZ22),1,0),0)</f>
        <v>1</v>
      </c>
      <c r="MH22" s="697">
        <f>IFERROR(IF(EXACT(VLOOKUP(LW22,OFERTA_0,5,FALSE),MA22),1,0),0)</f>
        <v>1</v>
      </c>
      <c r="MI22" s="697">
        <f t="shared" si="295"/>
        <v>1</v>
      </c>
      <c r="MJ22" s="697">
        <f t="shared" si="296"/>
        <v>1</v>
      </c>
      <c r="MK22" s="697">
        <f t="shared" si="297"/>
        <v>1</v>
      </c>
      <c r="ML22" s="698">
        <f t="shared" si="298"/>
        <v>3948168</v>
      </c>
      <c r="MM22" s="699">
        <f t="shared" si="299"/>
        <v>0</v>
      </c>
      <c r="MP22" s="690" t="s">
        <v>483</v>
      </c>
      <c r="MQ22" s="691" t="s">
        <v>382</v>
      </c>
      <c r="MR22" s="296" t="s">
        <v>484</v>
      </c>
      <c r="MS22" s="692" t="s">
        <v>176</v>
      </c>
      <c r="MT22" s="693">
        <v>168</v>
      </c>
      <c r="MU22" s="694">
        <v>19000</v>
      </c>
      <c r="MV22" s="695">
        <v>3192000</v>
      </c>
      <c r="MW22" s="723"/>
      <c r="MX22" s="697">
        <f>IFERROR(IF(EXACT(VLOOKUP(MP22,OFERTA_0,1,FALSE),MP22),1,0),0)</f>
        <v>1</v>
      </c>
      <c r="MY22" s="697">
        <f>IFERROR(IF(EXACT(VLOOKUP(MP22,OFERTA_0,3,FALSE),MR22),1,0),0)</f>
        <v>1</v>
      </c>
      <c r="MZ22" s="697">
        <f>IFERROR(IF(EXACT(VLOOKUP(MP22,OFERTA_0,4,FALSE),MS22),1,0),0)</f>
        <v>1</v>
      </c>
      <c r="NA22" s="697">
        <f>IFERROR(IF(EXACT(VLOOKUP(MP22,OFERTA_0,5,FALSE),MT22),1,0),0)</f>
        <v>1</v>
      </c>
      <c r="NB22" s="697">
        <f t="shared" si="300"/>
        <v>1</v>
      </c>
      <c r="NC22" s="697">
        <f t="shared" si="301"/>
        <v>1</v>
      </c>
      <c r="ND22" s="697">
        <f t="shared" si="302"/>
        <v>1</v>
      </c>
      <c r="NE22" s="698">
        <f t="shared" si="303"/>
        <v>3192000</v>
      </c>
      <c r="NF22" s="699">
        <f t="shared" si="304"/>
        <v>0</v>
      </c>
      <c r="NI22" s="690" t="s">
        <v>483</v>
      </c>
      <c r="NJ22" s="691" t="s">
        <v>382</v>
      </c>
      <c r="NK22" s="296" t="s">
        <v>484</v>
      </c>
      <c r="NL22" s="692" t="s">
        <v>176</v>
      </c>
      <c r="NM22" s="693">
        <v>168</v>
      </c>
      <c r="NN22" s="694">
        <v>23500</v>
      </c>
      <c r="NO22" s="695">
        <f t="shared" ref="NO22:NO27" si="331">ROUND(NM22*NN22,0)</f>
        <v>3948000</v>
      </c>
      <c r="NP22" s="723"/>
      <c r="NQ22" s="697">
        <f>IFERROR(IF(EXACT(VLOOKUP(NI22,OFERTA_0,1,FALSE),NI22),1,0),0)</f>
        <v>1</v>
      </c>
      <c r="NR22" s="697">
        <f>IFERROR(IF(EXACT(VLOOKUP(NI22,OFERTA_0,3,FALSE),NK22),1,0),0)</f>
        <v>1</v>
      </c>
      <c r="NS22" s="697">
        <f>IFERROR(IF(EXACT(VLOOKUP(NI22,OFERTA_0,4,FALSE),NL22),1,0),0)</f>
        <v>1</v>
      </c>
      <c r="NT22" s="697">
        <f>IFERROR(IF(EXACT(VLOOKUP(NI22,OFERTA_0,5,FALSE),NM22),1,0),0)</f>
        <v>1</v>
      </c>
      <c r="NU22" s="697">
        <f t="shared" si="305"/>
        <v>1</v>
      </c>
      <c r="NV22" s="697">
        <f t="shared" si="306"/>
        <v>1</v>
      </c>
      <c r="NW22" s="697">
        <f t="shared" si="307"/>
        <v>1</v>
      </c>
      <c r="NX22" s="698">
        <f t="shared" si="308"/>
        <v>3948000</v>
      </c>
      <c r="NY22" s="699">
        <f t="shared" si="309"/>
        <v>0</v>
      </c>
      <c r="OB22" s="690" t="s">
        <v>483</v>
      </c>
      <c r="OC22" s="691" t="s">
        <v>382</v>
      </c>
      <c r="OD22" s="296" t="s">
        <v>484</v>
      </c>
      <c r="OE22" s="692" t="s">
        <v>176</v>
      </c>
      <c r="OF22" s="693">
        <v>168</v>
      </c>
      <c r="OG22" s="694">
        <v>32000</v>
      </c>
      <c r="OH22" s="695">
        <f t="shared" ref="OH22:OH27" si="332">ROUND(OF22*OG22,0)</f>
        <v>5376000</v>
      </c>
      <c r="OI22" s="723"/>
      <c r="OJ22" s="697">
        <f>IFERROR(IF(EXACT(VLOOKUP(OB22,OFERTA_0,1,FALSE),OB22),1,0),0)</f>
        <v>1</v>
      </c>
      <c r="OK22" s="697">
        <f>IFERROR(IF(EXACT(VLOOKUP(OB22,OFERTA_0,3,FALSE),OD22),1,0),0)</f>
        <v>1</v>
      </c>
      <c r="OL22" s="697">
        <f>IFERROR(IF(EXACT(VLOOKUP(OB22,OFERTA_0,4,FALSE),OE22),1,0),0)</f>
        <v>1</v>
      </c>
      <c r="OM22" s="697">
        <f>IFERROR(IF(EXACT(VLOOKUP(OB22,OFERTA_0,5,FALSE),OF22),1,0),0)</f>
        <v>1</v>
      </c>
      <c r="ON22" s="697">
        <f t="shared" si="310"/>
        <v>1</v>
      </c>
      <c r="OO22" s="697">
        <f t="shared" si="311"/>
        <v>1</v>
      </c>
      <c r="OP22" s="697">
        <f t="shared" si="312"/>
        <v>1</v>
      </c>
      <c r="OQ22" s="698">
        <f t="shared" si="313"/>
        <v>5376000</v>
      </c>
      <c r="OR22" s="699">
        <f t="shared" si="314"/>
        <v>0</v>
      </c>
    </row>
    <row r="23" spans="1:408" ht="38.25" customHeight="1" x14ac:dyDescent="0.25">
      <c r="A23" s="602">
        <f t="shared" si="0"/>
        <v>15</v>
      </c>
      <c r="B23" s="690" t="s">
        <v>485</v>
      </c>
      <c r="C23" s="691" t="s">
        <v>382</v>
      </c>
      <c r="D23" s="296" t="s">
        <v>486</v>
      </c>
      <c r="E23" s="692" t="s">
        <v>164</v>
      </c>
      <c r="F23" s="693">
        <v>980</v>
      </c>
      <c r="G23" s="694"/>
      <c r="H23" s="695">
        <f t="shared" si="315"/>
        <v>0</v>
      </c>
      <c r="I23" s="723"/>
      <c r="L23" s="690" t="s">
        <v>485</v>
      </c>
      <c r="M23" s="691" t="s">
        <v>382</v>
      </c>
      <c r="N23" s="296" t="s">
        <v>486</v>
      </c>
      <c r="O23" s="692" t="s">
        <v>164</v>
      </c>
      <c r="P23" s="693">
        <v>980</v>
      </c>
      <c r="Q23" s="694">
        <v>20100</v>
      </c>
      <c r="R23" s="695">
        <v>19698000</v>
      </c>
      <c r="S23" s="723"/>
      <c r="T23" s="697">
        <f>IFERROR(IF(EXACT(VLOOKUP(L23,OFERTA_0,1,FALSE),L23),1,0),0)</f>
        <v>1</v>
      </c>
      <c r="U23" s="697">
        <f>IFERROR(IF(EXACT(VLOOKUP(L23,OFERTA_0,3,FALSE),N23),1,0),0)</f>
        <v>1</v>
      </c>
      <c r="V23" s="697">
        <f>IFERROR(IF(EXACT(VLOOKUP(L23,OFERTA_0,4,FALSE),O23),1,0),0)</f>
        <v>1</v>
      </c>
      <c r="W23" s="697">
        <f>IFERROR(IF(EXACT(VLOOKUP(L23,OFERTA_0,5,FALSE),P23),1,0),0)</f>
        <v>1</v>
      </c>
      <c r="X23" s="697">
        <f t="shared" si="210"/>
        <v>1</v>
      </c>
      <c r="Y23" s="697">
        <f t="shared" si="211"/>
        <v>1</v>
      </c>
      <c r="Z23" s="697">
        <f t="shared" si="212"/>
        <v>1</v>
      </c>
      <c r="AA23" s="698">
        <f t="shared" si="213"/>
        <v>19698000</v>
      </c>
      <c r="AB23" s="699">
        <f t="shared" si="214"/>
        <v>0</v>
      </c>
      <c r="AE23" s="690" t="s">
        <v>485</v>
      </c>
      <c r="AF23" s="691" t="s">
        <v>382</v>
      </c>
      <c r="AG23" s="296" t="s">
        <v>486</v>
      </c>
      <c r="AH23" s="692" t="s">
        <v>164</v>
      </c>
      <c r="AI23" s="693">
        <v>980</v>
      </c>
      <c r="AJ23" s="694">
        <v>14200</v>
      </c>
      <c r="AK23" s="695">
        <f t="shared" si="316"/>
        <v>13916000</v>
      </c>
      <c r="AL23" s="723"/>
      <c r="AM23" s="697">
        <f>IFERROR(IF(EXACT(VLOOKUP(AE23,OFERTA_0,1,FALSE),AE23),1,0),0)</f>
        <v>1</v>
      </c>
      <c r="AN23" s="697">
        <f>IFERROR(IF(EXACT(VLOOKUP(AE23,OFERTA_0,3,FALSE),AG23),1,0),0)</f>
        <v>1</v>
      </c>
      <c r="AO23" s="697">
        <f>IFERROR(IF(EXACT(VLOOKUP(AE23,OFERTA_0,4,FALSE),AH23),1,0),0)</f>
        <v>1</v>
      </c>
      <c r="AP23" s="697">
        <f>IFERROR(IF(EXACT(VLOOKUP(AE23,OFERTA_0,5,FALSE),AI23),1,0),0)</f>
        <v>1</v>
      </c>
      <c r="AQ23" s="697">
        <f t="shared" si="215"/>
        <v>1</v>
      </c>
      <c r="AR23" s="697">
        <f t="shared" si="216"/>
        <v>1</v>
      </c>
      <c r="AS23" s="697">
        <f t="shared" si="217"/>
        <v>1</v>
      </c>
      <c r="AT23" s="698">
        <f t="shared" si="218"/>
        <v>13916000</v>
      </c>
      <c r="AU23" s="699">
        <f t="shared" si="219"/>
        <v>0</v>
      </c>
      <c r="AX23" s="690" t="s">
        <v>485</v>
      </c>
      <c r="AY23" s="691" t="s">
        <v>382</v>
      </c>
      <c r="AZ23" s="296" t="s">
        <v>486</v>
      </c>
      <c r="BA23" s="692" t="s">
        <v>164</v>
      </c>
      <c r="BB23" s="693">
        <v>980</v>
      </c>
      <c r="BC23" s="700">
        <v>24079.000000000004</v>
      </c>
      <c r="BD23" s="695">
        <f t="shared" si="317"/>
        <v>23597420</v>
      </c>
      <c r="BE23" s="723"/>
      <c r="BF23" s="697">
        <f>IFERROR(IF(EXACT(VLOOKUP(AX23,OFERTA_0,1,FALSE),AX23),1,0),0)</f>
        <v>1</v>
      </c>
      <c r="BG23" s="697">
        <f>IFERROR(IF(EXACT(VLOOKUP(AX23,OFERTA_0,3,FALSE),AZ23),1,0),0)</f>
        <v>1</v>
      </c>
      <c r="BH23" s="697">
        <f>IFERROR(IF(EXACT(VLOOKUP(AX23,OFERTA_0,4,FALSE),BA23),1,0),0)</f>
        <v>1</v>
      </c>
      <c r="BI23" s="697">
        <f>IFERROR(IF(EXACT(VLOOKUP(AX23,OFERTA_0,5,FALSE),BB23),1,0),0)</f>
        <v>1</v>
      </c>
      <c r="BJ23" s="697">
        <f t="shared" si="220"/>
        <v>1</v>
      </c>
      <c r="BK23" s="697">
        <f t="shared" si="221"/>
        <v>1</v>
      </c>
      <c r="BL23" s="697">
        <f t="shared" si="222"/>
        <v>1</v>
      </c>
      <c r="BM23" s="698">
        <f t="shared" si="223"/>
        <v>23597420</v>
      </c>
      <c r="BN23" s="699">
        <f t="shared" si="224"/>
        <v>0</v>
      </c>
      <c r="BQ23" s="690" t="s">
        <v>485</v>
      </c>
      <c r="BR23" s="691" t="s">
        <v>382</v>
      </c>
      <c r="BS23" s="296" t="s">
        <v>486</v>
      </c>
      <c r="BT23" s="692" t="s">
        <v>164</v>
      </c>
      <c r="BU23" s="693">
        <v>980</v>
      </c>
      <c r="BV23" s="694">
        <v>9880</v>
      </c>
      <c r="BW23" s="695">
        <f t="shared" si="318"/>
        <v>9682400</v>
      </c>
      <c r="BX23" s="723"/>
      <c r="BY23" s="697">
        <f>IFERROR(IF(EXACT(VLOOKUP(BQ23,OFERTA_0,1,FALSE),BQ23),1,0),0)</f>
        <v>1</v>
      </c>
      <c r="BZ23" s="697">
        <f>IFERROR(IF(EXACT(VLOOKUP(BQ23,OFERTA_0,3,FALSE),BS23),1,0),0)</f>
        <v>1</v>
      </c>
      <c r="CA23" s="697">
        <f>IFERROR(IF(EXACT(VLOOKUP(BQ23,OFERTA_0,4,FALSE),BT23),1,0),0)</f>
        <v>1</v>
      </c>
      <c r="CB23" s="697">
        <f>IFERROR(IF(EXACT(VLOOKUP(BQ23,OFERTA_0,5,FALSE),BU23),1,0),0)</f>
        <v>1</v>
      </c>
      <c r="CC23" s="697">
        <f t="shared" si="225"/>
        <v>1</v>
      </c>
      <c r="CD23" s="697">
        <f t="shared" si="226"/>
        <v>1</v>
      </c>
      <c r="CE23" s="697">
        <f t="shared" si="227"/>
        <v>1</v>
      </c>
      <c r="CF23" s="698">
        <f t="shared" si="228"/>
        <v>9682400</v>
      </c>
      <c r="CG23" s="699">
        <f t="shared" si="229"/>
        <v>0</v>
      </c>
      <c r="CJ23" s="690" t="s">
        <v>485</v>
      </c>
      <c r="CK23" s="691" t="s">
        <v>382</v>
      </c>
      <c r="CL23" s="296" t="s">
        <v>486</v>
      </c>
      <c r="CM23" s="692" t="s">
        <v>164</v>
      </c>
      <c r="CN23" s="693">
        <v>980</v>
      </c>
      <c r="CO23" s="694">
        <v>14500</v>
      </c>
      <c r="CP23" s="695">
        <f t="shared" si="21"/>
        <v>14210000</v>
      </c>
      <c r="CQ23" s="723"/>
      <c r="CR23" s="697">
        <f>IFERROR(IF(EXACT(VLOOKUP(CJ23,OFERTA_0,1,FALSE),CJ23),1,0),0)</f>
        <v>1</v>
      </c>
      <c r="CS23" s="697">
        <f>IFERROR(IF(EXACT(VLOOKUP(CJ23,OFERTA_0,3,FALSE),CL23),1,0),0)</f>
        <v>1</v>
      </c>
      <c r="CT23" s="697">
        <f>IFERROR(IF(EXACT(VLOOKUP(CJ23,OFERTA_0,4,FALSE),CM23),1,0),0)</f>
        <v>1</v>
      </c>
      <c r="CU23" s="697">
        <f>IFERROR(IF(EXACT(VLOOKUP(CJ23,OFERTA_0,5,FALSE),CN23),1,0),0)</f>
        <v>1</v>
      </c>
      <c r="CV23" s="697">
        <f t="shared" si="230"/>
        <v>1</v>
      </c>
      <c r="CW23" s="697">
        <f t="shared" si="231"/>
        <v>1</v>
      </c>
      <c r="CX23" s="697">
        <f t="shared" si="232"/>
        <v>1</v>
      </c>
      <c r="CY23" s="698">
        <f t="shared" si="233"/>
        <v>14210000</v>
      </c>
      <c r="CZ23" s="699">
        <f t="shared" si="234"/>
        <v>0</v>
      </c>
      <c r="DC23" s="690" t="s">
        <v>485</v>
      </c>
      <c r="DD23" s="691" t="s">
        <v>382</v>
      </c>
      <c r="DE23" s="296" t="s">
        <v>486</v>
      </c>
      <c r="DF23" s="692" t="s">
        <v>164</v>
      </c>
      <c r="DG23" s="693">
        <v>980</v>
      </c>
      <c r="DH23" s="694">
        <v>16500</v>
      </c>
      <c r="DI23" s="695">
        <f t="shared" si="319"/>
        <v>16170000</v>
      </c>
      <c r="DJ23" s="723"/>
      <c r="DK23" s="697">
        <f>IFERROR(IF(EXACT(VLOOKUP(DC23,OFERTA_0,1,FALSE),DC23),1,0),0)</f>
        <v>1</v>
      </c>
      <c r="DL23" s="697">
        <f>IFERROR(IF(EXACT(VLOOKUP(DC23,OFERTA_0,3,FALSE),DE23),1,0),0)</f>
        <v>1</v>
      </c>
      <c r="DM23" s="697">
        <f>IFERROR(IF(EXACT(VLOOKUP(DC23,OFERTA_0,4,FALSE),DF23),1,0),0)</f>
        <v>1</v>
      </c>
      <c r="DN23" s="697">
        <f>IFERROR(IF(EXACT(VLOOKUP(DC23,OFERTA_0,5,FALSE),DG23),1,0),0)</f>
        <v>1</v>
      </c>
      <c r="DO23" s="697">
        <f t="shared" si="235"/>
        <v>1</v>
      </c>
      <c r="DP23" s="697">
        <f t="shared" si="236"/>
        <v>1</v>
      </c>
      <c r="DQ23" s="697">
        <f t="shared" si="237"/>
        <v>1</v>
      </c>
      <c r="DR23" s="698">
        <f t="shared" si="238"/>
        <v>16170000</v>
      </c>
      <c r="DS23" s="699">
        <f t="shared" si="239"/>
        <v>0</v>
      </c>
      <c r="DV23" s="690" t="s">
        <v>485</v>
      </c>
      <c r="DW23" s="691" t="s">
        <v>382</v>
      </c>
      <c r="DX23" s="297" t="s">
        <v>486</v>
      </c>
      <c r="DY23" s="692" t="s">
        <v>164</v>
      </c>
      <c r="DZ23" s="693">
        <v>980</v>
      </c>
      <c r="EA23" s="694">
        <v>23000</v>
      </c>
      <c r="EB23" s="701">
        <f t="shared" si="320"/>
        <v>22540000</v>
      </c>
      <c r="EC23" s="723"/>
      <c r="ED23" s="697">
        <f>IFERROR(IF(EXACT(VLOOKUP(DV23,OFERTA_0,1,FALSE),DV23),1,0),0)</f>
        <v>1</v>
      </c>
      <c r="EE23" s="697">
        <f>IFERROR(IF(EXACT(VLOOKUP(DV23,OFERTA_0,3,FALSE),DX23),1,0),0)</f>
        <v>1</v>
      </c>
      <c r="EF23" s="697">
        <f>IFERROR(IF(EXACT(VLOOKUP(DV23,OFERTA_0,4,FALSE),DY23),1,0),0)</f>
        <v>1</v>
      </c>
      <c r="EG23" s="697">
        <f>IFERROR(IF(EXACT(VLOOKUP(DV23,OFERTA_0,5,FALSE),DZ23),1,0),0)</f>
        <v>1</v>
      </c>
      <c r="EH23" s="697">
        <f t="shared" si="240"/>
        <v>1</v>
      </c>
      <c r="EI23" s="697">
        <f t="shared" si="241"/>
        <v>1</v>
      </c>
      <c r="EJ23" s="697">
        <f t="shared" si="242"/>
        <v>1</v>
      </c>
      <c r="EK23" s="698">
        <f t="shared" si="243"/>
        <v>22540000</v>
      </c>
      <c r="EL23" s="699">
        <f t="shared" si="244"/>
        <v>0</v>
      </c>
      <c r="EO23" s="690" t="s">
        <v>485</v>
      </c>
      <c r="EP23" s="691" t="s">
        <v>382</v>
      </c>
      <c r="EQ23" s="296" t="s">
        <v>486</v>
      </c>
      <c r="ER23" s="692" t="s">
        <v>164</v>
      </c>
      <c r="ES23" s="693">
        <v>980</v>
      </c>
      <c r="ET23" s="694">
        <v>39200</v>
      </c>
      <c r="EU23" s="695">
        <f t="shared" si="321"/>
        <v>38416000</v>
      </c>
      <c r="EV23" s="723"/>
      <c r="EW23" s="697">
        <f>IFERROR(IF(EXACT(VLOOKUP(EO23,OFERTA_0,1,FALSE),EO23),1,0),0)</f>
        <v>1</v>
      </c>
      <c r="EX23" s="697">
        <f>IFERROR(IF(EXACT(VLOOKUP(EO23,OFERTA_0,3,FALSE),EQ23),1,0),0)</f>
        <v>1</v>
      </c>
      <c r="EY23" s="697">
        <f>IFERROR(IF(EXACT(VLOOKUP(EO23,OFERTA_0,4,FALSE),ER23),1,0),0)</f>
        <v>1</v>
      </c>
      <c r="EZ23" s="697">
        <f>IFERROR(IF(EXACT(VLOOKUP(EO23,OFERTA_0,5,FALSE),ES23),1,0),0)</f>
        <v>1</v>
      </c>
      <c r="FA23" s="697">
        <f t="shared" si="245"/>
        <v>1</v>
      </c>
      <c r="FB23" s="697">
        <f t="shared" si="246"/>
        <v>1</v>
      </c>
      <c r="FC23" s="697">
        <f t="shared" si="247"/>
        <v>1</v>
      </c>
      <c r="FD23" s="698">
        <f t="shared" si="248"/>
        <v>38416000</v>
      </c>
      <c r="FE23" s="699">
        <f t="shared" si="249"/>
        <v>0</v>
      </c>
      <c r="FH23" s="724" t="s">
        <v>381</v>
      </c>
      <c r="FI23" s="724" t="s">
        <v>175</v>
      </c>
      <c r="FJ23" s="302" t="s">
        <v>554</v>
      </c>
      <c r="FK23" s="725" t="s">
        <v>176</v>
      </c>
      <c r="FL23" s="726">
        <v>10</v>
      </c>
      <c r="FM23" s="694">
        <v>12000</v>
      </c>
      <c r="FN23" s="727">
        <f t="shared" si="209"/>
        <v>120000</v>
      </c>
      <c r="FO23" s="722"/>
      <c r="FP23" s="697">
        <f>IFERROR(IF(EXACT(VLOOKUP(FH23,OFERTA_0,1,FALSE),FH23),1,0),0)</f>
        <v>0</v>
      </c>
      <c r="FQ23" s="697">
        <f>IFERROR(IF(EXACT(VLOOKUP(FH23,OFERTA_0,3,FALSE),FJ23),1,0),0)</f>
        <v>0</v>
      </c>
      <c r="FR23" s="697">
        <f>IFERROR(IF(EXACT(VLOOKUP(FH23,OFERTA_0,4,FALSE),FK23),1,0),0)</f>
        <v>0</v>
      </c>
      <c r="FS23" s="697">
        <f>IFERROR(IF(EXACT(VLOOKUP(FH23,OFERTA_0,5,FALSE),FL23),1,0),0)</f>
        <v>0</v>
      </c>
      <c r="FT23" s="697">
        <f t="shared" si="250"/>
        <v>1</v>
      </c>
      <c r="FU23" s="697">
        <f t="shared" si="251"/>
        <v>1</v>
      </c>
      <c r="FV23" s="697">
        <f t="shared" si="252"/>
        <v>0</v>
      </c>
      <c r="FW23" s="698">
        <f t="shared" si="253"/>
        <v>120000</v>
      </c>
      <c r="FX23" s="699">
        <f t="shared" si="254"/>
        <v>0</v>
      </c>
      <c r="GA23" s="690" t="s">
        <v>485</v>
      </c>
      <c r="GB23" s="691" t="s">
        <v>382</v>
      </c>
      <c r="GC23" s="296" t="s">
        <v>486</v>
      </c>
      <c r="GD23" s="692" t="s">
        <v>164</v>
      </c>
      <c r="GE23" s="693">
        <v>980</v>
      </c>
      <c r="GF23" s="694">
        <v>20000</v>
      </c>
      <c r="GG23" s="695">
        <f t="shared" si="322"/>
        <v>19600000</v>
      </c>
      <c r="GH23" s="723"/>
      <c r="GI23" s="697">
        <f>IFERROR(IF(EXACT(VLOOKUP(GA23,OFERTA_0,1,FALSE),GA23),1,0),0)</f>
        <v>1</v>
      </c>
      <c r="GJ23" s="697">
        <f>IFERROR(IF(EXACT(VLOOKUP(GA23,OFERTA_0,3,FALSE),GC23),1,0),0)</f>
        <v>1</v>
      </c>
      <c r="GK23" s="697">
        <f>IFERROR(IF(EXACT(VLOOKUP(GA23,OFERTA_0,4,FALSE),GD23),1,0),0)</f>
        <v>1</v>
      </c>
      <c r="GL23" s="697">
        <f>IFERROR(IF(EXACT(VLOOKUP(GA23,OFERTA_0,5,FALSE),GE23),1,0),0)</f>
        <v>1</v>
      </c>
      <c r="GM23" s="697">
        <f t="shared" si="255"/>
        <v>1</v>
      </c>
      <c r="GN23" s="697">
        <f t="shared" si="256"/>
        <v>1</v>
      </c>
      <c r="GO23" s="697">
        <f t="shared" si="257"/>
        <v>1</v>
      </c>
      <c r="GP23" s="698">
        <f t="shared" si="258"/>
        <v>19600000</v>
      </c>
      <c r="GQ23" s="699">
        <f t="shared" si="259"/>
        <v>0</v>
      </c>
      <c r="GT23" s="690" t="s">
        <v>485</v>
      </c>
      <c r="GU23" s="691" t="s">
        <v>382</v>
      </c>
      <c r="GV23" s="296" t="s">
        <v>486</v>
      </c>
      <c r="GW23" s="692" t="s">
        <v>164</v>
      </c>
      <c r="GX23" s="693">
        <v>980</v>
      </c>
      <c r="GY23" s="694">
        <v>25000</v>
      </c>
      <c r="GZ23" s="695">
        <f t="shared" si="323"/>
        <v>24500000</v>
      </c>
      <c r="HA23" s="723"/>
      <c r="HB23" s="697">
        <f>IFERROR(IF(EXACT(VLOOKUP(GT23,OFERTA_0,1,FALSE),GT23),1,0),0)</f>
        <v>1</v>
      </c>
      <c r="HC23" s="697">
        <f>IFERROR(IF(EXACT(VLOOKUP(GT23,OFERTA_0,3,FALSE),GV23),1,0),0)</f>
        <v>1</v>
      </c>
      <c r="HD23" s="697">
        <f>IFERROR(IF(EXACT(VLOOKUP(GT23,OFERTA_0,4,FALSE),GW23),1,0),0)</f>
        <v>1</v>
      </c>
      <c r="HE23" s="697">
        <f>IFERROR(IF(EXACT(VLOOKUP(GT23,OFERTA_0,5,FALSE),GX23),1,0),0)</f>
        <v>1</v>
      </c>
      <c r="HF23" s="697">
        <f t="shared" si="260"/>
        <v>1</v>
      </c>
      <c r="HG23" s="697">
        <f t="shared" si="261"/>
        <v>1</v>
      </c>
      <c r="HH23" s="697">
        <f t="shared" si="262"/>
        <v>1</v>
      </c>
      <c r="HI23" s="698">
        <f t="shared" si="263"/>
        <v>24500000</v>
      </c>
      <c r="HJ23" s="699">
        <f t="shared" si="264"/>
        <v>0</v>
      </c>
      <c r="HM23" s="690" t="s">
        <v>485</v>
      </c>
      <c r="HN23" s="691" t="s">
        <v>382</v>
      </c>
      <c r="HO23" s="296" t="s">
        <v>486</v>
      </c>
      <c r="HP23" s="692" t="s">
        <v>164</v>
      </c>
      <c r="HQ23" s="693">
        <v>980</v>
      </c>
      <c r="HR23" s="694">
        <v>18497</v>
      </c>
      <c r="HS23" s="695">
        <f t="shared" si="324"/>
        <v>18127060</v>
      </c>
      <c r="HT23" s="723"/>
      <c r="HU23" s="697">
        <f>IFERROR(IF(EXACT(VLOOKUP(HM23,OFERTA_0,1,FALSE),HM23),1,0),0)</f>
        <v>1</v>
      </c>
      <c r="HV23" s="697">
        <f>IFERROR(IF(EXACT(VLOOKUP(HM23,OFERTA_0,3,FALSE),HO23),1,0),0)</f>
        <v>1</v>
      </c>
      <c r="HW23" s="697">
        <f>IFERROR(IF(EXACT(VLOOKUP(HM23,OFERTA_0,4,FALSE),HP23),1,0),0)</f>
        <v>1</v>
      </c>
      <c r="HX23" s="697">
        <f>IFERROR(IF(EXACT(VLOOKUP(HM23,OFERTA_0,5,FALSE),HQ23),1,0),0)</f>
        <v>1</v>
      </c>
      <c r="HY23" s="697">
        <f t="shared" si="265"/>
        <v>1</v>
      </c>
      <c r="HZ23" s="697">
        <f t="shared" si="266"/>
        <v>1</v>
      </c>
      <c r="IA23" s="697">
        <f t="shared" si="267"/>
        <v>1</v>
      </c>
      <c r="IB23" s="698">
        <f t="shared" si="268"/>
        <v>18127060</v>
      </c>
      <c r="IC23" s="699">
        <f t="shared" si="269"/>
        <v>0</v>
      </c>
      <c r="IF23" s="690" t="s">
        <v>485</v>
      </c>
      <c r="IG23" s="691" t="s">
        <v>382</v>
      </c>
      <c r="IH23" s="296" t="s">
        <v>486</v>
      </c>
      <c r="II23" s="692" t="s">
        <v>164</v>
      </c>
      <c r="IJ23" s="693">
        <v>980</v>
      </c>
      <c r="IK23" s="694">
        <v>18498</v>
      </c>
      <c r="IL23" s="695">
        <f t="shared" si="325"/>
        <v>18128040</v>
      </c>
      <c r="IM23" s="723"/>
      <c r="IN23" s="697">
        <f>IFERROR(IF(EXACT(VLOOKUP(IF23,OFERTA_0,1,FALSE),IF23),1,0),0)</f>
        <v>1</v>
      </c>
      <c r="IO23" s="697">
        <f>IFERROR(IF(EXACT(VLOOKUP(IF23,OFERTA_0,3,FALSE),IH23),1,0),0)</f>
        <v>1</v>
      </c>
      <c r="IP23" s="697">
        <f>IFERROR(IF(EXACT(VLOOKUP(IF23,OFERTA_0,4,FALSE),II23),1,0),0)</f>
        <v>1</v>
      </c>
      <c r="IQ23" s="697">
        <f>IFERROR(IF(EXACT(VLOOKUP(IF23,OFERTA_0,5,FALSE),IJ23),1,0),0)</f>
        <v>1</v>
      </c>
      <c r="IR23" s="697">
        <f t="shared" si="270"/>
        <v>1</v>
      </c>
      <c r="IS23" s="697">
        <f t="shared" si="271"/>
        <v>1</v>
      </c>
      <c r="IT23" s="697">
        <f t="shared" si="272"/>
        <v>1</v>
      </c>
      <c r="IU23" s="698">
        <f t="shared" si="273"/>
        <v>18128040</v>
      </c>
      <c r="IV23" s="699">
        <f t="shared" si="274"/>
        <v>0</v>
      </c>
      <c r="IY23" s="690" t="s">
        <v>485</v>
      </c>
      <c r="IZ23" s="691" t="s">
        <v>382</v>
      </c>
      <c r="JA23" s="296" t="s">
        <v>486</v>
      </c>
      <c r="JB23" s="692" t="s">
        <v>164</v>
      </c>
      <c r="JC23" s="693">
        <v>980</v>
      </c>
      <c r="JD23" s="694">
        <v>16000</v>
      </c>
      <c r="JE23" s="695">
        <f t="shared" si="326"/>
        <v>15680000</v>
      </c>
      <c r="JF23" s="723"/>
      <c r="JG23" s="697">
        <f>IFERROR(IF(EXACT(VLOOKUP(IY23,OFERTA_0,1,FALSE),IY23),1,0),0)</f>
        <v>1</v>
      </c>
      <c r="JH23" s="697">
        <f>IFERROR(IF(EXACT(VLOOKUP(IY23,OFERTA_0,3,FALSE),JA23),1,0),0)</f>
        <v>1</v>
      </c>
      <c r="JI23" s="697">
        <f>IFERROR(IF(EXACT(VLOOKUP(IY23,OFERTA_0,4,FALSE),JB23),1,0),0)</f>
        <v>1</v>
      </c>
      <c r="JJ23" s="697">
        <f>IFERROR(IF(EXACT(VLOOKUP(IY23,OFERTA_0,5,FALSE),JC23),1,0),0)</f>
        <v>1</v>
      </c>
      <c r="JK23" s="697">
        <f t="shared" si="275"/>
        <v>1</v>
      </c>
      <c r="JL23" s="697">
        <f t="shared" si="276"/>
        <v>1</v>
      </c>
      <c r="JM23" s="697">
        <f t="shared" si="277"/>
        <v>1</v>
      </c>
      <c r="JN23" s="698">
        <f t="shared" si="278"/>
        <v>15680000</v>
      </c>
      <c r="JO23" s="699">
        <f t="shared" si="279"/>
        <v>0</v>
      </c>
      <c r="JR23" s="690" t="s">
        <v>485</v>
      </c>
      <c r="JS23" s="691" t="s">
        <v>382</v>
      </c>
      <c r="JT23" s="296" t="s">
        <v>486</v>
      </c>
      <c r="JU23" s="692" t="s">
        <v>164</v>
      </c>
      <c r="JV23" s="693">
        <v>980</v>
      </c>
      <c r="JW23" s="694">
        <v>18505</v>
      </c>
      <c r="JX23" s="695">
        <f t="shared" si="327"/>
        <v>18134900</v>
      </c>
      <c r="JY23" s="723"/>
      <c r="JZ23" s="697">
        <f>IFERROR(IF(EXACT(VLOOKUP(JR23,OFERTA_0,1,FALSE),JR23),1,0),0)</f>
        <v>1</v>
      </c>
      <c r="KA23" s="697">
        <f>IFERROR(IF(EXACT(VLOOKUP(JR23,OFERTA_0,3,FALSE),JT23),1,0),0)</f>
        <v>1</v>
      </c>
      <c r="KB23" s="697">
        <f>IFERROR(IF(EXACT(VLOOKUP(JR23,OFERTA_0,4,FALSE),JU23),1,0),0)</f>
        <v>1</v>
      </c>
      <c r="KC23" s="697">
        <f>IFERROR(IF(EXACT(VLOOKUP(JR23,OFERTA_0,5,FALSE),JV23),1,0),0)</f>
        <v>1</v>
      </c>
      <c r="KD23" s="697">
        <f t="shared" si="280"/>
        <v>1</v>
      </c>
      <c r="KE23" s="697">
        <f t="shared" si="281"/>
        <v>1</v>
      </c>
      <c r="KF23" s="697">
        <f t="shared" si="282"/>
        <v>1</v>
      </c>
      <c r="KG23" s="698">
        <f t="shared" si="283"/>
        <v>18134900</v>
      </c>
      <c r="KH23" s="699">
        <f t="shared" si="284"/>
        <v>0</v>
      </c>
      <c r="KK23" s="690" t="s">
        <v>485</v>
      </c>
      <c r="KL23" s="691" t="s">
        <v>382</v>
      </c>
      <c r="KM23" s="296" t="s">
        <v>486</v>
      </c>
      <c r="KN23" s="692" t="s">
        <v>164</v>
      </c>
      <c r="KO23" s="693">
        <v>980</v>
      </c>
      <c r="KP23" s="694">
        <v>31836.288520906906</v>
      </c>
      <c r="KQ23" s="695">
        <f t="shared" si="328"/>
        <v>31199563</v>
      </c>
      <c r="KR23" s="723"/>
      <c r="KS23" s="697">
        <f>IFERROR(IF(EXACT(VLOOKUP(KK23,OFERTA_0,1,FALSE),KK23),1,0),0)</f>
        <v>1</v>
      </c>
      <c r="KT23" s="697">
        <f>IFERROR(IF(EXACT(VLOOKUP(KK23,OFERTA_0,3,FALSE),KM23),1,0),0)</f>
        <v>1</v>
      </c>
      <c r="KU23" s="697">
        <f>IFERROR(IF(EXACT(VLOOKUP(KK23,OFERTA_0,4,FALSE),KN23),1,0),0)</f>
        <v>1</v>
      </c>
      <c r="KV23" s="697">
        <f>IFERROR(IF(EXACT(VLOOKUP(KK23,OFERTA_0,5,FALSE),KO23),1,0),0)</f>
        <v>1</v>
      </c>
      <c r="KW23" s="697">
        <f t="shared" si="285"/>
        <v>1</v>
      </c>
      <c r="KX23" s="697">
        <f t="shared" si="286"/>
        <v>1</v>
      </c>
      <c r="KY23" s="697">
        <f t="shared" si="287"/>
        <v>1</v>
      </c>
      <c r="KZ23" s="698">
        <f t="shared" si="288"/>
        <v>31199563</v>
      </c>
      <c r="LA23" s="699">
        <f t="shared" si="289"/>
        <v>0</v>
      </c>
      <c r="LD23" s="690" t="s">
        <v>485</v>
      </c>
      <c r="LE23" s="691" t="s">
        <v>382</v>
      </c>
      <c r="LF23" s="296" t="s">
        <v>486</v>
      </c>
      <c r="LG23" s="692" t="s">
        <v>164</v>
      </c>
      <c r="LH23" s="693">
        <v>980</v>
      </c>
      <c r="LI23" s="694">
        <v>16462.569566024991</v>
      </c>
      <c r="LJ23" s="695">
        <f t="shared" si="329"/>
        <v>16133318</v>
      </c>
      <c r="LK23" s="723"/>
      <c r="LL23" s="697">
        <f>IFERROR(IF(EXACT(VLOOKUP(LD23,OFERTA_0,1,FALSE),LD23),1,0),0)</f>
        <v>1</v>
      </c>
      <c r="LM23" s="697">
        <f>IFERROR(IF(EXACT(VLOOKUP(LD23,OFERTA_0,3,FALSE),LF23),1,0),0)</f>
        <v>1</v>
      </c>
      <c r="LN23" s="697">
        <f>IFERROR(IF(EXACT(VLOOKUP(LD23,OFERTA_0,4,FALSE),LG23),1,0),0)</f>
        <v>1</v>
      </c>
      <c r="LO23" s="697">
        <f>IFERROR(IF(EXACT(VLOOKUP(LD23,OFERTA_0,5,FALSE),LH23),1,0),0)</f>
        <v>1</v>
      </c>
      <c r="LP23" s="697">
        <f t="shared" si="290"/>
        <v>1</v>
      </c>
      <c r="LQ23" s="697">
        <f t="shared" si="291"/>
        <v>1</v>
      </c>
      <c r="LR23" s="697">
        <f t="shared" si="292"/>
        <v>1</v>
      </c>
      <c r="LS23" s="698">
        <f t="shared" si="293"/>
        <v>16133318</v>
      </c>
      <c r="LT23" s="699">
        <f t="shared" si="294"/>
        <v>0</v>
      </c>
      <c r="LW23" s="690" t="s">
        <v>485</v>
      </c>
      <c r="LX23" s="691" t="s">
        <v>382</v>
      </c>
      <c r="LY23" s="296" t="s">
        <v>486</v>
      </c>
      <c r="LZ23" s="692" t="s">
        <v>164</v>
      </c>
      <c r="MA23" s="693">
        <v>980</v>
      </c>
      <c r="MB23" s="694">
        <v>18499</v>
      </c>
      <c r="MC23" s="695">
        <f t="shared" si="330"/>
        <v>18129020</v>
      </c>
      <c r="MD23" s="723"/>
      <c r="ME23" s="697">
        <f>IFERROR(IF(EXACT(VLOOKUP(LW23,OFERTA_0,1,FALSE),LW23),1,0),0)</f>
        <v>1</v>
      </c>
      <c r="MF23" s="697">
        <f>IFERROR(IF(EXACT(VLOOKUP(LW23,OFERTA_0,3,FALSE),LY23),1,0),0)</f>
        <v>1</v>
      </c>
      <c r="MG23" s="697">
        <f>IFERROR(IF(EXACT(VLOOKUP(LW23,OFERTA_0,4,FALSE),LZ23),1,0),0)</f>
        <v>1</v>
      </c>
      <c r="MH23" s="697">
        <f>IFERROR(IF(EXACT(VLOOKUP(LW23,OFERTA_0,5,FALSE),MA23),1,0),0)</f>
        <v>1</v>
      </c>
      <c r="MI23" s="697">
        <f t="shared" si="295"/>
        <v>1</v>
      </c>
      <c r="MJ23" s="697">
        <f t="shared" si="296"/>
        <v>1</v>
      </c>
      <c r="MK23" s="697">
        <f t="shared" si="297"/>
        <v>1</v>
      </c>
      <c r="ML23" s="698">
        <f t="shared" si="298"/>
        <v>18129020</v>
      </c>
      <c r="MM23" s="699">
        <f t="shared" si="299"/>
        <v>0</v>
      </c>
      <c r="MP23" s="690" t="s">
        <v>485</v>
      </c>
      <c r="MQ23" s="691" t="s">
        <v>382</v>
      </c>
      <c r="MR23" s="296" t="s">
        <v>486</v>
      </c>
      <c r="MS23" s="692" t="s">
        <v>164</v>
      </c>
      <c r="MT23" s="693">
        <v>980</v>
      </c>
      <c r="MU23" s="694">
        <v>12000</v>
      </c>
      <c r="MV23" s="695">
        <v>11760000</v>
      </c>
      <c r="MW23" s="723"/>
      <c r="MX23" s="697">
        <f>IFERROR(IF(EXACT(VLOOKUP(MP23,OFERTA_0,1,FALSE),MP23),1,0),0)</f>
        <v>1</v>
      </c>
      <c r="MY23" s="697">
        <f>IFERROR(IF(EXACT(VLOOKUP(MP23,OFERTA_0,3,FALSE),MR23),1,0),0)</f>
        <v>1</v>
      </c>
      <c r="MZ23" s="697">
        <f>IFERROR(IF(EXACT(VLOOKUP(MP23,OFERTA_0,4,FALSE),MS23),1,0),0)</f>
        <v>1</v>
      </c>
      <c r="NA23" s="697">
        <f>IFERROR(IF(EXACT(VLOOKUP(MP23,OFERTA_0,5,FALSE),MT23),1,0),0)</f>
        <v>1</v>
      </c>
      <c r="NB23" s="697">
        <f t="shared" si="300"/>
        <v>1</v>
      </c>
      <c r="NC23" s="697">
        <f t="shared" si="301"/>
        <v>1</v>
      </c>
      <c r="ND23" s="697">
        <f t="shared" si="302"/>
        <v>1</v>
      </c>
      <c r="NE23" s="698">
        <f t="shared" si="303"/>
        <v>11760000</v>
      </c>
      <c r="NF23" s="699">
        <f t="shared" si="304"/>
        <v>0</v>
      </c>
      <c r="NI23" s="690" t="s">
        <v>485</v>
      </c>
      <c r="NJ23" s="691" t="s">
        <v>382</v>
      </c>
      <c r="NK23" s="296" t="s">
        <v>486</v>
      </c>
      <c r="NL23" s="692" t="s">
        <v>164</v>
      </c>
      <c r="NM23" s="693">
        <v>980</v>
      </c>
      <c r="NN23" s="694">
        <v>18500</v>
      </c>
      <c r="NO23" s="695">
        <f t="shared" si="331"/>
        <v>18130000</v>
      </c>
      <c r="NP23" s="723"/>
      <c r="NQ23" s="697">
        <f>IFERROR(IF(EXACT(VLOOKUP(NI23,OFERTA_0,1,FALSE),NI23),1,0),0)</f>
        <v>1</v>
      </c>
      <c r="NR23" s="697">
        <f>IFERROR(IF(EXACT(VLOOKUP(NI23,OFERTA_0,3,FALSE),NK23),1,0),0)</f>
        <v>1</v>
      </c>
      <c r="NS23" s="697">
        <f>IFERROR(IF(EXACT(VLOOKUP(NI23,OFERTA_0,4,FALSE),NL23),1,0),0)</f>
        <v>1</v>
      </c>
      <c r="NT23" s="697">
        <f>IFERROR(IF(EXACT(VLOOKUP(NI23,OFERTA_0,5,FALSE),NM23),1,0),0)</f>
        <v>1</v>
      </c>
      <c r="NU23" s="697">
        <f t="shared" si="305"/>
        <v>1</v>
      </c>
      <c r="NV23" s="697">
        <f t="shared" si="306"/>
        <v>1</v>
      </c>
      <c r="NW23" s="697">
        <f t="shared" si="307"/>
        <v>1</v>
      </c>
      <c r="NX23" s="698">
        <f t="shared" si="308"/>
        <v>18130000</v>
      </c>
      <c r="NY23" s="699">
        <f t="shared" si="309"/>
        <v>0</v>
      </c>
      <c r="OB23" s="690" t="s">
        <v>485</v>
      </c>
      <c r="OC23" s="691" t="s">
        <v>382</v>
      </c>
      <c r="OD23" s="296" t="s">
        <v>486</v>
      </c>
      <c r="OE23" s="692" t="s">
        <v>164</v>
      </c>
      <c r="OF23" s="693">
        <v>980</v>
      </c>
      <c r="OG23" s="694">
        <v>28000</v>
      </c>
      <c r="OH23" s="695">
        <f t="shared" si="332"/>
        <v>27440000</v>
      </c>
      <c r="OI23" s="723"/>
      <c r="OJ23" s="697">
        <f>IFERROR(IF(EXACT(VLOOKUP(OB23,OFERTA_0,1,FALSE),OB23),1,0),0)</f>
        <v>1</v>
      </c>
      <c r="OK23" s="697">
        <f>IFERROR(IF(EXACT(VLOOKUP(OB23,OFERTA_0,3,FALSE),OD23),1,0),0)</f>
        <v>1</v>
      </c>
      <c r="OL23" s="697">
        <f>IFERROR(IF(EXACT(VLOOKUP(OB23,OFERTA_0,4,FALSE),OE23),1,0),0)</f>
        <v>1</v>
      </c>
      <c r="OM23" s="697">
        <f>IFERROR(IF(EXACT(VLOOKUP(OB23,OFERTA_0,5,FALSE),OF23),1,0),0)</f>
        <v>1</v>
      </c>
      <c r="ON23" s="697">
        <f t="shared" si="310"/>
        <v>1</v>
      </c>
      <c r="OO23" s="697">
        <f t="shared" si="311"/>
        <v>1</v>
      </c>
      <c r="OP23" s="697">
        <f t="shared" si="312"/>
        <v>1</v>
      </c>
      <c r="OQ23" s="698">
        <f t="shared" si="313"/>
        <v>27440000</v>
      </c>
      <c r="OR23" s="699">
        <f t="shared" si="314"/>
        <v>0</v>
      </c>
    </row>
    <row r="24" spans="1:408" ht="72" customHeight="1" thickBot="1" x14ac:dyDescent="0.3">
      <c r="A24" s="602">
        <f t="shared" si="0"/>
        <v>16</v>
      </c>
      <c r="B24" s="690" t="s">
        <v>487</v>
      </c>
      <c r="C24" s="713" t="s">
        <v>382</v>
      </c>
      <c r="D24" s="302" t="s">
        <v>488</v>
      </c>
      <c r="E24" s="692" t="s">
        <v>164</v>
      </c>
      <c r="F24" s="693">
        <v>1065.6500000000001</v>
      </c>
      <c r="G24" s="694"/>
      <c r="H24" s="695">
        <f t="shared" si="315"/>
        <v>0</v>
      </c>
      <c r="I24" s="723"/>
      <c r="L24" s="690" t="s">
        <v>487</v>
      </c>
      <c r="M24" s="713" t="s">
        <v>382</v>
      </c>
      <c r="N24" s="302" t="s">
        <v>488</v>
      </c>
      <c r="O24" s="692" t="s">
        <v>164</v>
      </c>
      <c r="P24" s="693">
        <v>1065.6500000000001</v>
      </c>
      <c r="Q24" s="694">
        <v>14100</v>
      </c>
      <c r="R24" s="695">
        <v>15025665</v>
      </c>
      <c r="S24" s="723"/>
      <c r="T24" s="697">
        <f>IFERROR(IF(EXACT(VLOOKUP(L24,OFERTA_0,1,FALSE),L24),1,0),0)</f>
        <v>1</v>
      </c>
      <c r="U24" s="697">
        <f>IFERROR(IF(EXACT(VLOOKUP(L24,OFERTA_0,3,FALSE),N24),1,0),0)</f>
        <v>1</v>
      </c>
      <c r="V24" s="697">
        <f>IFERROR(IF(EXACT(VLOOKUP(L24,OFERTA_0,4,FALSE),O24),1,0),0)</f>
        <v>1</v>
      </c>
      <c r="W24" s="697">
        <f>IFERROR(IF(EXACT(VLOOKUP(L24,OFERTA_0,5,FALSE),P24),1,0),0)</f>
        <v>1</v>
      </c>
      <c r="X24" s="697">
        <f t="shared" si="210"/>
        <v>1</v>
      </c>
      <c r="Y24" s="697">
        <f t="shared" si="211"/>
        <v>1</v>
      </c>
      <c r="Z24" s="697">
        <f t="shared" si="212"/>
        <v>1</v>
      </c>
      <c r="AA24" s="698">
        <f t="shared" si="213"/>
        <v>15025665</v>
      </c>
      <c r="AB24" s="699">
        <f t="shared" si="214"/>
        <v>0</v>
      </c>
      <c r="AE24" s="690" t="s">
        <v>487</v>
      </c>
      <c r="AF24" s="713" t="s">
        <v>382</v>
      </c>
      <c r="AG24" s="302" t="s">
        <v>488</v>
      </c>
      <c r="AH24" s="692" t="s">
        <v>164</v>
      </c>
      <c r="AI24" s="693">
        <v>1065.6500000000001</v>
      </c>
      <c r="AJ24" s="694">
        <v>6200</v>
      </c>
      <c r="AK24" s="695">
        <f t="shared" si="316"/>
        <v>6607030</v>
      </c>
      <c r="AL24" s="723"/>
      <c r="AM24" s="697">
        <f>IFERROR(IF(EXACT(VLOOKUP(AE24,OFERTA_0,1,FALSE),AE24),1,0),0)</f>
        <v>1</v>
      </c>
      <c r="AN24" s="697">
        <f>IFERROR(IF(EXACT(VLOOKUP(AE24,OFERTA_0,3,FALSE),AG24),1,0),0)</f>
        <v>1</v>
      </c>
      <c r="AO24" s="697">
        <f>IFERROR(IF(EXACT(VLOOKUP(AE24,OFERTA_0,4,FALSE),AH24),1,0),0)</f>
        <v>1</v>
      </c>
      <c r="AP24" s="697">
        <f>IFERROR(IF(EXACT(VLOOKUP(AE24,OFERTA_0,5,FALSE),AI24),1,0),0)</f>
        <v>1</v>
      </c>
      <c r="AQ24" s="697">
        <f t="shared" si="215"/>
        <v>1</v>
      </c>
      <c r="AR24" s="697">
        <f t="shared" si="216"/>
        <v>1</v>
      </c>
      <c r="AS24" s="697">
        <f t="shared" si="217"/>
        <v>1</v>
      </c>
      <c r="AT24" s="698">
        <f t="shared" si="218"/>
        <v>6607030</v>
      </c>
      <c r="AU24" s="699">
        <f t="shared" si="219"/>
        <v>0</v>
      </c>
      <c r="AX24" s="690" t="s">
        <v>487</v>
      </c>
      <c r="AY24" s="713" t="s">
        <v>382</v>
      </c>
      <c r="AZ24" s="302" t="s">
        <v>488</v>
      </c>
      <c r="BA24" s="692" t="s">
        <v>164</v>
      </c>
      <c r="BB24" s="693">
        <v>1065.6500000000001</v>
      </c>
      <c r="BC24" s="700">
        <v>18150</v>
      </c>
      <c r="BD24" s="695">
        <f t="shared" si="317"/>
        <v>19341548</v>
      </c>
      <c r="BE24" s="723"/>
      <c r="BF24" s="697">
        <f>IFERROR(IF(EXACT(VLOOKUP(AX24,OFERTA_0,1,FALSE),AX24),1,0),0)</f>
        <v>1</v>
      </c>
      <c r="BG24" s="697">
        <f>IFERROR(IF(EXACT(VLOOKUP(AX24,OFERTA_0,3,FALSE),AZ24),1,0),0)</f>
        <v>1</v>
      </c>
      <c r="BH24" s="697">
        <f>IFERROR(IF(EXACT(VLOOKUP(AX24,OFERTA_0,4,FALSE),BA24),1,0),0)</f>
        <v>1</v>
      </c>
      <c r="BI24" s="697">
        <f>IFERROR(IF(EXACT(VLOOKUP(AX24,OFERTA_0,5,FALSE),BB24),1,0),0)</f>
        <v>1</v>
      </c>
      <c r="BJ24" s="697">
        <f t="shared" si="220"/>
        <v>1</v>
      </c>
      <c r="BK24" s="697">
        <f t="shared" si="221"/>
        <v>1</v>
      </c>
      <c r="BL24" s="697">
        <f t="shared" si="222"/>
        <v>1</v>
      </c>
      <c r="BM24" s="698">
        <f t="shared" si="223"/>
        <v>19341548</v>
      </c>
      <c r="BN24" s="699">
        <f t="shared" si="224"/>
        <v>0</v>
      </c>
      <c r="BQ24" s="690" t="s">
        <v>487</v>
      </c>
      <c r="BR24" s="713" t="s">
        <v>382</v>
      </c>
      <c r="BS24" s="302" t="s">
        <v>488</v>
      </c>
      <c r="BT24" s="692" t="s">
        <v>164</v>
      </c>
      <c r="BU24" s="693">
        <v>1065.6500000000001</v>
      </c>
      <c r="BV24" s="694">
        <v>7622</v>
      </c>
      <c r="BW24" s="695">
        <f t="shared" si="318"/>
        <v>8122384</v>
      </c>
      <c r="BX24" s="723"/>
      <c r="BY24" s="697">
        <f>IFERROR(IF(EXACT(VLOOKUP(BQ24,OFERTA_0,1,FALSE),BQ24),1,0),0)</f>
        <v>1</v>
      </c>
      <c r="BZ24" s="697">
        <f>IFERROR(IF(EXACT(VLOOKUP(BQ24,OFERTA_0,3,FALSE),BS24),1,0),0)</f>
        <v>1</v>
      </c>
      <c r="CA24" s="697">
        <f>IFERROR(IF(EXACT(VLOOKUP(BQ24,OFERTA_0,4,FALSE),BT24),1,0),0)</f>
        <v>1</v>
      </c>
      <c r="CB24" s="697">
        <f>IFERROR(IF(EXACT(VLOOKUP(BQ24,OFERTA_0,5,FALSE),BU24),1,0),0)</f>
        <v>1</v>
      </c>
      <c r="CC24" s="697">
        <f t="shared" si="225"/>
        <v>1</v>
      </c>
      <c r="CD24" s="697">
        <f t="shared" si="226"/>
        <v>1</v>
      </c>
      <c r="CE24" s="697">
        <f t="shared" si="227"/>
        <v>1</v>
      </c>
      <c r="CF24" s="698">
        <f t="shared" si="228"/>
        <v>8122384</v>
      </c>
      <c r="CG24" s="699">
        <f t="shared" si="229"/>
        <v>0</v>
      </c>
      <c r="CJ24" s="690" t="s">
        <v>487</v>
      </c>
      <c r="CK24" s="713" t="s">
        <v>382</v>
      </c>
      <c r="CL24" s="302" t="s">
        <v>488</v>
      </c>
      <c r="CM24" s="692" t="s">
        <v>164</v>
      </c>
      <c r="CN24" s="693">
        <v>1065.6500000000001</v>
      </c>
      <c r="CO24" s="694">
        <v>10500</v>
      </c>
      <c r="CP24" s="695">
        <f t="shared" si="21"/>
        <v>11189325</v>
      </c>
      <c r="CQ24" s="723"/>
      <c r="CR24" s="697">
        <f>IFERROR(IF(EXACT(VLOOKUP(CJ24,OFERTA_0,1,FALSE),CJ24),1,0),0)</f>
        <v>1</v>
      </c>
      <c r="CS24" s="697">
        <f>IFERROR(IF(EXACT(VLOOKUP(CJ24,OFERTA_0,3,FALSE),CL24),1,0),0)</f>
        <v>1</v>
      </c>
      <c r="CT24" s="697">
        <f>IFERROR(IF(EXACT(VLOOKUP(CJ24,OFERTA_0,4,FALSE),CM24),1,0),0)</f>
        <v>1</v>
      </c>
      <c r="CU24" s="697">
        <f>IFERROR(IF(EXACT(VLOOKUP(CJ24,OFERTA_0,5,FALSE),CN24),1,0),0)</f>
        <v>1</v>
      </c>
      <c r="CV24" s="697">
        <f t="shared" si="230"/>
        <v>1</v>
      </c>
      <c r="CW24" s="697">
        <f t="shared" si="231"/>
        <v>1</v>
      </c>
      <c r="CX24" s="697">
        <f t="shared" si="232"/>
        <v>1</v>
      </c>
      <c r="CY24" s="698">
        <f t="shared" si="233"/>
        <v>11189325</v>
      </c>
      <c r="CZ24" s="699">
        <f t="shared" si="234"/>
        <v>0</v>
      </c>
      <c r="DC24" s="690" t="s">
        <v>487</v>
      </c>
      <c r="DD24" s="713" t="s">
        <v>382</v>
      </c>
      <c r="DE24" s="302" t="s">
        <v>488</v>
      </c>
      <c r="DF24" s="692" t="s">
        <v>164</v>
      </c>
      <c r="DG24" s="693">
        <v>1065.6500000000001</v>
      </c>
      <c r="DH24" s="694">
        <v>9900</v>
      </c>
      <c r="DI24" s="695">
        <f t="shared" si="319"/>
        <v>10549935</v>
      </c>
      <c r="DJ24" s="723"/>
      <c r="DK24" s="697">
        <f>IFERROR(IF(EXACT(VLOOKUP(DC24,OFERTA_0,1,FALSE),DC24),1,0),0)</f>
        <v>1</v>
      </c>
      <c r="DL24" s="697">
        <f>IFERROR(IF(EXACT(VLOOKUP(DC24,OFERTA_0,3,FALSE),DE24),1,0),0)</f>
        <v>1</v>
      </c>
      <c r="DM24" s="697">
        <f>IFERROR(IF(EXACT(VLOOKUP(DC24,OFERTA_0,4,FALSE),DF24),1,0),0)</f>
        <v>1</v>
      </c>
      <c r="DN24" s="697">
        <f>IFERROR(IF(EXACT(VLOOKUP(DC24,OFERTA_0,5,FALSE),DG24),1,0),0)</f>
        <v>1</v>
      </c>
      <c r="DO24" s="697">
        <f t="shared" si="235"/>
        <v>1</v>
      </c>
      <c r="DP24" s="697">
        <f t="shared" si="236"/>
        <v>1</v>
      </c>
      <c r="DQ24" s="697">
        <f t="shared" si="237"/>
        <v>1</v>
      </c>
      <c r="DR24" s="698">
        <f t="shared" si="238"/>
        <v>10549935</v>
      </c>
      <c r="DS24" s="699">
        <f t="shared" si="239"/>
        <v>0</v>
      </c>
      <c r="DV24" s="690" t="s">
        <v>487</v>
      </c>
      <c r="DW24" s="713" t="s">
        <v>382</v>
      </c>
      <c r="DX24" s="302" t="s">
        <v>488</v>
      </c>
      <c r="DY24" s="692" t="s">
        <v>164</v>
      </c>
      <c r="DZ24" s="693">
        <v>1065.6500000000001</v>
      </c>
      <c r="EA24" s="694">
        <v>18500</v>
      </c>
      <c r="EB24" s="701">
        <f t="shared" si="320"/>
        <v>19714525</v>
      </c>
      <c r="EC24" s="723"/>
      <c r="ED24" s="697">
        <f>IFERROR(IF(EXACT(VLOOKUP(DV24,OFERTA_0,1,FALSE),DV24),1,0),0)</f>
        <v>1</v>
      </c>
      <c r="EE24" s="697">
        <f>IFERROR(IF(EXACT(VLOOKUP(DV24,OFERTA_0,3,FALSE),DX24),1,0),0)</f>
        <v>1</v>
      </c>
      <c r="EF24" s="697">
        <f>IFERROR(IF(EXACT(VLOOKUP(DV24,OFERTA_0,4,FALSE),DY24),1,0),0)</f>
        <v>1</v>
      </c>
      <c r="EG24" s="697">
        <f>IFERROR(IF(EXACT(VLOOKUP(DV24,OFERTA_0,5,FALSE),DZ24),1,0),0)</f>
        <v>1</v>
      </c>
      <c r="EH24" s="697">
        <f t="shared" si="240"/>
        <v>1</v>
      </c>
      <c r="EI24" s="697">
        <f t="shared" si="241"/>
        <v>1</v>
      </c>
      <c r="EJ24" s="697">
        <f t="shared" si="242"/>
        <v>1</v>
      </c>
      <c r="EK24" s="698">
        <f t="shared" si="243"/>
        <v>19714525</v>
      </c>
      <c r="EL24" s="699">
        <f t="shared" si="244"/>
        <v>0</v>
      </c>
      <c r="EO24" s="690" t="s">
        <v>487</v>
      </c>
      <c r="EP24" s="713" t="s">
        <v>382</v>
      </c>
      <c r="EQ24" s="302" t="s">
        <v>488</v>
      </c>
      <c r="ER24" s="692" t="s">
        <v>164</v>
      </c>
      <c r="ES24" s="693">
        <v>1065.6500000000001</v>
      </c>
      <c r="ET24" s="694">
        <v>16430</v>
      </c>
      <c r="EU24" s="695">
        <f t="shared" si="321"/>
        <v>17508630</v>
      </c>
      <c r="EV24" s="723"/>
      <c r="EW24" s="697">
        <f>IFERROR(IF(EXACT(VLOOKUP(EO24,OFERTA_0,1,FALSE),EO24),1,0),0)</f>
        <v>1</v>
      </c>
      <c r="EX24" s="697">
        <f>IFERROR(IF(EXACT(VLOOKUP(EO24,OFERTA_0,3,FALSE),EQ24),1,0),0)</f>
        <v>1</v>
      </c>
      <c r="EY24" s="697">
        <f>IFERROR(IF(EXACT(VLOOKUP(EO24,OFERTA_0,4,FALSE),ER24),1,0),0)</f>
        <v>1</v>
      </c>
      <c r="EZ24" s="697">
        <f>IFERROR(IF(EXACT(VLOOKUP(EO24,OFERTA_0,5,FALSE),ES24),1,0),0)</f>
        <v>1</v>
      </c>
      <c r="FA24" s="697">
        <f t="shared" si="245"/>
        <v>1</v>
      </c>
      <c r="FB24" s="697">
        <f t="shared" si="246"/>
        <v>1</v>
      </c>
      <c r="FC24" s="697">
        <f t="shared" si="247"/>
        <v>1</v>
      </c>
      <c r="FD24" s="698">
        <f t="shared" si="248"/>
        <v>17508630</v>
      </c>
      <c r="FE24" s="699">
        <f t="shared" si="249"/>
        <v>0</v>
      </c>
      <c r="FH24" s="724" t="s">
        <v>382</v>
      </c>
      <c r="FI24" s="724" t="s">
        <v>177</v>
      </c>
      <c r="FJ24" s="302" t="s">
        <v>555</v>
      </c>
      <c r="FK24" s="725" t="s">
        <v>164</v>
      </c>
      <c r="FL24" s="726">
        <v>41</v>
      </c>
      <c r="FM24" s="694">
        <v>12000</v>
      </c>
      <c r="FN24" s="727">
        <f t="shared" si="209"/>
        <v>492000</v>
      </c>
      <c r="FO24" s="722"/>
      <c r="FP24" s="697">
        <f>IFERROR(IF(EXACT(VLOOKUP(FH24,OFERTA_0,1,FALSE),FH24),1,0),0)</f>
        <v>0</v>
      </c>
      <c r="FQ24" s="697">
        <f>IFERROR(IF(EXACT(VLOOKUP(FH24,OFERTA_0,3,FALSE),FJ24),1,0),0)</f>
        <v>0</v>
      </c>
      <c r="FR24" s="697">
        <f>IFERROR(IF(EXACT(VLOOKUP(FH24,OFERTA_0,4,FALSE),FK24),1,0),0)</f>
        <v>0</v>
      </c>
      <c r="FS24" s="697">
        <f>IFERROR(IF(EXACT(VLOOKUP(FH24,OFERTA_0,5,FALSE),FL24),1,0),0)</f>
        <v>0</v>
      </c>
      <c r="FT24" s="697">
        <f t="shared" si="250"/>
        <v>1</v>
      </c>
      <c r="FU24" s="697">
        <f t="shared" si="251"/>
        <v>1</v>
      </c>
      <c r="FV24" s="697">
        <f t="shared" si="252"/>
        <v>0</v>
      </c>
      <c r="FW24" s="698">
        <f t="shared" si="253"/>
        <v>492000</v>
      </c>
      <c r="FX24" s="699">
        <f t="shared" si="254"/>
        <v>0</v>
      </c>
      <c r="GA24" s="690" t="s">
        <v>487</v>
      </c>
      <c r="GB24" s="713" t="s">
        <v>382</v>
      </c>
      <c r="GC24" s="302" t="s">
        <v>488</v>
      </c>
      <c r="GD24" s="692" t="s">
        <v>164</v>
      </c>
      <c r="GE24" s="693">
        <v>1065.6500000000001</v>
      </c>
      <c r="GF24" s="694">
        <v>20000</v>
      </c>
      <c r="GG24" s="695">
        <f t="shared" si="322"/>
        <v>21313000</v>
      </c>
      <c r="GH24" s="723"/>
      <c r="GI24" s="697">
        <f>IFERROR(IF(EXACT(VLOOKUP(GA24,OFERTA_0,1,FALSE),GA24),1,0),0)</f>
        <v>1</v>
      </c>
      <c r="GJ24" s="697">
        <f>IFERROR(IF(EXACT(VLOOKUP(GA24,OFERTA_0,3,FALSE),GC24),1,0),0)</f>
        <v>1</v>
      </c>
      <c r="GK24" s="697">
        <f>IFERROR(IF(EXACT(VLOOKUP(GA24,OFERTA_0,4,FALSE),GD24),1,0),0)</f>
        <v>1</v>
      </c>
      <c r="GL24" s="697">
        <f>IFERROR(IF(EXACT(VLOOKUP(GA24,OFERTA_0,5,FALSE),GE24),1,0),0)</f>
        <v>1</v>
      </c>
      <c r="GM24" s="697">
        <f t="shared" si="255"/>
        <v>1</v>
      </c>
      <c r="GN24" s="697">
        <f t="shared" si="256"/>
        <v>1</v>
      </c>
      <c r="GO24" s="697">
        <f t="shared" si="257"/>
        <v>1</v>
      </c>
      <c r="GP24" s="698">
        <f t="shared" si="258"/>
        <v>21313000</v>
      </c>
      <c r="GQ24" s="699">
        <f t="shared" si="259"/>
        <v>0</v>
      </c>
      <c r="GT24" s="690" t="s">
        <v>487</v>
      </c>
      <c r="GU24" s="713" t="s">
        <v>382</v>
      </c>
      <c r="GV24" s="302" t="s">
        <v>488</v>
      </c>
      <c r="GW24" s="692" t="s">
        <v>164</v>
      </c>
      <c r="GX24" s="693">
        <v>1065.6500000000001</v>
      </c>
      <c r="GY24" s="694">
        <v>25000</v>
      </c>
      <c r="GZ24" s="695">
        <f t="shared" si="323"/>
        <v>26641250</v>
      </c>
      <c r="HA24" s="723"/>
      <c r="HB24" s="697">
        <f>IFERROR(IF(EXACT(VLOOKUP(GT24,OFERTA_0,1,FALSE),GT24),1,0),0)</f>
        <v>1</v>
      </c>
      <c r="HC24" s="697">
        <f>IFERROR(IF(EXACT(VLOOKUP(GT24,OFERTA_0,3,FALSE),GV24),1,0),0)</f>
        <v>1</v>
      </c>
      <c r="HD24" s="697">
        <f>IFERROR(IF(EXACT(VLOOKUP(GT24,OFERTA_0,4,FALSE),GW24),1,0),0)</f>
        <v>1</v>
      </c>
      <c r="HE24" s="697">
        <f>IFERROR(IF(EXACT(VLOOKUP(GT24,OFERTA_0,5,FALSE),GX24),1,0),0)</f>
        <v>1</v>
      </c>
      <c r="HF24" s="697">
        <f t="shared" si="260"/>
        <v>1</v>
      </c>
      <c r="HG24" s="697">
        <f t="shared" si="261"/>
        <v>1</v>
      </c>
      <c r="HH24" s="697">
        <f t="shared" si="262"/>
        <v>1</v>
      </c>
      <c r="HI24" s="698">
        <f t="shared" si="263"/>
        <v>26641250</v>
      </c>
      <c r="HJ24" s="699">
        <f t="shared" si="264"/>
        <v>0</v>
      </c>
      <c r="HM24" s="690" t="s">
        <v>487</v>
      </c>
      <c r="HN24" s="713" t="s">
        <v>382</v>
      </c>
      <c r="HO24" s="302" t="s">
        <v>488</v>
      </c>
      <c r="HP24" s="692" t="s">
        <v>164</v>
      </c>
      <c r="HQ24" s="693">
        <v>1065.6500000000001</v>
      </c>
      <c r="HR24" s="694">
        <v>15595</v>
      </c>
      <c r="HS24" s="695">
        <f t="shared" si="324"/>
        <v>16618812</v>
      </c>
      <c r="HT24" s="723"/>
      <c r="HU24" s="697">
        <f>IFERROR(IF(EXACT(VLOOKUP(HM24,OFERTA_0,1,FALSE),HM24),1,0),0)</f>
        <v>1</v>
      </c>
      <c r="HV24" s="697">
        <f>IFERROR(IF(EXACT(VLOOKUP(HM24,OFERTA_0,3,FALSE),HO24),1,0),0)</f>
        <v>1</v>
      </c>
      <c r="HW24" s="697">
        <f>IFERROR(IF(EXACT(VLOOKUP(HM24,OFERTA_0,4,FALSE),HP24),1,0),0)</f>
        <v>1</v>
      </c>
      <c r="HX24" s="697">
        <f>IFERROR(IF(EXACT(VLOOKUP(HM24,OFERTA_0,5,FALSE),HQ24),1,0),0)</f>
        <v>1</v>
      </c>
      <c r="HY24" s="697">
        <f t="shared" si="265"/>
        <v>1</v>
      </c>
      <c r="HZ24" s="697">
        <f t="shared" si="266"/>
        <v>1</v>
      </c>
      <c r="IA24" s="697">
        <f t="shared" si="267"/>
        <v>1</v>
      </c>
      <c r="IB24" s="698">
        <f t="shared" si="268"/>
        <v>16618812</v>
      </c>
      <c r="IC24" s="699">
        <f t="shared" si="269"/>
        <v>0</v>
      </c>
      <c r="IF24" s="690" t="s">
        <v>487</v>
      </c>
      <c r="IG24" s="713" t="s">
        <v>382</v>
      </c>
      <c r="IH24" s="302" t="s">
        <v>488</v>
      </c>
      <c r="II24" s="692" t="s">
        <v>164</v>
      </c>
      <c r="IJ24" s="693">
        <v>1065.6500000000001</v>
      </c>
      <c r="IK24" s="694">
        <v>15595</v>
      </c>
      <c r="IL24" s="695">
        <f t="shared" si="325"/>
        <v>16618812</v>
      </c>
      <c r="IM24" s="723"/>
      <c r="IN24" s="697">
        <f>IFERROR(IF(EXACT(VLOOKUP(IF24,OFERTA_0,1,FALSE),IF24),1,0),0)</f>
        <v>1</v>
      </c>
      <c r="IO24" s="697">
        <f>IFERROR(IF(EXACT(VLOOKUP(IF24,OFERTA_0,3,FALSE),IH24),1,0),0)</f>
        <v>1</v>
      </c>
      <c r="IP24" s="697">
        <f>IFERROR(IF(EXACT(VLOOKUP(IF24,OFERTA_0,4,FALSE),II24),1,0),0)</f>
        <v>1</v>
      </c>
      <c r="IQ24" s="697">
        <f>IFERROR(IF(EXACT(VLOOKUP(IF24,OFERTA_0,5,FALSE),IJ24),1,0),0)</f>
        <v>1</v>
      </c>
      <c r="IR24" s="697">
        <f t="shared" si="270"/>
        <v>1</v>
      </c>
      <c r="IS24" s="697">
        <f t="shared" si="271"/>
        <v>1</v>
      </c>
      <c r="IT24" s="697">
        <f t="shared" si="272"/>
        <v>1</v>
      </c>
      <c r="IU24" s="698">
        <f t="shared" si="273"/>
        <v>16618812</v>
      </c>
      <c r="IV24" s="699">
        <f t="shared" si="274"/>
        <v>0</v>
      </c>
      <c r="IY24" s="690" t="s">
        <v>487</v>
      </c>
      <c r="IZ24" s="713" t="s">
        <v>382</v>
      </c>
      <c r="JA24" s="302" t="s">
        <v>488</v>
      </c>
      <c r="JB24" s="692" t="s">
        <v>164</v>
      </c>
      <c r="JC24" s="693">
        <v>1065.6500000000001</v>
      </c>
      <c r="JD24" s="694">
        <v>9500</v>
      </c>
      <c r="JE24" s="695">
        <f t="shared" si="326"/>
        <v>10123675</v>
      </c>
      <c r="JF24" s="723"/>
      <c r="JG24" s="697">
        <f>IFERROR(IF(EXACT(VLOOKUP(IY24,OFERTA_0,1,FALSE),IY24),1,0),0)</f>
        <v>1</v>
      </c>
      <c r="JH24" s="697">
        <f>IFERROR(IF(EXACT(VLOOKUP(IY24,OFERTA_0,3,FALSE),JA24),1,0),0)</f>
        <v>1</v>
      </c>
      <c r="JI24" s="697">
        <f>IFERROR(IF(EXACT(VLOOKUP(IY24,OFERTA_0,4,FALSE),JB24),1,0),0)</f>
        <v>1</v>
      </c>
      <c r="JJ24" s="697">
        <f>IFERROR(IF(EXACT(VLOOKUP(IY24,OFERTA_0,5,FALSE),JC24),1,0),0)</f>
        <v>1</v>
      </c>
      <c r="JK24" s="697">
        <f t="shared" si="275"/>
        <v>1</v>
      </c>
      <c r="JL24" s="697">
        <f t="shared" si="276"/>
        <v>1</v>
      </c>
      <c r="JM24" s="697">
        <f t="shared" si="277"/>
        <v>1</v>
      </c>
      <c r="JN24" s="698">
        <f t="shared" si="278"/>
        <v>10123675</v>
      </c>
      <c r="JO24" s="699">
        <f t="shared" si="279"/>
        <v>0</v>
      </c>
      <c r="JR24" s="690" t="s">
        <v>487</v>
      </c>
      <c r="JS24" s="713" t="s">
        <v>382</v>
      </c>
      <c r="JT24" s="302" t="s">
        <v>488</v>
      </c>
      <c r="JU24" s="692" t="s">
        <v>164</v>
      </c>
      <c r="JV24" s="693">
        <v>1065.6500000000001</v>
      </c>
      <c r="JW24" s="694">
        <v>15597</v>
      </c>
      <c r="JX24" s="695">
        <f t="shared" si="327"/>
        <v>16620943</v>
      </c>
      <c r="JY24" s="723"/>
      <c r="JZ24" s="697">
        <f>IFERROR(IF(EXACT(VLOOKUP(JR24,OFERTA_0,1,FALSE),JR24),1,0),0)</f>
        <v>1</v>
      </c>
      <c r="KA24" s="697">
        <f>IFERROR(IF(EXACT(VLOOKUP(JR24,OFERTA_0,3,FALSE),JT24),1,0),0)</f>
        <v>1</v>
      </c>
      <c r="KB24" s="697">
        <f>IFERROR(IF(EXACT(VLOOKUP(JR24,OFERTA_0,4,FALSE),JU24),1,0),0)</f>
        <v>1</v>
      </c>
      <c r="KC24" s="697">
        <f>IFERROR(IF(EXACT(VLOOKUP(JR24,OFERTA_0,5,FALSE),JV24),1,0),0)</f>
        <v>1</v>
      </c>
      <c r="KD24" s="697">
        <f t="shared" si="280"/>
        <v>1</v>
      </c>
      <c r="KE24" s="697">
        <f t="shared" si="281"/>
        <v>1</v>
      </c>
      <c r="KF24" s="697">
        <f t="shared" si="282"/>
        <v>1</v>
      </c>
      <c r="KG24" s="698">
        <f t="shared" si="283"/>
        <v>16620943</v>
      </c>
      <c r="KH24" s="699">
        <f t="shared" si="284"/>
        <v>0</v>
      </c>
      <c r="KK24" s="690" t="s">
        <v>487</v>
      </c>
      <c r="KL24" s="713" t="s">
        <v>382</v>
      </c>
      <c r="KM24" s="302" t="s">
        <v>488</v>
      </c>
      <c r="KN24" s="692" t="s">
        <v>164</v>
      </c>
      <c r="KO24" s="693">
        <v>1065.6500000000001</v>
      </c>
      <c r="KP24" s="694">
        <v>17000</v>
      </c>
      <c r="KQ24" s="695">
        <f t="shared" si="328"/>
        <v>18116050</v>
      </c>
      <c r="KR24" s="723"/>
      <c r="KS24" s="697">
        <f>IFERROR(IF(EXACT(VLOOKUP(KK24,OFERTA_0,1,FALSE),KK24),1,0),0)</f>
        <v>1</v>
      </c>
      <c r="KT24" s="697">
        <f>IFERROR(IF(EXACT(VLOOKUP(KK24,OFERTA_0,3,FALSE),KM24),1,0),0)</f>
        <v>1</v>
      </c>
      <c r="KU24" s="697">
        <f>IFERROR(IF(EXACT(VLOOKUP(KK24,OFERTA_0,4,FALSE),KN24),1,0),0)</f>
        <v>1</v>
      </c>
      <c r="KV24" s="697">
        <f>IFERROR(IF(EXACT(VLOOKUP(KK24,OFERTA_0,5,FALSE),KO24),1,0),0)</f>
        <v>1</v>
      </c>
      <c r="KW24" s="697">
        <f t="shared" si="285"/>
        <v>1</v>
      </c>
      <c r="KX24" s="697">
        <f t="shared" si="286"/>
        <v>1</v>
      </c>
      <c r="KY24" s="697">
        <f t="shared" si="287"/>
        <v>1</v>
      </c>
      <c r="KZ24" s="698">
        <f t="shared" si="288"/>
        <v>18116050</v>
      </c>
      <c r="LA24" s="699">
        <f t="shared" si="289"/>
        <v>0</v>
      </c>
      <c r="LD24" s="690" t="s">
        <v>487</v>
      </c>
      <c r="LE24" s="713" t="s">
        <v>382</v>
      </c>
      <c r="LF24" s="302" t="s">
        <v>488</v>
      </c>
      <c r="LG24" s="692" t="s">
        <v>164</v>
      </c>
      <c r="LH24" s="693">
        <v>1065.6500000000001</v>
      </c>
      <c r="LI24" s="694">
        <v>9877.5417396149951</v>
      </c>
      <c r="LJ24" s="695">
        <f t="shared" si="329"/>
        <v>10526002</v>
      </c>
      <c r="LK24" s="723"/>
      <c r="LL24" s="697">
        <f>IFERROR(IF(EXACT(VLOOKUP(LD24,OFERTA_0,1,FALSE),LD24),1,0),0)</f>
        <v>1</v>
      </c>
      <c r="LM24" s="697">
        <f>IFERROR(IF(EXACT(VLOOKUP(LD24,OFERTA_0,3,FALSE),LF24),1,0),0)</f>
        <v>1</v>
      </c>
      <c r="LN24" s="697">
        <f>IFERROR(IF(EXACT(VLOOKUP(LD24,OFERTA_0,4,FALSE),LG24),1,0),0)</f>
        <v>1</v>
      </c>
      <c r="LO24" s="697">
        <f>IFERROR(IF(EXACT(VLOOKUP(LD24,OFERTA_0,5,FALSE),LH24),1,0),0)</f>
        <v>1</v>
      </c>
      <c r="LP24" s="697">
        <f t="shared" si="290"/>
        <v>1</v>
      </c>
      <c r="LQ24" s="697">
        <f t="shared" si="291"/>
        <v>1</v>
      </c>
      <c r="LR24" s="697">
        <f t="shared" si="292"/>
        <v>1</v>
      </c>
      <c r="LS24" s="698">
        <f t="shared" si="293"/>
        <v>10526002</v>
      </c>
      <c r="LT24" s="699">
        <f t="shared" si="294"/>
        <v>0</v>
      </c>
      <c r="LW24" s="690" t="s">
        <v>487</v>
      </c>
      <c r="LX24" s="713" t="s">
        <v>382</v>
      </c>
      <c r="LY24" s="302" t="s">
        <v>488</v>
      </c>
      <c r="LZ24" s="692" t="s">
        <v>164</v>
      </c>
      <c r="MA24" s="693">
        <v>1065.6500000000001</v>
      </c>
      <c r="MB24" s="694">
        <v>15598</v>
      </c>
      <c r="MC24" s="695">
        <f t="shared" si="330"/>
        <v>16622009</v>
      </c>
      <c r="MD24" s="723"/>
      <c r="ME24" s="697">
        <f>IFERROR(IF(EXACT(VLOOKUP(LW24,OFERTA_0,1,FALSE),LW24),1,0),0)</f>
        <v>1</v>
      </c>
      <c r="MF24" s="697">
        <f>IFERROR(IF(EXACT(VLOOKUP(LW24,OFERTA_0,3,FALSE),LY24),1,0),0)</f>
        <v>1</v>
      </c>
      <c r="MG24" s="697">
        <f>IFERROR(IF(EXACT(VLOOKUP(LW24,OFERTA_0,4,FALSE),LZ24),1,0),0)</f>
        <v>1</v>
      </c>
      <c r="MH24" s="697">
        <f>IFERROR(IF(EXACT(VLOOKUP(LW24,OFERTA_0,5,FALSE),MA24),1,0),0)</f>
        <v>1</v>
      </c>
      <c r="MI24" s="697">
        <f t="shared" si="295"/>
        <v>1</v>
      </c>
      <c r="MJ24" s="697">
        <f t="shared" si="296"/>
        <v>1</v>
      </c>
      <c r="MK24" s="697">
        <f t="shared" si="297"/>
        <v>1</v>
      </c>
      <c r="ML24" s="698">
        <f t="shared" si="298"/>
        <v>16622009</v>
      </c>
      <c r="MM24" s="699">
        <f t="shared" si="299"/>
        <v>0</v>
      </c>
      <c r="MP24" s="690" t="s">
        <v>487</v>
      </c>
      <c r="MQ24" s="713" t="s">
        <v>382</v>
      </c>
      <c r="MR24" s="302" t="s">
        <v>488</v>
      </c>
      <c r="MS24" s="692" t="s">
        <v>164</v>
      </c>
      <c r="MT24" s="693">
        <v>1065.6500000000001</v>
      </c>
      <c r="MU24" s="694">
        <v>14000</v>
      </c>
      <c r="MV24" s="695">
        <v>14919100</v>
      </c>
      <c r="MW24" s="723"/>
      <c r="MX24" s="697">
        <f>IFERROR(IF(EXACT(VLOOKUP(MP24,OFERTA_0,1,FALSE),MP24),1,0),0)</f>
        <v>1</v>
      </c>
      <c r="MY24" s="697">
        <f>IFERROR(IF(EXACT(VLOOKUP(MP24,OFERTA_0,3,FALSE),MR24),1,0),0)</f>
        <v>1</v>
      </c>
      <c r="MZ24" s="697">
        <f>IFERROR(IF(EXACT(VLOOKUP(MP24,OFERTA_0,4,FALSE),MS24),1,0),0)</f>
        <v>1</v>
      </c>
      <c r="NA24" s="697">
        <f>IFERROR(IF(EXACT(VLOOKUP(MP24,OFERTA_0,5,FALSE),MT24),1,0),0)</f>
        <v>1</v>
      </c>
      <c r="NB24" s="697">
        <f t="shared" si="300"/>
        <v>1</v>
      </c>
      <c r="NC24" s="697">
        <f t="shared" si="301"/>
        <v>1</v>
      </c>
      <c r="ND24" s="697">
        <f t="shared" si="302"/>
        <v>1</v>
      </c>
      <c r="NE24" s="698">
        <f t="shared" si="303"/>
        <v>14919100</v>
      </c>
      <c r="NF24" s="699">
        <f t="shared" si="304"/>
        <v>0</v>
      </c>
      <c r="NI24" s="690" t="s">
        <v>487</v>
      </c>
      <c r="NJ24" s="713" t="s">
        <v>382</v>
      </c>
      <c r="NK24" s="302" t="s">
        <v>488</v>
      </c>
      <c r="NL24" s="692" t="s">
        <v>164</v>
      </c>
      <c r="NM24" s="693">
        <v>1065.6500000000001</v>
      </c>
      <c r="NN24" s="694">
        <v>15600</v>
      </c>
      <c r="NO24" s="695">
        <f t="shared" si="331"/>
        <v>16624140</v>
      </c>
      <c r="NP24" s="723"/>
      <c r="NQ24" s="697">
        <f>IFERROR(IF(EXACT(VLOOKUP(NI24,OFERTA_0,1,FALSE),NI24),1,0),0)</f>
        <v>1</v>
      </c>
      <c r="NR24" s="697">
        <f>IFERROR(IF(EXACT(VLOOKUP(NI24,OFERTA_0,3,FALSE),NK24),1,0),0)</f>
        <v>1</v>
      </c>
      <c r="NS24" s="697">
        <f>IFERROR(IF(EXACT(VLOOKUP(NI24,OFERTA_0,4,FALSE),NL24),1,0),0)</f>
        <v>1</v>
      </c>
      <c r="NT24" s="697">
        <f>IFERROR(IF(EXACT(VLOOKUP(NI24,OFERTA_0,5,FALSE),NM24),1,0),0)</f>
        <v>1</v>
      </c>
      <c r="NU24" s="697">
        <f t="shared" si="305"/>
        <v>1</v>
      </c>
      <c r="NV24" s="697">
        <f t="shared" si="306"/>
        <v>1</v>
      </c>
      <c r="NW24" s="697">
        <f t="shared" si="307"/>
        <v>1</v>
      </c>
      <c r="NX24" s="698">
        <f t="shared" si="308"/>
        <v>16624140</v>
      </c>
      <c r="NY24" s="699">
        <f t="shared" si="309"/>
        <v>0</v>
      </c>
      <c r="OB24" s="690" t="s">
        <v>487</v>
      </c>
      <c r="OC24" s="713" t="s">
        <v>382</v>
      </c>
      <c r="OD24" s="302" t="s">
        <v>488</v>
      </c>
      <c r="OE24" s="692" t="s">
        <v>164</v>
      </c>
      <c r="OF24" s="693">
        <v>1065.6500000000001</v>
      </c>
      <c r="OG24" s="694">
        <v>26000</v>
      </c>
      <c r="OH24" s="695">
        <f t="shared" si="332"/>
        <v>27706900</v>
      </c>
      <c r="OI24" s="723"/>
      <c r="OJ24" s="697">
        <f>IFERROR(IF(EXACT(VLOOKUP(OB24,OFERTA_0,1,FALSE),OB24),1,0),0)</f>
        <v>1</v>
      </c>
      <c r="OK24" s="697">
        <f>IFERROR(IF(EXACT(VLOOKUP(OB24,OFERTA_0,3,FALSE),OD24),1,0),0)</f>
        <v>1</v>
      </c>
      <c r="OL24" s="697">
        <f>IFERROR(IF(EXACT(VLOOKUP(OB24,OFERTA_0,4,FALSE),OE24),1,0),0)</f>
        <v>1</v>
      </c>
      <c r="OM24" s="697">
        <f>IFERROR(IF(EXACT(VLOOKUP(OB24,OFERTA_0,5,FALSE),OF24),1,0),0)</f>
        <v>1</v>
      </c>
      <c r="ON24" s="697">
        <f t="shared" si="310"/>
        <v>1</v>
      </c>
      <c r="OO24" s="697">
        <f t="shared" si="311"/>
        <v>1</v>
      </c>
      <c r="OP24" s="697">
        <f t="shared" si="312"/>
        <v>1</v>
      </c>
      <c r="OQ24" s="698">
        <f t="shared" si="313"/>
        <v>27706900</v>
      </c>
      <c r="OR24" s="699">
        <f t="shared" si="314"/>
        <v>0</v>
      </c>
    </row>
    <row r="25" spans="1:408" ht="41.25" customHeight="1" thickTop="1" thickBot="1" x14ac:dyDescent="0.3">
      <c r="A25" s="602">
        <f t="shared" si="0"/>
        <v>17</v>
      </c>
      <c r="B25" s="290" t="s">
        <v>181</v>
      </c>
      <c r="C25" s="291"/>
      <c r="D25" s="292" t="s">
        <v>489</v>
      </c>
      <c r="E25" s="677"/>
      <c r="F25" s="678"/>
      <c r="G25" s="679"/>
      <c r="H25" s="680"/>
      <c r="I25" s="723"/>
      <c r="L25" s="290" t="s">
        <v>181</v>
      </c>
      <c r="M25" s="291"/>
      <c r="N25" s="292" t="s">
        <v>489</v>
      </c>
      <c r="O25" s="677"/>
      <c r="P25" s="678"/>
      <c r="Q25" s="679"/>
      <c r="R25" s="680"/>
      <c r="S25" s="723"/>
      <c r="T25" s="682"/>
      <c r="U25" s="683"/>
      <c r="V25" s="683"/>
      <c r="W25" s="683"/>
      <c r="X25" s="683"/>
      <c r="Y25" s="683"/>
      <c r="Z25" s="683"/>
      <c r="AA25" s="683"/>
      <c r="AB25" s="684"/>
      <c r="AE25" s="290" t="s">
        <v>181</v>
      </c>
      <c r="AF25" s="291"/>
      <c r="AG25" s="292" t="s">
        <v>489</v>
      </c>
      <c r="AH25" s="677"/>
      <c r="AI25" s="678"/>
      <c r="AJ25" s="679"/>
      <c r="AK25" s="680"/>
      <c r="AL25" s="723"/>
      <c r="AM25" s="682"/>
      <c r="AN25" s="683"/>
      <c r="AO25" s="683"/>
      <c r="AP25" s="683"/>
      <c r="AQ25" s="683"/>
      <c r="AR25" s="683"/>
      <c r="AS25" s="683"/>
      <c r="AT25" s="683"/>
      <c r="AU25" s="684"/>
      <c r="AX25" s="290" t="s">
        <v>181</v>
      </c>
      <c r="AY25" s="291"/>
      <c r="AZ25" s="292" t="s">
        <v>489</v>
      </c>
      <c r="BA25" s="677"/>
      <c r="BB25" s="678"/>
      <c r="BC25" s="721">
        <v>0</v>
      </c>
      <c r="BD25" s="680"/>
      <c r="BE25" s="723"/>
      <c r="BF25" s="682"/>
      <c r="BG25" s="683"/>
      <c r="BH25" s="683"/>
      <c r="BI25" s="683"/>
      <c r="BJ25" s="683"/>
      <c r="BK25" s="683"/>
      <c r="BL25" s="683"/>
      <c r="BM25" s="683"/>
      <c r="BN25" s="684"/>
      <c r="BQ25" s="290" t="s">
        <v>181</v>
      </c>
      <c r="BR25" s="291"/>
      <c r="BS25" s="292" t="s">
        <v>489</v>
      </c>
      <c r="BT25" s="677"/>
      <c r="BU25" s="678"/>
      <c r="BV25" s="679"/>
      <c r="BW25" s="680"/>
      <c r="BX25" s="723"/>
      <c r="BY25" s="682"/>
      <c r="BZ25" s="683"/>
      <c r="CA25" s="683"/>
      <c r="CB25" s="683"/>
      <c r="CC25" s="683"/>
      <c r="CD25" s="683"/>
      <c r="CE25" s="683"/>
      <c r="CF25" s="683"/>
      <c r="CG25" s="684"/>
      <c r="CJ25" s="290" t="s">
        <v>181</v>
      </c>
      <c r="CK25" s="291"/>
      <c r="CL25" s="292" t="s">
        <v>489</v>
      </c>
      <c r="CM25" s="677"/>
      <c r="CN25" s="678"/>
      <c r="CO25" s="679"/>
      <c r="CP25" s="680"/>
      <c r="CQ25" s="723"/>
      <c r="CR25" s="682"/>
      <c r="CS25" s="683"/>
      <c r="CT25" s="683"/>
      <c r="CU25" s="683"/>
      <c r="CV25" s="683"/>
      <c r="CW25" s="683"/>
      <c r="CX25" s="683"/>
      <c r="CY25" s="683"/>
      <c r="CZ25" s="684"/>
      <c r="DC25" s="290" t="s">
        <v>181</v>
      </c>
      <c r="DD25" s="291"/>
      <c r="DE25" s="292" t="s">
        <v>489</v>
      </c>
      <c r="DF25" s="677"/>
      <c r="DG25" s="678"/>
      <c r="DH25" s="679"/>
      <c r="DI25" s="680"/>
      <c r="DJ25" s="723"/>
      <c r="DK25" s="682"/>
      <c r="DL25" s="683"/>
      <c r="DM25" s="683"/>
      <c r="DN25" s="683"/>
      <c r="DO25" s="683"/>
      <c r="DP25" s="683"/>
      <c r="DQ25" s="683"/>
      <c r="DR25" s="683"/>
      <c r="DS25" s="684"/>
      <c r="DV25" s="290" t="s">
        <v>181</v>
      </c>
      <c r="DW25" s="291"/>
      <c r="DX25" s="292" t="s">
        <v>489</v>
      </c>
      <c r="DY25" s="677"/>
      <c r="DZ25" s="678"/>
      <c r="EA25" s="679"/>
      <c r="EB25" s="680"/>
      <c r="EC25" s="723"/>
      <c r="ED25" s="682"/>
      <c r="EE25" s="683"/>
      <c r="EF25" s="683"/>
      <c r="EG25" s="683"/>
      <c r="EH25" s="683"/>
      <c r="EI25" s="683"/>
      <c r="EJ25" s="683"/>
      <c r="EK25" s="683"/>
      <c r="EL25" s="684"/>
      <c r="EO25" s="290" t="s">
        <v>181</v>
      </c>
      <c r="EP25" s="291"/>
      <c r="EQ25" s="292" t="s">
        <v>489</v>
      </c>
      <c r="ER25" s="677"/>
      <c r="ES25" s="678"/>
      <c r="ET25" s="679"/>
      <c r="EU25" s="680"/>
      <c r="EV25" s="723"/>
      <c r="EW25" s="682"/>
      <c r="EX25" s="683"/>
      <c r="EY25" s="683"/>
      <c r="EZ25" s="683"/>
      <c r="FA25" s="683"/>
      <c r="FB25" s="683"/>
      <c r="FC25" s="683"/>
      <c r="FD25" s="683"/>
      <c r="FE25" s="684"/>
      <c r="FH25" s="724" t="s">
        <v>381</v>
      </c>
      <c r="FI25" s="724" t="s">
        <v>178</v>
      </c>
      <c r="FJ25" s="302" t="s">
        <v>556</v>
      </c>
      <c r="FK25" s="725" t="s">
        <v>164</v>
      </c>
      <c r="FL25" s="726">
        <v>8</v>
      </c>
      <c r="FM25" s="694">
        <v>15000</v>
      </c>
      <c r="FN25" s="727">
        <f t="shared" si="209"/>
        <v>120000</v>
      </c>
      <c r="FO25" s="722"/>
      <c r="FP25" s="682"/>
      <c r="FQ25" s="683"/>
      <c r="FR25" s="683"/>
      <c r="FS25" s="683"/>
      <c r="FT25" s="683"/>
      <c r="FU25" s="683"/>
      <c r="FV25" s="683"/>
      <c r="FW25" s="683"/>
      <c r="FX25" s="684"/>
      <c r="GA25" s="290" t="s">
        <v>181</v>
      </c>
      <c r="GB25" s="291"/>
      <c r="GC25" s="292" t="s">
        <v>489</v>
      </c>
      <c r="GD25" s="677"/>
      <c r="GE25" s="678"/>
      <c r="GF25" s="679"/>
      <c r="GG25" s="680"/>
      <c r="GH25" s="723"/>
      <c r="GI25" s="682"/>
      <c r="GJ25" s="683"/>
      <c r="GK25" s="683"/>
      <c r="GL25" s="683"/>
      <c r="GM25" s="683"/>
      <c r="GN25" s="683"/>
      <c r="GO25" s="683"/>
      <c r="GP25" s="683"/>
      <c r="GQ25" s="684"/>
      <c r="GT25" s="290" t="s">
        <v>181</v>
      </c>
      <c r="GU25" s="291"/>
      <c r="GV25" s="292" t="s">
        <v>489</v>
      </c>
      <c r="GW25" s="677"/>
      <c r="GX25" s="678"/>
      <c r="GY25" s="679"/>
      <c r="GZ25" s="680"/>
      <c r="HA25" s="723"/>
      <c r="HB25" s="682"/>
      <c r="HC25" s="683"/>
      <c r="HD25" s="683"/>
      <c r="HE25" s="683"/>
      <c r="HF25" s="683"/>
      <c r="HG25" s="683"/>
      <c r="HH25" s="683"/>
      <c r="HI25" s="683"/>
      <c r="HJ25" s="684"/>
      <c r="HM25" s="290" t="s">
        <v>181</v>
      </c>
      <c r="HN25" s="291"/>
      <c r="HO25" s="292" t="s">
        <v>489</v>
      </c>
      <c r="HP25" s="677"/>
      <c r="HQ25" s="678"/>
      <c r="HR25" s="679"/>
      <c r="HS25" s="680"/>
      <c r="HT25" s="723"/>
      <c r="HU25" s="682"/>
      <c r="HV25" s="683"/>
      <c r="HW25" s="683"/>
      <c r="HX25" s="683"/>
      <c r="HY25" s="683"/>
      <c r="HZ25" s="683"/>
      <c r="IA25" s="683"/>
      <c r="IB25" s="683"/>
      <c r="IC25" s="684"/>
      <c r="IF25" s="290" t="s">
        <v>181</v>
      </c>
      <c r="IG25" s="291"/>
      <c r="IH25" s="292" t="s">
        <v>489</v>
      </c>
      <c r="II25" s="677"/>
      <c r="IJ25" s="678"/>
      <c r="IK25" s="679"/>
      <c r="IL25" s="680"/>
      <c r="IM25" s="723"/>
      <c r="IN25" s="682"/>
      <c r="IO25" s="683"/>
      <c r="IP25" s="683"/>
      <c r="IQ25" s="683"/>
      <c r="IR25" s="683"/>
      <c r="IS25" s="683"/>
      <c r="IT25" s="683"/>
      <c r="IU25" s="683"/>
      <c r="IV25" s="684"/>
      <c r="IY25" s="290" t="s">
        <v>181</v>
      </c>
      <c r="IZ25" s="291"/>
      <c r="JA25" s="292" t="s">
        <v>489</v>
      </c>
      <c r="JB25" s="677"/>
      <c r="JC25" s="678"/>
      <c r="JD25" s="679"/>
      <c r="JE25" s="680"/>
      <c r="JF25" s="723"/>
      <c r="JG25" s="682"/>
      <c r="JH25" s="683"/>
      <c r="JI25" s="683"/>
      <c r="JJ25" s="683"/>
      <c r="JK25" s="683"/>
      <c r="JL25" s="683"/>
      <c r="JM25" s="683"/>
      <c r="JN25" s="683"/>
      <c r="JO25" s="684"/>
      <c r="JR25" s="290" t="s">
        <v>181</v>
      </c>
      <c r="JS25" s="291"/>
      <c r="JT25" s="292" t="s">
        <v>489</v>
      </c>
      <c r="JU25" s="677"/>
      <c r="JV25" s="678"/>
      <c r="JW25" s="679"/>
      <c r="JX25" s="680"/>
      <c r="JY25" s="723"/>
      <c r="JZ25" s="682"/>
      <c r="KA25" s="683"/>
      <c r="KB25" s="683"/>
      <c r="KC25" s="683"/>
      <c r="KD25" s="683"/>
      <c r="KE25" s="683"/>
      <c r="KF25" s="683"/>
      <c r="KG25" s="683"/>
      <c r="KH25" s="684"/>
      <c r="KK25" s="290" t="s">
        <v>181</v>
      </c>
      <c r="KL25" s="291"/>
      <c r="KM25" s="292" t="s">
        <v>489</v>
      </c>
      <c r="KN25" s="677"/>
      <c r="KO25" s="678"/>
      <c r="KP25" s="679"/>
      <c r="KQ25" s="680"/>
      <c r="KR25" s="723"/>
      <c r="KS25" s="682"/>
      <c r="KT25" s="683"/>
      <c r="KU25" s="683"/>
      <c r="KV25" s="683"/>
      <c r="KW25" s="683"/>
      <c r="KX25" s="683"/>
      <c r="KY25" s="683"/>
      <c r="KZ25" s="683"/>
      <c r="LA25" s="684"/>
      <c r="LD25" s="290" t="s">
        <v>181</v>
      </c>
      <c r="LE25" s="291"/>
      <c r="LF25" s="292" t="s">
        <v>489</v>
      </c>
      <c r="LG25" s="677"/>
      <c r="LH25" s="678"/>
      <c r="LI25" s="679">
        <v>0</v>
      </c>
      <c r="LJ25" s="680"/>
      <c r="LK25" s="723"/>
      <c r="LL25" s="682"/>
      <c r="LM25" s="683"/>
      <c r="LN25" s="683"/>
      <c r="LO25" s="683"/>
      <c r="LP25" s="683"/>
      <c r="LQ25" s="683"/>
      <c r="LR25" s="683"/>
      <c r="LS25" s="683"/>
      <c r="LT25" s="684"/>
      <c r="LW25" s="290" t="s">
        <v>181</v>
      </c>
      <c r="LX25" s="291"/>
      <c r="LY25" s="292" t="s">
        <v>489</v>
      </c>
      <c r="LZ25" s="677"/>
      <c r="MA25" s="678"/>
      <c r="MB25" s="679"/>
      <c r="MC25" s="680"/>
      <c r="MD25" s="723"/>
      <c r="ME25" s="682"/>
      <c r="MF25" s="683"/>
      <c r="MG25" s="683"/>
      <c r="MH25" s="683"/>
      <c r="MI25" s="683"/>
      <c r="MJ25" s="683"/>
      <c r="MK25" s="683"/>
      <c r="ML25" s="683"/>
      <c r="MM25" s="684"/>
      <c r="MP25" s="290" t="s">
        <v>181</v>
      </c>
      <c r="MQ25" s="291"/>
      <c r="MR25" s="292" t="s">
        <v>489</v>
      </c>
      <c r="MS25" s="677"/>
      <c r="MT25" s="678"/>
      <c r="MU25" s="679"/>
      <c r="MV25" s="680"/>
      <c r="MW25" s="723"/>
      <c r="MX25" s="682"/>
      <c r="MY25" s="683"/>
      <c r="MZ25" s="683"/>
      <c r="NA25" s="683"/>
      <c r="NB25" s="683"/>
      <c r="NC25" s="683"/>
      <c r="ND25" s="683"/>
      <c r="NE25" s="683"/>
      <c r="NF25" s="684"/>
      <c r="NI25" s="290" t="s">
        <v>181</v>
      </c>
      <c r="NJ25" s="291"/>
      <c r="NK25" s="292" t="s">
        <v>489</v>
      </c>
      <c r="NL25" s="677"/>
      <c r="NM25" s="678"/>
      <c r="NN25" s="679"/>
      <c r="NO25" s="680"/>
      <c r="NP25" s="723"/>
      <c r="NQ25" s="682"/>
      <c r="NR25" s="683"/>
      <c r="NS25" s="683"/>
      <c r="NT25" s="683"/>
      <c r="NU25" s="683"/>
      <c r="NV25" s="683"/>
      <c r="NW25" s="683"/>
      <c r="NX25" s="683"/>
      <c r="NY25" s="684"/>
      <c r="OB25" s="290" t="s">
        <v>181</v>
      </c>
      <c r="OC25" s="291"/>
      <c r="OD25" s="292" t="s">
        <v>489</v>
      </c>
      <c r="OE25" s="677"/>
      <c r="OF25" s="678"/>
      <c r="OG25" s="679"/>
      <c r="OH25" s="680"/>
      <c r="OI25" s="723"/>
      <c r="OJ25" s="682"/>
      <c r="OK25" s="683"/>
      <c r="OL25" s="683"/>
      <c r="OM25" s="683"/>
      <c r="ON25" s="683"/>
      <c r="OO25" s="683"/>
      <c r="OP25" s="683"/>
      <c r="OQ25" s="683"/>
      <c r="OR25" s="684"/>
    </row>
    <row r="26" spans="1:408" ht="60.75" thickTop="1" x14ac:dyDescent="0.25">
      <c r="A26" s="602">
        <f t="shared" si="0"/>
        <v>18</v>
      </c>
      <c r="B26" s="690" t="s">
        <v>490</v>
      </c>
      <c r="C26" s="691" t="s">
        <v>381</v>
      </c>
      <c r="D26" s="296" t="s">
        <v>491</v>
      </c>
      <c r="E26" s="692" t="s">
        <v>164</v>
      </c>
      <c r="F26" s="693">
        <v>10</v>
      </c>
      <c r="G26" s="694"/>
      <c r="H26" s="695">
        <f t="shared" si="315"/>
        <v>0</v>
      </c>
      <c r="I26" s="723"/>
      <c r="L26" s="690" t="s">
        <v>490</v>
      </c>
      <c r="M26" s="691" t="s">
        <v>381</v>
      </c>
      <c r="N26" s="296" t="s">
        <v>491</v>
      </c>
      <c r="O26" s="692" t="s">
        <v>164</v>
      </c>
      <c r="P26" s="693">
        <v>10</v>
      </c>
      <c r="Q26" s="694">
        <v>140000</v>
      </c>
      <c r="R26" s="695">
        <v>1400000</v>
      </c>
      <c r="S26" s="723"/>
      <c r="T26" s="697">
        <f>IFERROR(IF(EXACT(VLOOKUP(L26,OFERTA_0,1,FALSE),L26),1,0),0)</f>
        <v>1</v>
      </c>
      <c r="U26" s="697">
        <f>IFERROR(IF(EXACT(VLOOKUP(L26,OFERTA_0,3,FALSE),N26),1,0),0)</f>
        <v>1</v>
      </c>
      <c r="V26" s="697">
        <f>IFERROR(IF(EXACT(VLOOKUP(L26,OFERTA_0,4,FALSE),O26),1,0),0)</f>
        <v>1</v>
      </c>
      <c r="W26" s="697">
        <f>IFERROR(IF(EXACT(VLOOKUP(L26,OFERTA_0,5,FALSE),P26),1,0),0)</f>
        <v>1</v>
      </c>
      <c r="X26" s="697">
        <f t="shared" ref="X26:X27" si="333">IFERROR(IF(Q26&lt;=0,0,1),0)</f>
        <v>1</v>
      </c>
      <c r="Y26" s="697">
        <f t="shared" ref="Y26:Y27" si="334">IFERROR(IF(R26&lt;=0,0,1),0)</f>
        <v>1</v>
      </c>
      <c r="Z26" s="697">
        <f t="shared" ref="Z26:Z27" si="335">PRODUCT(T26:Y26)</f>
        <v>1</v>
      </c>
      <c r="AA26" s="698">
        <f t="shared" ref="AA26:AA27" si="336">ROUND(R26,0)</f>
        <v>1400000</v>
      </c>
      <c r="AB26" s="699">
        <f t="shared" ref="AB26:AB27" si="337">R26-AA26</f>
        <v>0</v>
      </c>
      <c r="AE26" s="690" t="s">
        <v>490</v>
      </c>
      <c r="AF26" s="691" t="s">
        <v>381</v>
      </c>
      <c r="AG26" s="296" t="s">
        <v>491</v>
      </c>
      <c r="AH26" s="692" t="s">
        <v>164</v>
      </c>
      <c r="AI26" s="693">
        <v>10</v>
      </c>
      <c r="AJ26" s="694">
        <v>85000</v>
      </c>
      <c r="AK26" s="695">
        <f t="shared" si="316"/>
        <v>850000</v>
      </c>
      <c r="AL26" s="723"/>
      <c r="AM26" s="697">
        <f>IFERROR(IF(EXACT(VLOOKUP(AE26,OFERTA_0,1,FALSE),AE26),1,0),0)</f>
        <v>1</v>
      </c>
      <c r="AN26" s="697">
        <f>IFERROR(IF(EXACT(VLOOKUP(AE26,OFERTA_0,3,FALSE),AG26),1,0),0)</f>
        <v>1</v>
      </c>
      <c r="AO26" s="697">
        <f>IFERROR(IF(EXACT(VLOOKUP(AE26,OFERTA_0,4,FALSE),AH26),1,0),0)</f>
        <v>1</v>
      </c>
      <c r="AP26" s="697">
        <f>IFERROR(IF(EXACT(VLOOKUP(AE26,OFERTA_0,5,FALSE),AI26),1,0),0)</f>
        <v>1</v>
      </c>
      <c r="AQ26" s="697">
        <f t="shared" ref="AQ26:AQ27" si="338">IFERROR(IF(AJ26&lt;=0,0,1),0)</f>
        <v>1</v>
      </c>
      <c r="AR26" s="697">
        <f t="shared" ref="AR26:AR27" si="339">IFERROR(IF(AK26&lt;=0,0,1),0)</f>
        <v>1</v>
      </c>
      <c r="AS26" s="697">
        <f t="shared" ref="AS26:AS27" si="340">PRODUCT(AM26:AR26)</f>
        <v>1</v>
      </c>
      <c r="AT26" s="698">
        <f t="shared" ref="AT26:AT27" si="341">ROUND(AK26,0)</f>
        <v>850000</v>
      </c>
      <c r="AU26" s="699">
        <f t="shared" ref="AU26:AU27" si="342">AK26-AT26</f>
        <v>0</v>
      </c>
      <c r="AX26" s="690" t="s">
        <v>490</v>
      </c>
      <c r="AY26" s="691" t="s">
        <v>381</v>
      </c>
      <c r="AZ26" s="296" t="s">
        <v>491</v>
      </c>
      <c r="BA26" s="692" t="s">
        <v>164</v>
      </c>
      <c r="BB26" s="693">
        <v>10</v>
      </c>
      <c r="BC26" s="700">
        <v>45200</v>
      </c>
      <c r="BD26" s="695">
        <f t="shared" si="317"/>
        <v>452000</v>
      </c>
      <c r="BE26" s="723"/>
      <c r="BF26" s="697">
        <f>IFERROR(IF(EXACT(VLOOKUP(AX26,OFERTA_0,1,FALSE),AX26),1,0),0)</f>
        <v>1</v>
      </c>
      <c r="BG26" s="697">
        <f>IFERROR(IF(EXACT(VLOOKUP(AX26,OFERTA_0,3,FALSE),AZ26),1,0),0)</f>
        <v>1</v>
      </c>
      <c r="BH26" s="697">
        <f>IFERROR(IF(EXACT(VLOOKUP(AX26,OFERTA_0,4,FALSE),BA26),1,0),0)</f>
        <v>1</v>
      </c>
      <c r="BI26" s="697">
        <f>IFERROR(IF(EXACT(VLOOKUP(AX26,OFERTA_0,5,FALSE),BB26),1,0),0)</f>
        <v>1</v>
      </c>
      <c r="BJ26" s="697">
        <f t="shared" ref="BJ26:BJ27" si="343">IFERROR(IF(BC26&lt;=0,0,1),0)</f>
        <v>1</v>
      </c>
      <c r="BK26" s="697">
        <f t="shared" ref="BK26:BK27" si="344">IFERROR(IF(BD26&lt;=0,0,1),0)</f>
        <v>1</v>
      </c>
      <c r="BL26" s="697">
        <f t="shared" ref="BL26:BL27" si="345">PRODUCT(BF26:BK26)</f>
        <v>1</v>
      </c>
      <c r="BM26" s="698">
        <f t="shared" ref="BM26:BM27" si="346">ROUND(BD26,0)</f>
        <v>452000</v>
      </c>
      <c r="BN26" s="699">
        <f t="shared" ref="BN26:BN27" si="347">BD26-BM26</f>
        <v>0</v>
      </c>
      <c r="BQ26" s="690" t="s">
        <v>490</v>
      </c>
      <c r="BR26" s="691" t="s">
        <v>381</v>
      </c>
      <c r="BS26" s="296" t="s">
        <v>491</v>
      </c>
      <c r="BT26" s="692" t="s">
        <v>164</v>
      </c>
      <c r="BU26" s="693">
        <v>10</v>
      </c>
      <c r="BV26" s="694">
        <v>58803</v>
      </c>
      <c r="BW26" s="695">
        <f t="shared" si="318"/>
        <v>588030</v>
      </c>
      <c r="BX26" s="723"/>
      <c r="BY26" s="697">
        <f>IFERROR(IF(EXACT(VLOOKUP(BQ26,OFERTA_0,1,FALSE),BQ26),1,0),0)</f>
        <v>1</v>
      </c>
      <c r="BZ26" s="697">
        <f>IFERROR(IF(EXACT(VLOOKUP(BQ26,OFERTA_0,3,FALSE),BS26),1,0),0)</f>
        <v>1</v>
      </c>
      <c r="CA26" s="697">
        <f>IFERROR(IF(EXACT(VLOOKUP(BQ26,OFERTA_0,4,FALSE),BT26),1,0),0)</f>
        <v>1</v>
      </c>
      <c r="CB26" s="697">
        <f>IFERROR(IF(EXACT(VLOOKUP(BQ26,OFERTA_0,5,FALSE),BU26),1,0),0)</f>
        <v>1</v>
      </c>
      <c r="CC26" s="697">
        <f t="shared" ref="CC26:CC27" si="348">IFERROR(IF(BV26&lt;=0,0,1),0)</f>
        <v>1</v>
      </c>
      <c r="CD26" s="697">
        <f t="shared" ref="CD26:CD27" si="349">IFERROR(IF(BW26&lt;=0,0,1),0)</f>
        <v>1</v>
      </c>
      <c r="CE26" s="697">
        <f t="shared" ref="CE26:CE27" si="350">PRODUCT(BY26:CD26)</f>
        <v>1</v>
      </c>
      <c r="CF26" s="698">
        <f t="shared" ref="CF26:CF27" si="351">ROUND(BW26,0)</f>
        <v>588030</v>
      </c>
      <c r="CG26" s="699">
        <f t="shared" ref="CG26:CG27" si="352">BW26-CF26</f>
        <v>0</v>
      </c>
      <c r="CJ26" s="690" t="s">
        <v>490</v>
      </c>
      <c r="CK26" s="691" t="s">
        <v>381</v>
      </c>
      <c r="CL26" s="296" t="s">
        <v>491</v>
      </c>
      <c r="CM26" s="692" t="s">
        <v>164</v>
      </c>
      <c r="CN26" s="693">
        <v>10</v>
      </c>
      <c r="CO26" s="694">
        <v>69500</v>
      </c>
      <c r="CP26" s="695">
        <f t="shared" si="21"/>
        <v>695000</v>
      </c>
      <c r="CQ26" s="723"/>
      <c r="CR26" s="697">
        <f>IFERROR(IF(EXACT(VLOOKUP(CJ26,OFERTA_0,1,FALSE),CJ26),1,0),0)</f>
        <v>1</v>
      </c>
      <c r="CS26" s="697">
        <f>IFERROR(IF(EXACT(VLOOKUP(CJ26,OFERTA_0,3,FALSE),CL26),1,0),0)</f>
        <v>1</v>
      </c>
      <c r="CT26" s="697">
        <f>IFERROR(IF(EXACT(VLOOKUP(CJ26,OFERTA_0,4,FALSE),CM26),1,0),0)</f>
        <v>1</v>
      </c>
      <c r="CU26" s="697">
        <f>IFERROR(IF(EXACT(VLOOKUP(CJ26,OFERTA_0,5,FALSE),CN26),1,0),0)</f>
        <v>1</v>
      </c>
      <c r="CV26" s="697">
        <f t="shared" ref="CV26:CV27" si="353">IFERROR(IF(CO26&lt;=0,0,1),0)</f>
        <v>1</v>
      </c>
      <c r="CW26" s="697">
        <f t="shared" ref="CW26:CW27" si="354">IFERROR(IF(CP26&lt;=0,0,1),0)</f>
        <v>1</v>
      </c>
      <c r="CX26" s="697">
        <f t="shared" ref="CX26:CX27" si="355">PRODUCT(CR26:CW26)</f>
        <v>1</v>
      </c>
      <c r="CY26" s="698">
        <f t="shared" ref="CY26:CY27" si="356">ROUND(CP26,0)</f>
        <v>695000</v>
      </c>
      <c r="CZ26" s="699">
        <f t="shared" ref="CZ26:CZ27" si="357">CP26-CY26</f>
        <v>0</v>
      </c>
      <c r="DC26" s="690" t="s">
        <v>490</v>
      </c>
      <c r="DD26" s="691" t="s">
        <v>381</v>
      </c>
      <c r="DE26" s="296" t="s">
        <v>491</v>
      </c>
      <c r="DF26" s="692" t="s">
        <v>164</v>
      </c>
      <c r="DG26" s="693">
        <v>10</v>
      </c>
      <c r="DH26" s="694">
        <v>93500.000000000015</v>
      </c>
      <c r="DI26" s="695">
        <f t="shared" si="319"/>
        <v>935000</v>
      </c>
      <c r="DJ26" s="723"/>
      <c r="DK26" s="697">
        <f>IFERROR(IF(EXACT(VLOOKUP(DC26,OFERTA_0,1,FALSE),DC26),1,0),0)</f>
        <v>1</v>
      </c>
      <c r="DL26" s="697">
        <f>IFERROR(IF(EXACT(VLOOKUP(DC26,OFERTA_0,3,FALSE),DE26),1,0),0)</f>
        <v>1</v>
      </c>
      <c r="DM26" s="697">
        <f>IFERROR(IF(EXACT(VLOOKUP(DC26,OFERTA_0,4,FALSE),DF26),1,0),0)</f>
        <v>1</v>
      </c>
      <c r="DN26" s="697">
        <f>IFERROR(IF(EXACT(VLOOKUP(DC26,OFERTA_0,5,FALSE),DG26),1,0),0)</f>
        <v>1</v>
      </c>
      <c r="DO26" s="697">
        <f t="shared" ref="DO26:DO27" si="358">IFERROR(IF(DH26&lt;=0,0,1),0)</f>
        <v>1</v>
      </c>
      <c r="DP26" s="697">
        <f t="shared" ref="DP26:DP27" si="359">IFERROR(IF(DI26&lt;=0,0,1),0)</f>
        <v>1</v>
      </c>
      <c r="DQ26" s="697">
        <f t="shared" ref="DQ26:DQ27" si="360">PRODUCT(DK26:DP26)</f>
        <v>1</v>
      </c>
      <c r="DR26" s="698">
        <f t="shared" ref="DR26:DR27" si="361">ROUND(DI26,0)</f>
        <v>935000</v>
      </c>
      <c r="DS26" s="699">
        <f t="shared" ref="DS26:DS27" si="362">DI26-DR26</f>
        <v>0</v>
      </c>
      <c r="DV26" s="690" t="s">
        <v>490</v>
      </c>
      <c r="DW26" s="691" t="s">
        <v>381</v>
      </c>
      <c r="DX26" s="297" t="s">
        <v>491</v>
      </c>
      <c r="DY26" s="692" t="s">
        <v>164</v>
      </c>
      <c r="DZ26" s="693">
        <v>10</v>
      </c>
      <c r="EA26" s="694">
        <v>50000</v>
      </c>
      <c r="EB26" s="701">
        <f t="shared" si="320"/>
        <v>500000</v>
      </c>
      <c r="EC26" s="723"/>
      <c r="ED26" s="697">
        <f>IFERROR(IF(EXACT(VLOOKUP(DV26,OFERTA_0,1,FALSE),DV26),1,0),0)</f>
        <v>1</v>
      </c>
      <c r="EE26" s="697">
        <f>IFERROR(IF(EXACT(VLOOKUP(DV26,OFERTA_0,3,FALSE),DX26),1,0),0)</f>
        <v>1</v>
      </c>
      <c r="EF26" s="697">
        <f>IFERROR(IF(EXACT(VLOOKUP(DV26,OFERTA_0,4,FALSE),DY26),1,0),0)</f>
        <v>1</v>
      </c>
      <c r="EG26" s="697">
        <f>IFERROR(IF(EXACT(VLOOKUP(DV26,OFERTA_0,5,FALSE),DZ26),1,0),0)</f>
        <v>1</v>
      </c>
      <c r="EH26" s="697">
        <f t="shared" ref="EH26:EH27" si="363">IFERROR(IF(EA26&lt;=0,0,1),0)</f>
        <v>1</v>
      </c>
      <c r="EI26" s="697">
        <f t="shared" ref="EI26:EI27" si="364">IFERROR(IF(EB26&lt;=0,0,1),0)</f>
        <v>1</v>
      </c>
      <c r="EJ26" s="697">
        <f t="shared" ref="EJ26:EJ27" si="365">PRODUCT(ED26:EI26)</f>
        <v>1</v>
      </c>
      <c r="EK26" s="698">
        <f t="shared" ref="EK26:EK27" si="366">ROUND(EB26,0)</f>
        <v>500000</v>
      </c>
      <c r="EL26" s="699">
        <f t="shared" ref="EL26:EL27" si="367">EB26-EK26</f>
        <v>0</v>
      </c>
      <c r="EO26" s="690" t="s">
        <v>490</v>
      </c>
      <c r="EP26" s="691" t="s">
        <v>381</v>
      </c>
      <c r="EQ26" s="297" t="s">
        <v>491</v>
      </c>
      <c r="ER26" s="692" t="s">
        <v>164</v>
      </c>
      <c r="ES26" s="693">
        <v>10</v>
      </c>
      <c r="ET26" s="694">
        <v>61200</v>
      </c>
      <c r="EU26" s="695">
        <f t="shared" si="321"/>
        <v>612000</v>
      </c>
      <c r="EV26" s="723"/>
      <c r="EW26" s="697">
        <f>IFERROR(IF(EXACT(VLOOKUP(EO26,OFERTA_0,1,FALSE),EO26),1,0),0)</f>
        <v>1</v>
      </c>
      <c r="EX26" s="697">
        <f>IFERROR(IF(EXACT(VLOOKUP(EO26,OFERTA_0,3,FALSE),EQ26),1,0),0)</f>
        <v>1</v>
      </c>
      <c r="EY26" s="697">
        <f>IFERROR(IF(EXACT(VLOOKUP(EO26,OFERTA_0,4,FALSE),ER26),1,0),0)</f>
        <v>1</v>
      </c>
      <c r="EZ26" s="697">
        <f>IFERROR(IF(EXACT(VLOOKUP(EO26,OFERTA_0,5,FALSE),ES26),1,0),0)</f>
        <v>1</v>
      </c>
      <c r="FA26" s="697">
        <f t="shared" ref="FA26:FA27" si="368">IFERROR(IF(ET26&lt;=0,0,1),0)</f>
        <v>1</v>
      </c>
      <c r="FB26" s="697">
        <f t="shared" ref="FB26:FB27" si="369">IFERROR(IF(EU26&lt;=0,0,1),0)</f>
        <v>1</v>
      </c>
      <c r="FC26" s="697">
        <f t="shared" ref="FC26:FC27" si="370">PRODUCT(EW26:FB26)</f>
        <v>1</v>
      </c>
      <c r="FD26" s="698">
        <f t="shared" ref="FD26:FD27" si="371">ROUND(EU26,0)</f>
        <v>612000</v>
      </c>
      <c r="FE26" s="699">
        <f t="shared" ref="FE26:FE27" si="372">EU26-FD26</f>
        <v>0</v>
      </c>
      <c r="FH26" s="724" t="s">
        <v>381</v>
      </c>
      <c r="FI26" s="724" t="s">
        <v>179</v>
      </c>
      <c r="FJ26" s="302" t="s">
        <v>557</v>
      </c>
      <c r="FK26" s="725" t="s">
        <v>148</v>
      </c>
      <c r="FL26" s="726">
        <v>1</v>
      </c>
      <c r="FM26" s="694">
        <v>30000</v>
      </c>
      <c r="FN26" s="727">
        <f t="shared" si="209"/>
        <v>30000</v>
      </c>
      <c r="FO26" s="722"/>
      <c r="FP26" s="697">
        <f>IFERROR(IF(EXACT(VLOOKUP(FH26,OFERTA_0,1,FALSE),FH26),1,0),0)</f>
        <v>0</v>
      </c>
      <c r="FQ26" s="697">
        <f>IFERROR(IF(EXACT(VLOOKUP(FH26,OFERTA_0,3,FALSE),FJ26),1,0),0)</f>
        <v>0</v>
      </c>
      <c r="FR26" s="697">
        <f>IFERROR(IF(EXACT(VLOOKUP(FH26,OFERTA_0,4,FALSE),FK26),1,0),0)</f>
        <v>0</v>
      </c>
      <c r="FS26" s="697">
        <f>IFERROR(IF(EXACT(VLOOKUP(FH26,OFERTA_0,5,FALSE),FL26),1,0),0)</f>
        <v>0</v>
      </c>
      <c r="FT26" s="697">
        <f t="shared" ref="FT26:FT27" si="373">IFERROR(IF(FM26&lt;=0,0,1),0)</f>
        <v>1</v>
      </c>
      <c r="FU26" s="697">
        <f t="shared" ref="FU26:FU27" si="374">IFERROR(IF(FN26&lt;=0,0,1),0)</f>
        <v>1</v>
      </c>
      <c r="FV26" s="697">
        <f t="shared" ref="FV26:FV27" si="375">PRODUCT(FP26:FU26)</f>
        <v>0</v>
      </c>
      <c r="FW26" s="698">
        <f t="shared" ref="FW26:FW27" si="376">ROUND(FN26,0)</f>
        <v>30000</v>
      </c>
      <c r="FX26" s="699">
        <f t="shared" ref="FX26:FX27" si="377">FN26-FW26</f>
        <v>0</v>
      </c>
      <c r="GA26" s="690" t="s">
        <v>490</v>
      </c>
      <c r="GB26" s="691" t="s">
        <v>381</v>
      </c>
      <c r="GC26" s="296" t="s">
        <v>491</v>
      </c>
      <c r="GD26" s="692" t="s">
        <v>164</v>
      </c>
      <c r="GE26" s="693">
        <v>10</v>
      </c>
      <c r="GF26" s="694">
        <v>120000</v>
      </c>
      <c r="GG26" s="695">
        <f t="shared" si="322"/>
        <v>1200000</v>
      </c>
      <c r="GH26" s="723"/>
      <c r="GI26" s="697">
        <f>IFERROR(IF(EXACT(VLOOKUP(GA26,OFERTA_0,1,FALSE),GA26),1,0),0)</f>
        <v>1</v>
      </c>
      <c r="GJ26" s="697">
        <f>IFERROR(IF(EXACT(VLOOKUP(GA26,OFERTA_0,3,FALSE),GC26),1,0),0)</f>
        <v>1</v>
      </c>
      <c r="GK26" s="697">
        <f>IFERROR(IF(EXACT(VLOOKUP(GA26,OFERTA_0,4,FALSE),GD26),1,0),0)</f>
        <v>1</v>
      </c>
      <c r="GL26" s="697">
        <f>IFERROR(IF(EXACT(VLOOKUP(GA26,OFERTA_0,5,FALSE),GE26),1,0),0)</f>
        <v>1</v>
      </c>
      <c r="GM26" s="697">
        <f t="shared" ref="GM26:GM27" si="378">IFERROR(IF(GF26&lt;=0,0,1),0)</f>
        <v>1</v>
      </c>
      <c r="GN26" s="697">
        <f t="shared" ref="GN26:GN27" si="379">IFERROR(IF(GG26&lt;=0,0,1),0)</f>
        <v>1</v>
      </c>
      <c r="GO26" s="697">
        <f t="shared" ref="GO26:GO27" si="380">PRODUCT(GI26:GN26)</f>
        <v>1</v>
      </c>
      <c r="GP26" s="698">
        <f t="shared" ref="GP26:GP27" si="381">ROUND(GG26,0)</f>
        <v>1200000</v>
      </c>
      <c r="GQ26" s="699">
        <f t="shared" ref="GQ26:GQ27" si="382">GG26-GP26</f>
        <v>0</v>
      </c>
      <c r="GT26" s="690" t="s">
        <v>490</v>
      </c>
      <c r="GU26" s="691" t="s">
        <v>381</v>
      </c>
      <c r="GV26" s="296" t="s">
        <v>491</v>
      </c>
      <c r="GW26" s="692" t="s">
        <v>164</v>
      </c>
      <c r="GX26" s="693">
        <v>10</v>
      </c>
      <c r="GY26" s="694">
        <v>80000</v>
      </c>
      <c r="GZ26" s="695">
        <f t="shared" si="323"/>
        <v>800000</v>
      </c>
      <c r="HA26" s="723"/>
      <c r="HB26" s="697">
        <f>IFERROR(IF(EXACT(VLOOKUP(GT26,OFERTA_0,1,FALSE),GT26),1,0),0)</f>
        <v>1</v>
      </c>
      <c r="HC26" s="697">
        <f>IFERROR(IF(EXACT(VLOOKUP(GT26,OFERTA_0,3,FALSE),GV26),1,0),0)</f>
        <v>1</v>
      </c>
      <c r="HD26" s="697">
        <f>IFERROR(IF(EXACT(VLOOKUP(GT26,OFERTA_0,4,FALSE),GW26),1,0),0)</f>
        <v>1</v>
      </c>
      <c r="HE26" s="697">
        <f>IFERROR(IF(EXACT(VLOOKUP(GT26,OFERTA_0,5,FALSE),GX26),1,0),0)</f>
        <v>1</v>
      </c>
      <c r="HF26" s="697">
        <f t="shared" ref="HF26:HF27" si="383">IFERROR(IF(GY26&lt;=0,0,1),0)</f>
        <v>1</v>
      </c>
      <c r="HG26" s="697">
        <f t="shared" ref="HG26:HG27" si="384">IFERROR(IF(GZ26&lt;=0,0,1),0)</f>
        <v>1</v>
      </c>
      <c r="HH26" s="697">
        <f t="shared" ref="HH26:HH27" si="385">PRODUCT(HB26:HG26)</f>
        <v>1</v>
      </c>
      <c r="HI26" s="698">
        <f t="shared" ref="HI26:HI27" si="386">ROUND(GZ26,0)</f>
        <v>800000</v>
      </c>
      <c r="HJ26" s="699">
        <f t="shared" ref="HJ26:HJ27" si="387">GZ26-HI26</f>
        <v>0</v>
      </c>
      <c r="HM26" s="690" t="s">
        <v>490</v>
      </c>
      <c r="HN26" s="691" t="s">
        <v>381</v>
      </c>
      <c r="HO26" s="296" t="s">
        <v>491</v>
      </c>
      <c r="HP26" s="692" t="s">
        <v>164</v>
      </c>
      <c r="HQ26" s="693">
        <v>10</v>
      </c>
      <c r="HR26" s="694">
        <v>56750</v>
      </c>
      <c r="HS26" s="695">
        <f t="shared" si="324"/>
        <v>567500</v>
      </c>
      <c r="HT26" s="723"/>
      <c r="HU26" s="697">
        <f>IFERROR(IF(EXACT(VLOOKUP(HM26,OFERTA_0,1,FALSE),HM26),1,0),0)</f>
        <v>1</v>
      </c>
      <c r="HV26" s="697">
        <f>IFERROR(IF(EXACT(VLOOKUP(HM26,OFERTA_0,3,FALSE),HO26),1,0),0)</f>
        <v>1</v>
      </c>
      <c r="HW26" s="697">
        <f>IFERROR(IF(EXACT(VLOOKUP(HM26,OFERTA_0,4,FALSE),HP26),1,0),0)</f>
        <v>1</v>
      </c>
      <c r="HX26" s="697">
        <f>IFERROR(IF(EXACT(VLOOKUP(HM26,OFERTA_0,5,FALSE),HQ26),1,0),0)</f>
        <v>1</v>
      </c>
      <c r="HY26" s="697">
        <f t="shared" ref="HY26:HY27" si="388">IFERROR(IF(HR26&lt;=0,0,1),0)</f>
        <v>1</v>
      </c>
      <c r="HZ26" s="697">
        <f t="shared" ref="HZ26:HZ27" si="389">IFERROR(IF(HS26&lt;=0,0,1),0)</f>
        <v>1</v>
      </c>
      <c r="IA26" s="697">
        <f t="shared" ref="IA26:IA27" si="390">PRODUCT(HU26:HZ26)</f>
        <v>1</v>
      </c>
      <c r="IB26" s="698">
        <f t="shared" ref="IB26:IB27" si="391">ROUND(HS26,0)</f>
        <v>567500</v>
      </c>
      <c r="IC26" s="699">
        <f t="shared" ref="IC26:IC27" si="392">HS26-IB26</f>
        <v>0</v>
      </c>
      <c r="IF26" s="690" t="s">
        <v>490</v>
      </c>
      <c r="IG26" s="691" t="s">
        <v>381</v>
      </c>
      <c r="IH26" s="296" t="s">
        <v>491</v>
      </c>
      <c r="II26" s="692" t="s">
        <v>164</v>
      </c>
      <c r="IJ26" s="693">
        <v>10</v>
      </c>
      <c r="IK26" s="694">
        <v>56798</v>
      </c>
      <c r="IL26" s="695">
        <f t="shared" si="325"/>
        <v>567980</v>
      </c>
      <c r="IM26" s="723"/>
      <c r="IN26" s="697">
        <f>IFERROR(IF(EXACT(VLOOKUP(IF26,OFERTA_0,1,FALSE),IF26),1,0),0)</f>
        <v>1</v>
      </c>
      <c r="IO26" s="697">
        <f>IFERROR(IF(EXACT(VLOOKUP(IF26,OFERTA_0,3,FALSE),IH26),1,0),0)</f>
        <v>1</v>
      </c>
      <c r="IP26" s="697">
        <f>IFERROR(IF(EXACT(VLOOKUP(IF26,OFERTA_0,4,FALSE),II26),1,0),0)</f>
        <v>1</v>
      </c>
      <c r="IQ26" s="697">
        <f>IFERROR(IF(EXACT(VLOOKUP(IF26,OFERTA_0,5,FALSE),IJ26),1,0),0)</f>
        <v>1</v>
      </c>
      <c r="IR26" s="697">
        <f t="shared" ref="IR26:IR27" si="393">IFERROR(IF(IK26&lt;=0,0,1),0)</f>
        <v>1</v>
      </c>
      <c r="IS26" s="697">
        <f t="shared" ref="IS26:IS27" si="394">IFERROR(IF(IL26&lt;=0,0,1),0)</f>
        <v>1</v>
      </c>
      <c r="IT26" s="697">
        <f t="shared" ref="IT26:IT27" si="395">PRODUCT(IN26:IS26)</f>
        <v>1</v>
      </c>
      <c r="IU26" s="698">
        <f t="shared" ref="IU26:IU27" si="396">ROUND(IL26,0)</f>
        <v>567980</v>
      </c>
      <c r="IV26" s="699">
        <f t="shared" ref="IV26:IV27" si="397">IL26-IU26</f>
        <v>0</v>
      </c>
      <c r="IY26" s="690" t="s">
        <v>490</v>
      </c>
      <c r="IZ26" s="691" t="s">
        <v>381</v>
      </c>
      <c r="JA26" s="296" t="s">
        <v>491</v>
      </c>
      <c r="JB26" s="692" t="s">
        <v>164</v>
      </c>
      <c r="JC26" s="693">
        <v>10</v>
      </c>
      <c r="JD26" s="694">
        <v>32000</v>
      </c>
      <c r="JE26" s="695">
        <f t="shared" si="326"/>
        <v>320000</v>
      </c>
      <c r="JF26" s="723"/>
      <c r="JG26" s="697">
        <f>IFERROR(IF(EXACT(VLOOKUP(IY26,OFERTA_0,1,FALSE),IY26),1,0),0)</f>
        <v>1</v>
      </c>
      <c r="JH26" s="697">
        <f>IFERROR(IF(EXACT(VLOOKUP(IY26,OFERTA_0,3,FALSE),JA26),1,0),0)</f>
        <v>1</v>
      </c>
      <c r="JI26" s="697">
        <f>IFERROR(IF(EXACT(VLOOKUP(IY26,OFERTA_0,4,FALSE),JB26),1,0),0)</f>
        <v>1</v>
      </c>
      <c r="JJ26" s="697">
        <f>IFERROR(IF(EXACT(VLOOKUP(IY26,OFERTA_0,5,FALSE),JC26),1,0),0)</f>
        <v>1</v>
      </c>
      <c r="JK26" s="697">
        <f t="shared" ref="JK26:JK27" si="398">IFERROR(IF(JD26&lt;=0,0,1),0)</f>
        <v>1</v>
      </c>
      <c r="JL26" s="697">
        <f t="shared" ref="JL26:JL27" si="399">IFERROR(IF(JE26&lt;=0,0,1),0)</f>
        <v>1</v>
      </c>
      <c r="JM26" s="697">
        <f t="shared" ref="JM26:JM27" si="400">PRODUCT(JG26:JL26)</f>
        <v>1</v>
      </c>
      <c r="JN26" s="698">
        <f t="shared" ref="JN26:JN27" si="401">ROUND(JE26,0)</f>
        <v>320000</v>
      </c>
      <c r="JO26" s="699">
        <f t="shared" ref="JO26:JO27" si="402">JE26-JN26</f>
        <v>0</v>
      </c>
      <c r="JR26" s="690" t="s">
        <v>490</v>
      </c>
      <c r="JS26" s="691" t="s">
        <v>381</v>
      </c>
      <c r="JT26" s="296" t="s">
        <v>491</v>
      </c>
      <c r="JU26" s="692" t="s">
        <v>164</v>
      </c>
      <c r="JV26" s="693">
        <v>10</v>
      </c>
      <c r="JW26" s="694">
        <v>56810</v>
      </c>
      <c r="JX26" s="695">
        <f t="shared" si="327"/>
        <v>568100</v>
      </c>
      <c r="JY26" s="723"/>
      <c r="JZ26" s="697">
        <f>IFERROR(IF(EXACT(VLOOKUP(JR26,OFERTA_0,1,FALSE),JR26),1,0),0)</f>
        <v>1</v>
      </c>
      <c r="KA26" s="697">
        <f>IFERROR(IF(EXACT(VLOOKUP(JR26,OFERTA_0,3,FALSE),JT26),1,0),0)</f>
        <v>1</v>
      </c>
      <c r="KB26" s="697">
        <f>IFERROR(IF(EXACT(VLOOKUP(JR26,OFERTA_0,4,FALSE),JU26),1,0),0)</f>
        <v>1</v>
      </c>
      <c r="KC26" s="697">
        <f>IFERROR(IF(EXACT(VLOOKUP(JR26,OFERTA_0,5,FALSE),JV26),1,0),0)</f>
        <v>1</v>
      </c>
      <c r="KD26" s="697">
        <f t="shared" ref="KD26:KD27" si="403">IFERROR(IF(JW26&lt;=0,0,1),0)</f>
        <v>1</v>
      </c>
      <c r="KE26" s="697">
        <f t="shared" ref="KE26:KE27" si="404">IFERROR(IF(JX26&lt;=0,0,1),0)</f>
        <v>1</v>
      </c>
      <c r="KF26" s="697">
        <f t="shared" ref="KF26:KF27" si="405">PRODUCT(JZ26:KE26)</f>
        <v>1</v>
      </c>
      <c r="KG26" s="698">
        <f t="shared" ref="KG26:KG27" si="406">ROUND(JX26,0)</f>
        <v>568100</v>
      </c>
      <c r="KH26" s="699">
        <f t="shared" ref="KH26:KH27" si="407">JX26-KG26</f>
        <v>0</v>
      </c>
      <c r="KK26" s="690" t="s">
        <v>490</v>
      </c>
      <c r="KL26" s="691" t="s">
        <v>381</v>
      </c>
      <c r="KM26" s="296" t="s">
        <v>491</v>
      </c>
      <c r="KN26" s="692" t="s">
        <v>164</v>
      </c>
      <c r="KO26" s="693">
        <v>10</v>
      </c>
      <c r="KP26" s="694">
        <v>64000</v>
      </c>
      <c r="KQ26" s="695">
        <f t="shared" si="328"/>
        <v>640000</v>
      </c>
      <c r="KR26" s="723"/>
      <c r="KS26" s="697">
        <f>IFERROR(IF(EXACT(VLOOKUP(KK26,OFERTA_0,1,FALSE),KK26),1,0),0)</f>
        <v>1</v>
      </c>
      <c r="KT26" s="697">
        <f>IFERROR(IF(EXACT(VLOOKUP(KK26,OFERTA_0,3,FALSE),KM26),1,0),0)</f>
        <v>1</v>
      </c>
      <c r="KU26" s="697">
        <f>IFERROR(IF(EXACT(VLOOKUP(KK26,OFERTA_0,4,FALSE),KN26),1,0),0)</f>
        <v>1</v>
      </c>
      <c r="KV26" s="697">
        <f>IFERROR(IF(EXACT(VLOOKUP(KK26,OFERTA_0,5,FALSE),KO26),1,0),0)</f>
        <v>1</v>
      </c>
      <c r="KW26" s="697">
        <f t="shared" ref="KW26:KW27" si="408">IFERROR(IF(KP26&lt;=0,0,1),0)</f>
        <v>1</v>
      </c>
      <c r="KX26" s="697">
        <f t="shared" ref="KX26:KX27" si="409">IFERROR(IF(KQ26&lt;=0,0,1),0)</f>
        <v>1</v>
      </c>
      <c r="KY26" s="697">
        <f t="shared" ref="KY26:KY27" si="410">PRODUCT(KS26:KX26)</f>
        <v>1</v>
      </c>
      <c r="KZ26" s="698">
        <f t="shared" ref="KZ26:KZ27" si="411">ROUND(KQ26,0)</f>
        <v>640000</v>
      </c>
      <c r="LA26" s="699">
        <f t="shared" ref="LA26:LA27" si="412">KQ26-KZ26</f>
        <v>0</v>
      </c>
      <c r="LD26" s="690" t="s">
        <v>490</v>
      </c>
      <c r="LE26" s="691" t="s">
        <v>381</v>
      </c>
      <c r="LF26" s="296" t="s">
        <v>491</v>
      </c>
      <c r="LG26" s="692" t="s">
        <v>164</v>
      </c>
      <c r="LH26" s="693">
        <v>10</v>
      </c>
      <c r="LI26" s="694">
        <v>24145.10203016999</v>
      </c>
      <c r="LJ26" s="695">
        <f t="shared" si="329"/>
        <v>241451</v>
      </c>
      <c r="LK26" s="723"/>
      <c r="LL26" s="697">
        <f>IFERROR(IF(EXACT(VLOOKUP(LD26,OFERTA_0,1,FALSE),LD26),1,0),0)</f>
        <v>1</v>
      </c>
      <c r="LM26" s="697">
        <f>IFERROR(IF(EXACT(VLOOKUP(LD26,OFERTA_0,3,FALSE),LF26),1,0),0)</f>
        <v>1</v>
      </c>
      <c r="LN26" s="697">
        <f>IFERROR(IF(EXACT(VLOOKUP(LD26,OFERTA_0,4,FALSE),LG26),1,0),0)</f>
        <v>1</v>
      </c>
      <c r="LO26" s="697">
        <f>IFERROR(IF(EXACT(VLOOKUP(LD26,OFERTA_0,5,FALSE),LH26),1,0),0)</f>
        <v>1</v>
      </c>
      <c r="LP26" s="697">
        <f t="shared" ref="LP26:LP27" si="413">IFERROR(IF(LI26&lt;=0,0,1),0)</f>
        <v>1</v>
      </c>
      <c r="LQ26" s="697">
        <f t="shared" ref="LQ26:LQ27" si="414">IFERROR(IF(LJ26&lt;=0,0,1),0)</f>
        <v>1</v>
      </c>
      <c r="LR26" s="697">
        <f t="shared" ref="LR26:LR27" si="415">PRODUCT(LL26:LQ26)</f>
        <v>1</v>
      </c>
      <c r="LS26" s="698">
        <f t="shared" ref="LS26:LS27" si="416">ROUND(LJ26,0)</f>
        <v>241451</v>
      </c>
      <c r="LT26" s="699">
        <f t="shared" ref="LT26:LT27" si="417">LJ26-LS26</f>
        <v>0</v>
      </c>
      <c r="LW26" s="690" t="s">
        <v>490</v>
      </c>
      <c r="LX26" s="691" t="s">
        <v>381</v>
      </c>
      <c r="LY26" s="296" t="s">
        <v>491</v>
      </c>
      <c r="LZ26" s="692" t="s">
        <v>164</v>
      </c>
      <c r="MA26" s="693">
        <v>10</v>
      </c>
      <c r="MB26" s="694">
        <v>56801</v>
      </c>
      <c r="MC26" s="695">
        <f t="shared" si="330"/>
        <v>568010</v>
      </c>
      <c r="MD26" s="723"/>
      <c r="ME26" s="697">
        <f>IFERROR(IF(EXACT(VLOOKUP(LW26,OFERTA_0,1,FALSE),LW26),1,0),0)</f>
        <v>1</v>
      </c>
      <c r="MF26" s="697">
        <f>IFERROR(IF(EXACT(VLOOKUP(LW26,OFERTA_0,3,FALSE),LY26),1,0),0)</f>
        <v>1</v>
      </c>
      <c r="MG26" s="697">
        <f>IFERROR(IF(EXACT(VLOOKUP(LW26,OFERTA_0,4,FALSE),LZ26),1,0),0)</f>
        <v>1</v>
      </c>
      <c r="MH26" s="697">
        <f>IFERROR(IF(EXACT(VLOOKUP(LW26,OFERTA_0,5,FALSE),MA26),1,0),0)</f>
        <v>1</v>
      </c>
      <c r="MI26" s="697">
        <f t="shared" ref="MI26:MI27" si="418">IFERROR(IF(MB26&lt;=0,0,1),0)</f>
        <v>1</v>
      </c>
      <c r="MJ26" s="697">
        <f t="shared" ref="MJ26:MJ27" si="419">IFERROR(IF(MC26&lt;=0,0,1),0)</f>
        <v>1</v>
      </c>
      <c r="MK26" s="697">
        <f t="shared" ref="MK26:MK27" si="420">PRODUCT(ME26:MJ26)</f>
        <v>1</v>
      </c>
      <c r="ML26" s="698">
        <f t="shared" ref="ML26:ML27" si="421">ROUND(MC26,0)</f>
        <v>568010</v>
      </c>
      <c r="MM26" s="699">
        <f t="shared" ref="MM26:MM27" si="422">MC26-ML26</f>
        <v>0</v>
      </c>
      <c r="MP26" s="690" t="s">
        <v>490</v>
      </c>
      <c r="MQ26" s="691" t="s">
        <v>381</v>
      </c>
      <c r="MR26" s="296" t="s">
        <v>491</v>
      </c>
      <c r="MS26" s="692" t="s">
        <v>164</v>
      </c>
      <c r="MT26" s="693">
        <v>10</v>
      </c>
      <c r="MU26" s="694">
        <v>23000</v>
      </c>
      <c r="MV26" s="695">
        <v>230000</v>
      </c>
      <c r="MW26" s="723"/>
      <c r="MX26" s="697">
        <f>IFERROR(IF(EXACT(VLOOKUP(MP26,OFERTA_0,1,FALSE),MP26),1,0),0)</f>
        <v>1</v>
      </c>
      <c r="MY26" s="697">
        <f>IFERROR(IF(EXACT(VLOOKUP(MP26,OFERTA_0,3,FALSE),MR26),1,0),0)</f>
        <v>1</v>
      </c>
      <c r="MZ26" s="697">
        <f>IFERROR(IF(EXACT(VLOOKUP(MP26,OFERTA_0,4,FALSE),MS26),1,0),0)</f>
        <v>1</v>
      </c>
      <c r="NA26" s="697">
        <f>IFERROR(IF(EXACT(VLOOKUP(MP26,OFERTA_0,5,FALSE),MT26),1,0),0)</f>
        <v>1</v>
      </c>
      <c r="NB26" s="697">
        <f t="shared" ref="NB26:NB27" si="423">IFERROR(IF(MU26&lt;=0,0,1),0)</f>
        <v>1</v>
      </c>
      <c r="NC26" s="697">
        <f t="shared" ref="NC26:NC27" si="424">IFERROR(IF(MV26&lt;=0,0,1),0)</f>
        <v>1</v>
      </c>
      <c r="ND26" s="697">
        <f t="shared" ref="ND26:ND27" si="425">PRODUCT(MX26:NC26)</f>
        <v>1</v>
      </c>
      <c r="NE26" s="698">
        <f t="shared" ref="NE26:NE27" si="426">ROUND(MV26,0)</f>
        <v>230000</v>
      </c>
      <c r="NF26" s="699">
        <f t="shared" ref="NF26:NF27" si="427">MV26-NE26</f>
        <v>0</v>
      </c>
      <c r="NI26" s="690" t="s">
        <v>490</v>
      </c>
      <c r="NJ26" s="691" t="s">
        <v>381</v>
      </c>
      <c r="NK26" s="296" t="s">
        <v>491</v>
      </c>
      <c r="NL26" s="692" t="s">
        <v>164</v>
      </c>
      <c r="NM26" s="693">
        <v>10</v>
      </c>
      <c r="NN26" s="694">
        <v>56800</v>
      </c>
      <c r="NO26" s="695">
        <f t="shared" si="331"/>
        <v>568000</v>
      </c>
      <c r="NP26" s="723"/>
      <c r="NQ26" s="697">
        <f>IFERROR(IF(EXACT(VLOOKUP(NI26,OFERTA_0,1,FALSE),NI26),1,0),0)</f>
        <v>1</v>
      </c>
      <c r="NR26" s="697">
        <f>IFERROR(IF(EXACT(VLOOKUP(NI26,OFERTA_0,3,FALSE),NK26),1,0),0)</f>
        <v>1</v>
      </c>
      <c r="NS26" s="697">
        <f>IFERROR(IF(EXACT(VLOOKUP(NI26,OFERTA_0,4,FALSE),NL26),1,0),0)</f>
        <v>1</v>
      </c>
      <c r="NT26" s="697">
        <f>IFERROR(IF(EXACT(VLOOKUP(NI26,OFERTA_0,5,FALSE),NM26),1,0),0)</f>
        <v>1</v>
      </c>
      <c r="NU26" s="697">
        <f t="shared" ref="NU26:NU27" si="428">IFERROR(IF(NN26&lt;=0,0,1),0)</f>
        <v>1</v>
      </c>
      <c r="NV26" s="697">
        <f t="shared" ref="NV26:NV27" si="429">IFERROR(IF(NO26&lt;=0,0,1),0)</f>
        <v>1</v>
      </c>
      <c r="NW26" s="697">
        <f t="shared" ref="NW26:NW27" si="430">PRODUCT(NQ26:NV26)</f>
        <v>1</v>
      </c>
      <c r="NX26" s="698">
        <f t="shared" ref="NX26:NX27" si="431">ROUND(NO26,0)</f>
        <v>568000</v>
      </c>
      <c r="NY26" s="699">
        <f t="shared" ref="NY26:NY27" si="432">NO26-NX26</f>
        <v>0</v>
      </c>
      <c r="OB26" s="690" t="s">
        <v>490</v>
      </c>
      <c r="OC26" s="691" t="s">
        <v>381</v>
      </c>
      <c r="OD26" s="296" t="s">
        <v>491</v>
      </c>
      <c r="OE26" s="692" t="s">
        <v>164</v>
      </c>
      <c r="OF26" s="693">
        <v>10</v>
      </c>
      <c r="OG26" s="694">
        <v>85000</v>
      </c>
      <c r="OH26" s="695">
        <f t="shared" si="332"/>
        <v>850000</v>
      </c>
      <c r="OI26" s="723"/>
      <c r="OJ26" s="697">
        <f>IFERROR(IF(EXACT(VLOOKUP(OB26,OFERTA_0,1,FALSE),OB26),1,0),0)</f>
        <v>1</v>
      </c>
      <c r="OK26" s="697">
        <f>IFERROR(IF(EXACT(VLOOKUP(OB26,OFERTA_0,3,FALSE),OD26),1,0),0)</f>
        <v>1</v>
      </c>
      <c r="OL26" s="697">
        <f>IFERROR(IF(EXACT(VLOOKUP(OB26,OFERTA_0,4,FALSE),OE26),1,0),0)</f>
        <v>1</v>
      </c>
      <c r="OM26" s="697">
        <f>IFERROR(IF(EXACT(VLOOKUP(OB26,OFERTA_0,5,FALSE),OF26),1,0),0)</f>
        <v>1</v>
      </c>
      <c r="ON26" s="697">
        <f t="shared" ref="ON26:ON27" si="433">IFERROR(IF(OG26&lt;=0,0,1),0)</f>
        <v>1</v>
      </c>
      <c r="OO26" s="697">
        <f t="shared" ref="OO26:OO27" si="434">IFERROR(IF(OH26&lt;=0,0,1),0)</f>
        <v>1</v>
      </c>
      <c r="OP26" s="697">
        <f t="shared" ref="OP26:OP27" si="435">PRODUCT(OJ26:OO26)</f>
        <v>1</v>
      </c>
      <c r="OQ26" s="698">
        <f t="shared" ref="OQ26:OQ27" si="436">ROUND(OH26,0)</f>
        <v>850000</v>
      </c>
      <c r="OR26" s="699">
        <f t="shared" ref="OR26:OR27" si="437">OH26-OQ26</f>
        <v>0</v>
      </c>
    </row>
    <row r="27" spans="1:408" ht="105" customHeight="1" thickBot="1" x14ac:dyDescent="0.3">
      <c r="A27" s="602">
        <f t="shared" si="0"/>
        <v>19</v>
      </c>
      <c r="B27" s="690" t="s">
        <v>492</v>
      </c>
      <c r="C27" s="691" t="s">
        <v>382</v>
      </c>
      <c r="D27" s="296" t="s">
        <v>493</v>
      </c>
      <c r="E27" s="692" t="s">
        <v>476</v>
      </c>
      <c r="F27" s="693">
        <v>144</v>
      </c>
      <c r="G27" s="694"/>
      <c r="H27" s="695">
        <f t="shared" si="315"/>
        <v>0</v>
      </c>
      <c r="I27" s="723"/>
      <c r="L27" s="690" t="s">
        <v>492</v>
      </c>
      <c r="M27" s="691" t="s">
        <v>382</v>
      </c>
      <c r="N27" s="296" t="s">
        <v>493</v>
      </c>
      <c r="O27" s="692" t="s">
        <v>476</v>
      </c>
      <c r="P27" s="693">
        <v>144</v>
      </c>
      <c r="Q27" s="694">
        <v>7700</v>
      </c>
      <c r="R27" s="695">
        <v>1108800</v>
      </c>
      <c r="S27" s="723"/>
      <c r="T27" s="697">
        <f>IFERROR(IF(EXACT(VLOOKUP(L27,OFERTA_0,1,FALSE),L27),1,0),0)</f>
        <v>1</v>
      </c>
      <c r="U27" s="697">
        <f>IFERROR(IF(EXACT(VLOOKUP(L27,OFERTA_0,3,FALSE),N27),1,0),0)</f>
        <v>1</v>
      </c>
      <c r="V27" s="697">
        <f>IFERROR(IF(EXACT(VLOOKUP(L27,OFERTA_0,4,FALSE),O27),1,0),0)</f>
        <v>1</v>
      </c>
      <c r="W27" s="697">
        <f>IFERROR(IF(EXACT(VLOOKUP(L27,OFERTA_0,5,FALSE),P27),1,0),0)</f>
        <v>1</v>
      </c>
      <c r="X27" s="697">
        <f t="shared" si="333"/>
        <v>1</v>
      </c>
      <c r="Y27" s="697">
        <f t="shared" si="334"/>
        <v>1</v>
      </c>
      <c r="Z27" s="697">
        <f t="shared" si="335"/>
        <v>1</v>
      </c>
      <c r="AA27" s="698">
        <f t="shared" si="336"/>
        <v>1108800</v>
      </c>
      <c r="AB27" s="699">
        <f t="shared" si="337"/>
        <v>0</v>
      </c>
      <c r="AE27" s="690" t="s">
        <v>492</v>
      </c>
      <c r="AF27" s="691" t="s">
        <v>382</v>
      </c>
      <c r="AG27" s="296" t="s">
        <v>493</v>
      </c>
      <c r="AH27" s="692" t="s">
        <v>476</v>
      </c>
      <c r="AI27" s="693">
        <v>144</v>
      </c>
      <c r="AJ27" s="694">
        <f>+AJ16</f>
        <v>68000</v>
      </c>
      <c r="AK27" s="695">
        <f t="shared" si="316"/>
        <v>9792000</v>
      </c>
      <c r="AL27" s="723"/>
      <c r="AM27" s="697">
        <f>IFERROR(IF(EXACT(VLOOKUP(AE27,OFERTA_0,1,FALSE),AE27),1,0),0)</f>
        <v>1</v>
      </c>
      <c r="AN27" s="697">
        <f>IFERROR(IF(EXACT(VLOOKUP(AE27,OFERTA_0,3,FALSE),AG27),1,0),0)</f>
        <v>1</v>
      </c>
      <c r="AO27" s="697">
        <f>IFERROR(IF(EXACT(VLOOKUP(AE27,OFERTA_0,4,FALSE),AH27),1,0),0)</f>
        <v>1</v>
      </c>
      <c r="AP27" s="697">
        <f>IFERROR(IF(EXACT(VLOOKUP(AE27,OFERTA_0,5,FALSE),AI27),1,0),0)</f>
        <v>1</v>
      </c>
      <c r="AQ27" s="697">
        <f t="shared" si="338"/>
        <v>1</v>
      </c>
      <c r="AR27" s="697">
        <f t="shared" si="339"/>
        <v>1</v>
      </c>
      <c r="AS27" s="697">
        <f t="shared" si="340"/>
        <v>1</v>
      </c>
      <c r="AT27" s="698">
        <f t="shared" si="341"/>
        <v>9792000</v>
      </c>
      <c r="AU27" s="699">
        <f t="shared" si="342"/>
        <v>0</v>
      </c>
      <c r="AX27" s="690" t="s">
        <v>492</v>
      </c>
      <c r="AY27" s="691" t="s">
        <v>382</v>
      </c>
      <c r="AZ27" s="296" t="s">
        <v>493</v>
      </c>
      <c r="BA27" s="692" t="s">
        <v>476</v>
      </c>
      <c r="BB27" s="693">
        <v>144</v>
      </c>
      <c r="BC27" s="700">
        <v>15609.000000000004</v>
      </c>
      <c r="BD27" s="695">
        <f t="shared" si="317"/>
        <v>2247696</v>
      </c>
      <c r="BE27" s="723"/>
      <c r="BF27" s="697">
        <f>IFERROR(IF(EXACT(VLOOKUP(AX27,OFERTA_0,1,FALSE),AX27),1,0),0)</f>
        <v>1</v>
      </c>
      <c r="BG27" s="697">
        <f>IFERROR(IF(EXACT(VLOOKUP(AX27,OFERTA_0,3,FALSE),AZ27),1,0),0)</f>
        <v>1</v>
      </c>
      <c r="BH27" s="697">
        <f>IFERROR(IF(EXACT(VLOOKUP(AX27,OFERTA_0,4,FALSE),BA27),1,0),0)</f>
        <v>1</v>
      </c>
      <c r="BI27" s="697">
        <f>IFERROR(IF(EXACT(VLOOKUP(AX27,OFERTA_0,5,FALSE),BB27),1,0),0)</f>
        <v>1</v>
      </c>
      <c r="BJ27" s="697">
        <f t="shared" si="343"/>
        <v>1</v>
      </c>
      <c r="BK27" s="697">
        <f t="shared" si="344"/>
        <v>1</v>
      </c>
      <c r="BL27" s="697">
        <f t="shared" si="345"/>
        <v>1</v>
      </c>
      <c r="BM27" s="698">
        <f t="shared" si="346"/>
        <v>2247696</v>
      </c>
      <c r="BN27" s="699">
        <f t="shared" si="347"/>
        <v>0</v>
      </c>
      <c r="BQ27" s="690" t="s">
        <v>492</v>
      </c>
      <c r="BR27" s="691" t="s">
        <v>382</v>
      </c>
      <c r="BS27" s="296" t="s">
        <v>493</v>
      </c>
      <c r="BT27" s="692" t="s">
        <v>476</v>
      </c>
      <c r="BU27" s="693">
        <v>144</v>
      </c>
      <c r="BV27" s="694">
        <v>30576</v>
      </c>
      <c r="BW27" s="695">
        <f t="shared" si="318"/>
        <v>4402944</v>
      </c>
      <c r="BX27" s="723"/>
      <c r="BY27" s="697">
        <f>IFERROR(IF(EXACT(VLOOKUP(BQ27,OFERTA_0,1,FALSE),BQ27),1,0),0)</f>
        <v>1</v>
      </c>
      <c r="BZ27" s="697">
        <f>IFERROR(IF(EXACT(VLOOKUP(BQ27,OFERTA_0,3,FALSE),BS27),1,0),0)</f>
        <v>1</v>
      </c>
      <c r="CA27" s="697">
        <f>IFERROR(IF(EXACT(VLOOKUP(BQ27,OFERTA_0,4,FALSE),BT27),1,0),0)</f>
        <v>1</v>
      </c>
      <c r="CB27" s="697">
        <f>IFERROR(IF(EXACT(VLOOKUP(BQ27,OFERTA_0,5,FALSE),BU27),1,0),0)</f>
        <v>1</v>
      </c>
      <c r="CC27" s="697">
        <f t="shared" si="348"/>
        <v>1</v>
      </c>
      <c r="CD27" s="697">
        <f t="shared" si="349"/>
        <v>1</v>
      </c>
      <c r="CE27" s="697">
        <f t="shared" si="350"/>
        <v>1</v>
      </c>
      <c r="CF27" s="698">
        <f t="shared" si="351"/>
        <v>4402944</v>
      </c>
      <c r="CG27" s="699">
        <f t="shared" si="352"/>
        <v>0</v>
      </c>
      <c r="CJ27" s="690" t="s">
        <v>492</v>
      </c>
      <c r="CK27" s="691" t="s">
        <v>382</v>
      </c>
      <c r="CL27" s="296" t="s">
        <v>493</v>
      </c>
      <c r="CM27" s="692" t="s">
        <v>476</v>
      </c>
      <c r="CN27" s="693">
        <v>144</v>
      </c>
      <c r="CO27" s="694">
        <v>225000</v>
      </c>
      <c r="CP27" s="695">
        <f t="shared" si="21"/>
        <v>32400000</v>
      </c>
      <c r="CQ27" s="723"/>
      <c r="CR27" s="697">
        <f>IFERROR(IF(EXACT(VLOOKUP(CJ27,OFERTA_0,1,FALSE),CJ27),1,0),0)</f>
        <v>1</v>
      </c>
      <c r="CS27" s="697">
        <f>IFERROR(IF(EXACT(VLOOKUP(CJ27,OFERTA_0,3,FALSE),CL27),1,0),0)</f>
        <v>1</v>
      </c>
      <c r="CT27" s="697">
        <f>IFERROR(IF(EXACT(VLOOKUP(CJ27,OFERTA_0,4,FALSE),CM27),1,0),0)</f>
        <v>1</v>
      </c>
      <c r="CU27" s="697">
        <f>IFERROR(IF(EXACT(VLOOKUP(CJ27,OFERTA_0,5,FALSE),CN27),1,0),0)</f>
        <v>1</v>
      </c>
      <c r="CV27" s="697">
        <f t="shared" si="353"/>
        <v>1</v>
      </c>
      <c r="CW27" s="697">
        <f t="shared" si="354"/>
        <v>1</v>
      </c>
      <c r="CX27" s="697">
        <f t="shared" si="355"/>
        <v>1</v>
      </c>
      <c r="CY27" s="698">
        <f t="shared" si="356"/>
        <v>32400000</v>
      </c>
      <c r="CZ27" s="699">
        <f t="shared" si="357"/>
        <v>0</v>
      </c>
      <c r="DC27" s="690" t="s">
        <v>492</v>
      </c>
      <c r="DD27" s="691" t="s">
        <v>382</v>
      </c>
      <c r="DE27" s="296" t="s">
        <v>493</v>
      </c>
      <c r="DF27" s="692" t="s">
        <v>476</v>
      </c>
      <c r="DG27" s="693">
        <v>144</v>
      </c>
      <c r="DH27" s="694">
        <v>33000</v>
      </c>
      <c r="DI27" s="695">
        <f t="shared" si="319"/>
        <v>4752000</v>
      </c>
      <c r="DJ27" s="723"/>
      <c r="DK27" s="697">
        <f>IFERROR(IF(EXACT(VLOOKUP(DC27,OFERTA_0,1,FALSE),DC27),1,0),0)</f>
        <v>1</v>
      </c>
      <c r="DL27" s="697">
        <f>IFERROR(IF(EXACT(VLOOKUP(DC27,OFERTA_0,3,FALSE),DE27),1,0),0)</f>
        <v>1</v>
      </c>
      <c r="DM27" s="697">
        <f>IFERROR(IF(EXACT(VLOOKUP(DC27,OFERTA_0,4,FALSE),DF27),1,0),0)</f>
        <v>1</v>
      </c>
      <c r="DN27" s="697">
        <f>IFERROR(IF(EXACT(VLOOKUP(DC27,OFERTA_0,5,FALSE),DG27),1,0),0)</f>
        <v>1</v>
      </c>
      <c r="DO27" s="697">
        <f t="shared" si="358"/>
        <v>1</v>
      </c>
      <c r="DP27" s="697">
        <f t="shared" si="359"/>
        <v>1</v>
      </c>
      <c r="DQ27" s="697">
        <f t="shared" si="360"/>
        <v>1</v>
      </c>
      <c r="DR27" s="698">
        <f t="shared" si="361"/>
        <v>4752000</v>
      </c>
      <c r="DS27" s="699">
        <f t="shared" si="362"/>
        <v>0</v>
      </c>
      <c r="DV27" s="690" t="s">
        <v>492</v>
      </c>
      <c r="DW27" s="691" t="s">
        <v>382</v>
      </c>
      <c r="DX27" s="297" t="s">
        <v>493</v>
      </c>
      <c r="DY27" s="692" t="s">
        <v>476</v>
      </c>
      <c r="DZ27" s="693">
        <v>144</v>
      </c>
      <c r="EA27" s="694">
        <v>120000</v>
      </c>
      <c r="EB27" s="701">
        <f t="shared" si="320"/>
        <v>17280000</v>
      </c>
      <c r="EC27" s="723"/>
      <c r="ED27" s="697">
        <f>IFERROR(IF(EXACT(VLOOKUP(DV27,OFERTA_0,1,FALSE),DV27),1,0),0)</f>
        <v>1</v>
      </c>
      <c r="EE27" s="697">
        <f>IFERROR(IF(EXACT(VLOOKUP(DV27,OFERTA_0,3,FALSE),DX27),1,0),0)</f>
        <v>1</v>
      </c>
      <c r="EF27" s="697">
        <f>IFERROR(IF(EXACT(VLOOKUP(DV27,OFERTA_0,4,FALSE),DY27),1,0),0)</f>
        <v>1</v>
      </c>
      <c r="EG27" s="697">
        <f>IFERROR(IF(EXACT(VLOOKUP(DV27,OFERTA_0,5,FALSE),DZ27),1,0),0)</f>
        <v>1</v>
      </c>
      <c r="EH27" s="697">
        <f t="shared" si="363"/>
        <v>1</v>
      </c>
      <c r="EI27" s="697">
        <f t="shared" si="364"/>
        <v>1</v>
      </c>
      <c r="EJ27" s="697">
        <f t="shared" si="365"/>
        <v>1</v>
      </c>
      <c r="EK27" s="698">
        <f t="shared" si="366"/>
        <v>17280000</v>
      </c>
      <c r="EL27" s="699">
        <f t="shared" si="367"/>
        <v>0</v>
      </c>
      <c r="EO27" s="690" t="s">
        <v>492</v>
      </c>
      <c r="EP27" s="691" t="s">
        <v>382</v>
      </c>
      <c r="EQ27" s="297" t="s">
        <v>493</v>
      </c>
      <c r="ER27" s="692" t="s">
        <v>476</v>
      </c>
      <c r="ES27" s="693">
        <v>144</v>
      </c>
      <c r="ET27" s="694">
        <v>127500</v>
      </c>
      <c r="EU27" s="695">
        <f t="shared" si="321"/>
        <v>18360000</v>
      </c>
      <c r="EV27" s="723"/>
      <c r="EW27" s="697">
        <f>IFERROR(IF(EXACT(VLOOKUP(EO27,OFERTA_0,1,FALSE),EO27),1,0),0)</f>
        <v>1</v>
      </c>
      <c r="EX27" s="697">
        <f>IFERROR(IF(EXACT(VLOOKUP(EO27,OFERTA_0,3,FALSE),EQ27),1,0),0)</f>
        <v>1</v>
      </c>
      <c r="EY27" s="697">
        <f>IFERROR(IF(EXACT(VLOOKUP(EO27,OFERTA_0,4,FALSE),ER27),1,0),0)</f>
        <v>1</v>
      </c>
      <c r="EZ27" s="697">
        <f>IFERROR(IF(EXACT(VLOOKUP(EO27,OFERTA_0,5,FALSE),ES27),1,0),0)</f>
        <v>1</v>
      </c>
      <c r="FA27" s="697">
        <f t="shared" si="368"/>
        <v>1</v>
      </c>
      <c r="FB27" s="697">
        <f t="shared" si="369"/>
        <v>1</v>
      </c>
      <c r="FC27" s="697">
        <f t="shared" si="370"/>
        <v>1</v>
      </c>
      <c r="FD27" s="698">
        <f t="shared" si="371"/>
        <v>18360000</v>
      </c>
      <c r="FE27" s="699">
        <f t="shared" si="372"/>
        <v>0</v>
      </c>
      <c r="FH27" s="707" t="s">
        <v>381</v>
      </c>
      <c r="FI27" s="707" t="s">
        <v>180</v>
      </c>
      <c r="FJ27" s="299" t="s">
        <v>558</v>
      </c>
      <c r="FK27" s="728" t="s">
        <v>148</v>
      </c>
      <c r="FL27" s="709">
        <v>3</v>
      </c>
      <c r="FM27" s="710">
        <v>12000</v>
      </c>
      <c r="FN27" s="711">
        <f t="shared" si="209"/>
        <v>36000</v>
      </c>
      <c r="FO27" s="722"/>
      <c r="FP27" s="697">
        <f>IFERROR(IF(EXACT(VLOOKUP(FH27,OFERTA_0,1,FALSE),FH27),1,0),0)</f>
        <v>0</v>
      </c>
      <c r="FQ27" s="697">
        <f>IFERROR(IF(EXACT(VLOOKUP(FH27,OFERTA_0,3,FALSE),FJ27),1,0),0)</f>
        <v>0</v>
      </c>
      <c r="FR27" s="697">
        <f>IFERROR(IF(EXACT(VLOOKUP(FH27,OFERTA_0,4,FALSE),FK27),1,0),0)</f>
        <v>0</v>
      </c>
      <c r="FS27" s="697">
        <f>IFERROR(IF(EXACT(VLOOKUP(FH27,OFERTA_0,5,FALSE),FL27),1,0),0)</f>
        <v>0</v>
      </c>
      <c r="FT27" s="697">
        <f t="shared" si="373"/>
        <v>1</v>
      </c>
      <c r="FU27" s="697">
        <f t="shared" si="374"/>
        <v>1</v>
      </c>
      <c r="FV27" s="697">
        <f t="shared" si="375"/>
        <v>0</v>
      </c>
      <c r="FW27" s="698">
        <f t="shared" si="376"/>
        <v>36000</v>
      </c>
      <c r="FX27" s="699">
        <f t="shared" si="377"/>
        <v>0</v>
      </c>
      <c r="GA27" s="690" t="s">
        <v>492</v>
      </c>
      <c r="GB27" s="691" t="s">
        <v>382</v>
      </c>
      <c r="GC27" s="296" t="s">
        <v>493</v>
      </c>
      <c r="GD27" s="692" t="s">
        <v>476</v>
      </c>
      <c r="GE27" s="693">
        <v>144</v>
      </c>
      <c r="GF27" s="694">
        <v>30000</v>
      </c>
      <c r="GG27" s="695">
        <f t="shared" si="322"/>
        <v>4320000</v>
      </c>
      <c r="GH27" s="723"/>
      <c r="GI27" s="697">
        <f>IFERROR(IF(EXACT(VLOOKUP(GA27,OFERTA_0,1,FALSE),GA27),1,0),0)</f>
        <v>1</v>
      </c>
      <c r="GJ27" s="697">
        <f>IFERROR(IF(EXACT(VLOOKUP(GA27,OFERTA_0,3,FALSE),GC27),1,0),0)</f>
        <v>1</v>
      </c>
      <c r="GK27" s="697">
        <f>IFERROR(IF(EXACT(VLOOKUP(GA27,OFERTA_0,4,FALSE),GD27),1,0),0)</f>
        <v>1</v>
      </c>
      <c r="GL27" s="697">
        <f>IFERROR(IF(EXACT(VLOOKUP(GA27,OFERTA_0,5,FALSE),GE27),1,0),0)</f>
        <v>1</v>
      </c>
      <c r="GM27" s="697">
        <f t="shared" si="378"/>
        <v>1</v>
      </c>
      <c r="GN27" s="697">
        <f t="shared" si="379"/>
        <v>1</v>
      </c>
      <c r="GO27" s="697">
        <f t="shared" si="380"/>
        <v>1</v>
      </c>
      <c r="GP27" s="698">
        <f t="shared" si="381"/>
        <v>4320000</v>
      </c>
      <c r="GQ27" s="699">
        <f t="shared" si="382"/>
        <v>0</v>
      </c>
      <c r="GT27" s="690" t="s">
        <v>492</v>
      </c>
      <c r="GU27" s="691" t="s">
        <v>382</v>
      </c>
      <c r="GV27" s="296" t="s">
        <v>493</v>
      </c>
      <c r="GW27" s="692" t="s">
        <v>476</v>
      </c>
      <c r="GX27" s="693">
        <v>144</v>
      </c>
      <c r="GY27" s="694">
        <v>70000</v>
      </c>
      <c r="GZ27" s="695">
        <f t="shared" si="323"/>
        <v>10080000</v>
      </c>
      <c r="HA27" s="723"/>
      <c r="HB27" s="697">
        <f>IFERROR(IF(EXACT(VLOOKUP(GT27,OFERTA_0,1,FALSE),GT27),1,0),0)</f>
        <v>1</v>
      </c>
      <c r="HC27" s="697">
        <f>IFERROR(IF(EXACT(VLOOKUP(GT27,OFERTA_0,3,FALSE),GV27),1,0),0)</f>
        <v>1</v>
      </c>
      <c r="HD27" s="697">
        <f>IFERROR(IF(EXACT(VLOOKUP(GT27,OFERTA_0,4,FALSE),GW27),1,0),0)</f>
        <v>1</v>
      </c>
      <c r="HE27" s="697">
        <f>IFERROR(IF(EXACT(VLOOKUP(GT27,OFERTA_0,5,FALSE),GX27),1,0),0)</f>
        <v>1</v>
      </c>
      <c r="HF27" s="697">
        <f t="shared" si="383"/>
        <v>1</v>
      </c>
      <c r="HG27" s="697">
        <f t="shared" si="384"/>
        <v>1</v>
      </c>
      <c r="HH27" s="697">
        <f t="shared" si="385"/>
        <v>1</v>
      </c>
      <c r="HI27" s="698">
        <f t="shared" si="386"/>
        <v>10080000</v>
      </c>
      <c r="HJ27" s="699">
        <f t="shared" si="387"/>
        <v>0</v>
      </c>
      <c r="HM27" s="690" t="s">
        <v>492</v>
      </c>
      <c r="HN27" s="691" t="s">
        <v>382</v>
      </c>
      <c r="HO27" s="296" t="s">
        <v>493</v>
      </c>
      <c r="HP27" s="692" t="s">
        <v>476</v>
      </c>
      <c r="HQ27" s="693">
        <v>144</v>
      </c>
      <c r="HR27" s="694">
        <v>52005</v>
      </c>
      <c r="HS27" s="695">
        <f t="shared" si="324"/>
        <v>7488720</v>
      </c>
      <c r="HT27" s="723"/>
      <c r="HU27" s="697">
        <f>IFERROR(IF(EXACT(VLOOKUP(HM27,OFERTA_0,1,FALSE),HM27),1,0),0)</f>
        <v>1</v>
      </c>
      <c r="HV27" s="697">
        <f>IFERROR(IF(EXACT(VLOOKUP(HM27,OFERTA_0,3,FALSE),HO27),1,0),0)</f>
        <v>1</v>
      </c>
      <c r="HW27" s="697">
        <f>IFERROR(IF(EXACT(VLOOKUP(HM27,OFERTA_0,4,FALSE),HP27),1,0),0)</f>
        <v>1</v>
      </c>
      <c r="HX27" s="697">
        <f>IFERROR(IF(EXACT(VLOOKUP(HM27,OFERTA_0,5,FALSE),HQ27),1,0),0)</f>
        <v>1</v>
      </c>
      <c r="HY27" s="697">
        <f t="shared" si="388"/>
        <v>1</v>
      </c>
      <c r="HZ27" s="697">
        <f t="shared" si="389"/>
        <v>1</v>
      </c>
      <c r="IA27" s="697">
        <f t="shared" si="390"/>
        <v>1</v>
      </c>
      <c r="IB27" s="698">
        <f t="shared" si="391"/>
        <v>7488720</v>
      </c>
      <c r="IC27" s="699">
        <f t="shared" si="392"/>
        <v>0</v>
      </c>
      <c r="IF27" s="690" t="s">
        <v>492</v>
      </c>
      <c r="IG27" s="691" t="s">
        <v>382</v>
      </c>
      <c r="IH27" s="296" t="s">
        <v>493</v>
      </c>
      <c r="II27" s="692" t="s">
        <v>476</v>
      </c>
      <c r="IJ27" s="693">
        <v>144</v>
      </c>
      <c r="IK27" s="694">
        <v>52120</v>
      </c>
      <c r="IL27" s="695">
        <f t="shared" si="325"/>
        <v>7505280</v>
      </c>
      <c r="IM27" s="723"/>
      <c r="IN27" s="697">
        <f>IFERROR(IF(EXACT(VLOOKUP(IF27,OFERTA_0,1,FALSE),IF27),1,0),0)</f>
        <v>1</v>
      </c>
      <c r="IO27" s="697">
        <f>IFERROR(IF(EXACT(VLOOKUP(IF27,OFERTA_0,3,FALSE),IH27),1,0),0)</f>
        <v>1</v>
      </c>
      <c r="IP27" s="697">
        <f>IFERROR(IF(EXACT(VLOOKUP(IF27,OFERTA_0,4,FALSE),II27),1,0),0)</f>
        <v>1</v>
      </c>
      <c r="IQ27" s="697">
        <f>IFERROR(IF(EXACT(VLOOKUP(IF27,OFERTA_0,5,FALSE),IJ27),1,0),0)</f>
        <v>1</v>
      </c>
      <c r="IR27" s="697">
        <f t="shared" si="393"/>
        <v>1</v>
      </c>
      <c r="IS27" s="697">
        <f t="shared" si="394"/>
        <v>1</v>
      </c>
      <c r="IT27" s="697">
        <f t="shared" si="395"/>
        <v>1</v>
      </c>
      <c r="IU27" s="698">
        <f t="shared" si="396"/>
        <v>7505280</v>
      </c>
      <c r="IV27" s="699">
        <f t="shared" si="397"/>
        <v>0</v>
      </c>
      <c r="IY27" s="690" t="s">
        <v>492</v>
      </c>
      <c r="IZ27" s="691" t="s">
        <v>382</v>
      </c>
      <c r="JA27" s="296" t="s">
        <v>493</v>
      </c>
      <c r="JB27" s="692" t="s">
        <v>476</v>
      </c>
      <c r="JC27" s="693">
        <v>144</v>
      </c>
      <c r="JD27" s="694">
        <v>22000</v>
      </c>
      <c r="JE27" s="695">
        <f t="shared" si="326"/>
        <v>3168000</v>
      </c>
      <c r="JF27" s="723"/>
      <c r="JG27" s="697">
        <f>IFERROR(IF(EXACT(VLOOKUP(IY27,OFERTA_0,1,FALSE),IY27),1,0),0)</f>
        <v>1</v>
      </c>
      <c r="JH27" s="697">
        <f>IFERROR(IF(EXACT(VLOOKUP(IY27,OFERTA_0,3,FALSE),JA27),1,0),0)</f>
        <v>1</v>
      </c>
      <c r="JI27" s="697">
        <f>IFERROR(IF(EXACT(VLOOKUP(IY27,OFERTA_0,4,FALSE),JB27),1,0),0)</f>
        <v>1</v>
      </c>
      <c r="JJ27" s="697">
        <f>IFERROR(IF(EXACT(VLOOKUP(IY27,OFERTA_0,5,FALSE),JC27),1,0),0)</f>
        <v>1</v>
      </c>
      <c r="JK27" s="697">
        <f t="shared" si="398"/>
        <v>1</v>
      </c>
      <c r="JL27" s="697">
        <f t="shared" si="399"/>
        <v>1</v>
      </c>
      <c r="JM27" s="697">
        <f t="shared" si="400"/>
        <v>1</v>
      </c>
      <c r="JN27" s="698">
        <f t="shared" si="401"/>
        <v>3168000</v>
      </c>
      <c r="JO27" s="699">
        <f t="shared" si="402"/>
        <v>0</v>
      </c>
      <c r="JR27" s="690" t="s">
        <v>492</v>
      </c>
      <c r="JS27" s="691" t="s">
        <v>382</v>
      </c>
      <c r="JT27" s="296" t="s">
        <v>493</v>
      </c>
      <c r="JU27" s="692" t="s">
        <v>476</v>
      </c>
      <c r="JV27" s="693">
        <v>144</v>
      </c>
      <c r="JW27" s="694">
        <v>52066</v>
      </c>
      <c r="JX27" s="695">
        <f t="shared" si="327"/>
        <v>7497504</v>
      </c>
      <c r="JY27" s="723"/>
      <c r="JZ27" s="697">
        <f>IFERROR(IF(EXACT(VLOOKUP(JR27,OFERTA_0,1,FALSE),JR27),1,0),0)</f>
        <v>1</v>
      </c>
      <c r="KA27" s="697">
        <f>IFERROR(IF(EXACT(VLOOKUP(JR27,OFERTA_0,3,FALSE),JT27),1,0),0)</f>
        <v>1</v>
      </c>
      <c r="KB27" s="697">
        <f>IFERROR(IF(EXACT(VLOOKUP(JR27,OFERTA_0,4,FALSE),JU27),1,0),0)</f>
        <v>1</v>
      </c>
      <c r="KC27" s="697">
        <f>IFERROR(IF(EXACT(VLOOKUP(JR27,OFERTA_0,5,FALSE),JV27),1,0),0)</f>
        <v>1</v>
      </c>
      <c r="KD27" s="697">
        <f t="shared" si="403"/>
        <v>1</v>
      </c>
      <c r="KE27" s="697">
        <f t="shared" si="404"/>
        <v>1</v>
      </c>
      <c r="KF27" s="697">
        <f t="shared" si="405"/>
        <v>1</v>
      </c>
      <c r="KG27" s="698">
        <f t="shared" si="406"/>
        <v>7497504</v>
      </c>
      <c r="KH27" s="699">
        <f t="shared" si="407"/>
        <v>0</v>
      </c>
      <c r="KK27" s="690" t="s">
        <v>492</v>
      </c>
      <c r="KL27" s="691" t="s">
        <v>382</v>
      </c>
      <c r="KM27" s="296" t="s">
        <v>493</v>
      </c>
      <c r="KN27" s="692" t="s">
        <v>476</v>
      </c>
      <c r="KO27" s="693">
        <v>144</v>
      </c>
      <c r="KP27" s="694">
        <v>40000</v>
      </c>
      <c r="KQ27" s="695">
        <f t="shared" si="328"/>
        <v>5760000</v>
      </c>
      <c r="KR27" s="723"/>
      <c r="KS27" s="697">
        <f>IFERROR(IF(EXACT(VLOOKUP(KK27,OFERTA_0,1,FALSE),KK27),1,0),0)</f>
        <v>1</v>
      </c>
      <c r="KT27" s="697">
        <f>IFERROR(IF(EXACT(VLOOKUP(KK27,OFERTA_0,3,FALSE),KM27),1,0),0)</f>
        <v>1</v>
      </c>
      <c r="KU27" s="697">
        <f>IFERROR(IF(EXACT(VLOOKUP(KK27,OFERTA_0,4,FALSE),KN27),1,0),0)</f>
        <v>1</v>
      </c>
      <c r="KV27" s="697">
        <f>IFERROR(IF(EXACT(VLOOKUP(KK27,OFERTA_0,5,FALSE),KO27),1,0),0)</f>
        <v>1</v>
      </c>
      <c r="KW27" s="697">
        <f t="shared" si="408"/>
        <v>1</v>
      </c>
      <c r="KX27" s="697">
        <f t="shared" si="409"/>
        <v>1</v>
      </c>
      <c r="KY27" s="697">
        <f t="shared" si="410"/>
        <v>1</v>
      </c>
      <c r="KZ27" s="698">
        <f t="shared" si="411"/>
        <v>5760000</v>
      </c>
      <c r="LA27" s="699">
        <f t="shared" si="412"/>
        <v>0</v>
      </c>
      <c r="LD27" s="690" t="s">
        <v>492</v>
      </c>
      <c r="LE27" s="691" t="s">
        <v>382</v>
      </c>
      <c r="LF27" s="296" t="s">
        <v>493</v>
      </c>
      <c r="LG27" s="692" t="s">
        <v>476</v>
      </c>
      <c r="LH27" s="693">
        <v>144</v>
      </c>
      <c r="LI27" s="694">
        <v>16462.569566024991</v>
      </c>
      <c r="LJ27" s="695">
        <f t="shared" si="329"/>
        <v>2370610</v>
      </c>
      <c r="LK27" s="723"/>
      <c r="LL27" s="697">
        <f>IFERROR(IF(EXACT(VLOOKUP(LD27,OFERTA_0,1,FALSE),LD27),1,0),0)</f>
        <v>1</v>
      </c>
      <c r="LM27" s="697">
        <f>IFERROR(IF(EXACT(VLOOKUP(LD27,OFERTA_0,3,FALSE),LF27),1,0),0)</f>
        <v>1</v>
      </c>
      <c r="LN27" s="697">
        <f>IFERROR(IF(EXACT(VLOOKUP(LD27,OFERTA_0,4,FALSE),LG27),1,0),0)</f>
        <v>1</v>
      </c>
      <c r="LO27" s="697">
        <f>IFERROR(IF(EXACT(VLOOKUP(LD27,OFERTA_0,5,FALSE),LH27),1,0),0)</f>
        <v>1</v>
      </c>
      <c r="LP27" s="697">
        <f t="shared" si="413"/>
        <v>1</v>
      </c>
      <c r="LQ27" s="697">
        <f t="shared" si="414"/>
        <v>1</v>
      </c>
      <c r="LR27" s="697">
        <f t="shared" si="415"/>
        <v>1</v>
      </c>
      <c r="LS27" s="698">
        <f t="shared" si="416"/>
        <v>2370610</v>
      </c>
      <c r="LT27" s="699">
        <f t="shared" si="417"/>
        <v>0</v>
      </c>
      <c r="LW27" s="690" t="s">
        <v>492</v>
      </c>
      <c r="LX27" s="691" t="s">
        <v>382</v>
      </c>
      <c r="LY27" s="296" t="s">
        <v>493</v>
      </c>
      <c r="LZ27" s="692" t="s">
        <v>476</v>
      </c>
      <c r="MA27" s="693">
        <v>144</v>
      </c>
      <c r="MB27" s="694">
        <v>52097</v>
      </c>
      <c r="MC27" s="695">
        <f t="shared" si="330"/>
        <v>7501968</v>
      </c>
      <c r="MD27" s="723"/>
      <c r="ME27" s="697">
        <f>IFERROR(IF(EXACT(VLOOKUP(LW27,OFERTA_0,1,FALSE),LW27),1,0),0)</f>
        <v>1</v>
      </c>
      <c r="MF27" s="697">
        <f>IFERROR(IF(EXACT(VLOOKUP(LW27,OFERTA_0,3,FALSE),LY27),1,0),0)</f>
        <v>1</v>
      </c>
      <c r="MG27" s="697">
        <f>IFERROR(IF(EXACT(VLOOKUP(LW27,OFERTA_0,4,FALSE),LZ27),1,0),0)</f>
        <v>1</v>
      </c>
      <c r="MH27" s="697">
        <f>IFERROR(IF(EXACT(VLOOKUP(LW27,OFERTA_0,5,FALSE),MA27),1,0),0)</f>
        <v>1</v>
      </c>
      <c r="MI27" s="697">
        <f t="shared" si="418"/>
        <v>1</v>
      </c>
      <c r="MJ27" s="697">
        <f t="shared" si="419"/>
        <v>1</v>
      </c>
      <c r="MK27" s="697">
        <f t="shared" si="420"/>
        <v>1</v>
      </c>
      <c r="ML27" s="698">
        <f t="shared" si="421"/>
        <v>7501968</v>
      </c>
      <c r="MM27" s="699">
        <f t="shared" si="422"/>
        <v>0</v>
      </c>
      <c r="MP27" s="690" t="s">
        <v>492</v>
      </c>
      <c r="MQ27" s="691" t="s">
        <v>382</v>
      </c>
      <c r="MR27" s="296" t="s">
        <v>493</v>
      </c>
      <c r="MS27" s="692" t="s">
        <v>476</v>
      </c>
      <c r="MT27" s="693">
        <v>144</v>
      </c>
      <c r="MU27" s="694">
        <v>8000</v>
      </c>
      <c r="MV27" s="695">
        <v>1152000</v>
      </c>
      <c r="MW27" s="723"/>
      <c r="MX27" s="697">
        <f>IFERROR(IF(EXACT(VLOOKUP(MP27,OFERTA_0,1,FALSE),MP27),1,0),0)</f>
        <v>1</v>
      </c>
      <c r="MY27" s="697">
        <f>IFERROR(IF(EXACT(VLOOKUP(MP27,OFERTA_0,3,FALSE),MR27),1,0),0)</f>
        <v>1</v>
      </c>
      <c r="MZ27" s="697">
        <f>IFERROR(IF(EXACT(VLOOKUP(MP27,OFERTA_0,4,FALSE),MS27),1,0),0)</f>
        <v>1</v>
      </c>
      <c r="NA27" s="697">
        <f>IFERROR(IF(EXACT(VLOOKUP(MP27,OFERTA_0,5,FALSE),MT27),1,0),0)</f>
        <v>1</v>
      </c>
      <c r="NB27" s="697">
        <f t="shared" si="423"/>
        <v>1</v>
      </c>
      <c r="NC27" s="697">
        <f t="shared" si="424"/>
        <v>1</v>
      </c>
      <c r="ND27" s="697">
        <f t="shared" si="425"/>
        <v>1</v>
      </c>
      <c r="NE27" s="698">
        <f t="shared" si="426"/>
        <v>1152000</v>
      </c>
      <c r="NF27" s="699">
        <f t="shared" si="427"/>
        <v>0</v>
      </c>
      <c r="NI27" s="690" t="s">
        <v>492</v>
      </c>
      <c r="NJ27" s="691" t="s">
        <v>382</v>
      </c>
      <c r="NK27" s="296" t="s">
        <v>493</v>
      </c>
      <c r="NL27" s="692" t="s">
        <v>476</v>
      </c>
      <c r="NM27" s="693">
        <v>144</v>
      </c>
      <c r="NN27" s="694">
        <v>52100</v>
      </c>
      <c r="NO27" s="695">
        <f t="shared" si="331"/>
        <v>7502400</v>
      </c>
      <c r="NP27" s="723"/>
      <c r="NQ27" s="697">
        <f>IFERROR(IF(EXACT(VLOOKUP(NI27,OFERTA_0,1,FALSE),NI27),1,0),0)</f>
        <v>1</v>
      </c>
      <c r="NR27" s="697">
        <f>IFERROR(IF(EXACT(VLOOKUP(NI27,OFERTA_0,3,FALSE),NK27),1,0),0)</f>
        <v>1</v>
      </c>
      <c r="NS27" s="697">
        <f>IFERROR(IF(EXACT(VLOOKUP(NI27,OFERTA_0,4,FALSE),NL27),1,0),0)</f>
        <v>1</v>
      </c>
      <c r="NT27" s="697">
        <f>IFERROR(IF(EXACT(VLOOKUP(NI27,OFERTA_0,5,FALSE),NM27),1,0),0)</f>
        <v>1</v>
      </c>
      <c r="NU27" s="697">
        <f t="shared" si="428"/>
        <v>1</v>
      </c>
      <c r="NV27" s="697">
        <f t="shared" si="429"/>
        <v>1</v>
      </c>
      <c r="NW27" s="697">
        <f t="shared" si="430"/>
        <v>1</v>
      </c>
      <c r="NX27" s="698">
        <f t="shared" si="431"/>
        <v>7502400</v>
      </c>
      <c r="NY27" s="699">
        <f t="shared" si="432"/>
        <v>0</v>
      </c>
      <c r="OB27" s="690" t="s">
        <v>492</v>
      </c>
      <c r="OC27" s="691" t="s">
        <v>382</v>
      </c>
      <c r="OD27" s="296" t="s">
        <v>493</v>
      </c>
      <c r="OE27" s="692" t="s">
        <v>476</v>
      </c>
      <c r="OF27" s="693">
        <v>144</v>
      </c>
      <c r="OG27" s="694">
        <v>72000</v>
      </c>
      <c r="OH27" s="695">
        <f t="shared" si="332"/>
        <v>10368000</v>
      </c>
      <c r="OI27" s="723"/>
      <c r="OJ27" s="697">
        <f>IFERROR(IF(EXACT(VLOOKUP(OB27,OFERTA_0,1,FALSE),OB27),1,0),0)</f>
        <v>1</v>
      </c>
      <c r="OK27" s="697">
        <f>IFERROR(IF(EXACT(VLOOKUP(OB27,OFERTA_0,3,FALSE),OD27),1,0),0)</f>
        <v>1</v>
      </c>
      <c r="OL27" s="697">
        <f>IFERROR(IF(EXACT(VLOOKUP(OB27,OFERTA_0,4,FALSE),OE27),1,0),0)</f>
        <v>1</v>
      </c>
      <c r="OM27" s="697">
        <f>IFERROR(IF(EXACT(VLOOKUP(OB27,OFERTA_0,5,FALSE),OF27),1,0),0)</f>
        <v>1</v>
      </c>
      <c r="ON27" s="697">
        <f t="shared" si="433"/>
        <v>1</v>
      </c>
      <c r="OO27" s="697">
        <f t="shared" si="434"/>
        <v>1</v>
      </c>
      <c r="OP27" s="697">
        <f t="shared" si="435"/>
        <v>1</v>
      </c>
      <c r="OQ27" s="698">
        <f t="shared" si="436"/>
        <v>10368000</v>
      </c>
      <c r="OR27" s="699">
        <f t="shared" si="437"/>
        <v>0</v>
      </c>
    </row>
    <row r="28" spans="1:408" ht="18" thickTop="1" thickBot="1" x14ac:dyDescent="0.3">
      <c r="A28" s="602">
        <f t="shared" si="0"/>
        <v>20</v>
      </c>
      <c r="B28" s="285" t="s">
        <v>190</v>
      </c>
      <c r="C28" s="286"/>
      <c r="D28" s="287" t="s">
        <v>494</v>
      </c>
      <c r="E28" s="667"/>
      <c r="F28" s="717"/>
      <c r="G28" s="669"/>
      <c r="H28" s="670"/>
      <c r="I28" s="671">
        <f>SUM(H28:H32)</f>
        <v>0</v>
      </c>
      <c r="L28" s="285" t="s">
        <v>190</v>
      </c>
      <c r="M28" s="286"/>
      <c r="N28" s="287" t="s">
        <v>494</v>
      </c>
      <c r="O28" s="667"/>
      <c r="P28" s="717"/>
      <c r="Q28" s="669"/>
      <c r="R28" s="670"/>
      <c r="S28" s="671">
        <v>18624850</v>
      </c>
      <c r="T28" s="682"/>
      <c r="U28" s="683"/>
      <c r="V28" s="683"/>
      <c r="W28" s="683"/>
      <c r="X28" s="683"/>
      <c r="Y28" s="683"/>
      <c r="Z28" s="683"/>
      <c r="AA28" s="683"/>
      <c r="AB28" s="684"/>
      <c r="AE28" s="285" t="s">
        <v>190</v>
      </c>
      <c r="AF28" s="286"/>
      <c r="AG28" s="287" t="s">
        <v>494</v>
      </c>
      <c r="AH28" s="667"/>
      <c r="AI28" s="717"/>
      <c r="AJ28" s="669"/>
      <c r="AK28" s="670"/>
      <c r="AL28" s="671">
        <f>SUM(AK28:AK32)</f>
        <v>11830000</v>
      </c>
      <c r="AM28" s="682"/>
      <c r="AN28" s="683"/>
      <c r="AO28" s="683"/>
      <c r="AP28" s="683"/>
      <c r="AQ28" s="683"/>
      <c r="AR28" s="683"/>
      <c r="AS28" s="683"/>
      <c r="AT28" s="683"/>
      <c r="AU28" s="684"/>
      <c r="AX28" s="285" t="s">
        <v>190</v>
      </c>
      <c r="AY28" s="286"/>
      <c r="AZ28" s="287" t="s">
        <v>494</v>
      </c>
      <c r="BA28" s="667"/>
      <c r="BB28" s="717"/>
      <c r="BC28" s="718"/>
      <c r="BD28" s="670"/>
      <c r="BE28" s="671">
        <f>SUM(BD28:BD32)</f>
        <v>19006680</v>
      </c>
      <c r="BF28" s="682"/>
      <c r="BG28" s="683"/>
      <c r="BH28" s="683"/>
      <c r="BI28" s="683"/>
      <c r="BJ28" s="683"/>
      <c r="BK28" s="683"/>
      <c r="BL28" s="683"/>
      <c r="BM28" s="683"/>
      <c r="BN28" s="684"/>
      <c r="BQ28" s="285" t="s">
        <v>190</v>
      </c>
      <c r="BR28" s="286"/>
      <c r="BS28" s="287" t="s">
        <v>494</v>
      </c>
      <c r="BT28" s="667"/>
      <c r="BU28" s="717"/>
      <c r="BV28" s="669"/>
      <c r="BW28" s="670"/>
      <c r="BX28" s="671">
        <f>SUM(BW28:BW32)</f>
        <v>17997500</v>
      </c>
      <c r="BY28" s="682"/>
      <c r="BZ28" s="683"/>
      <c r="CA28" s="683"/>
      <c r="CB28" s="683"/>
      <c r="CC28" s="683"/>
      <c r="CD28" s="683"/>
      <c r="CE28" s="683"/>
      <c r="CF28" s="683"/>
      <c r="CG28" s="684"/>
      <c r="CJ28" s="285" t="s">
        <v>190</v>
      </c>
      <c r="CK28" s="286"/>
      <c r="CL28" s="287" t="s">
        <v>494</v>
      </c>
      <c r="CM28" s="667"/>
      <c r="CN28" s="717"/>
      <c r="CO28" s="669"/>
      <c r="CP28" s="670"/>
      <c r="CQ28" s="671">
        <f>SUM(CP28:CP32)</f>
        <v>10830000</v>
      </c>
      <c r="CR28" s="682"/>
      <c r="CS28" s="683"/>
      <c r="CT28" s="683"/>
      <c r="CU28" s="683"/>
      <c r="CV28" s="683"/>
      <c r="CW28" s="683"/>
      <c r="CX28" s="683"/>
      <c r="CY28" s="683"/>
      <c r="CZ28" s="684"/>
      <c r="DC28" s="285" t="s">
        <v>190</v>
      </c>
      <c r="DD28" s="286"/>
      <c r="DE28" s="287" t="s">
        <v>494</v>
      </c>
      <c r="DF28" s="667"/>
      <c r="DG28" s="717"/>
      <c r="DH28" s="669"/>
      <c r="DI28" s="670"/>
      <c r="DJ28" s="671">
        <f>SUM(DI28:DI32)</f>
        <v>19910000</v>
      </c>
      <c r="DK28" s="682"/>
      <c r="DL28" s="683"/>
      <c r="DM28" s="683"/>
      <c r="DN28" s="683"/>
      <c r="DO28" s="683"/>
      <c r="DP28" s="683"/>
      <c r="DQ28" s="683"/>
      <c r="DR28" s="683"/>
      <c r="DS28" s="684"/>
      <c r="DV28" s="285" t="s">
        <v>190</v>
      </c>
      <c r="DW28" s="286"/>
      <c r="DX28" s="287" t="s">
        <v>494</v>
      </c>
      <c r="DY28" s="667"/>
      <c r="DZ28" s="717"/>
      <c r="EA28" s="669"/>
      <c r="EB28" s="670"/>
      <c r="EC28" s="671">
        <f>SUM(EB28:EB32)</f>
        <v>9290000</v>
      </c>
      <c r="ED28" s="682"/>
      <c r="EE28" s="683"/>
      <c r="EF28" s="683"/>
      <c r="EG28" s="683"/>
      <c r="EH28" s="683"/>
      <c r="EI28" s="683"/>
      <c r="EJ28" s="683"/>
      <c r="EK28" s="683"/>
      <c r="EL28" s="684"/>
      <c r="EO28" s="285" t="s">
        <v>190</v>
      </c>
      <c r="EP28" s="286"/>
      <c r="EQ28" s="287" t="s">
        <v>494</v>
      </c>
      <c r="ER28" s="667"/>
      <c r="ES28" s="717"/>
      <c r="ET28" s="669"/>
      <c r="EU28" s="670"/>
      <c r="EV28" s="671">
        <f>SUM(EU28:EU32)</f>
        <v>12566100</v>
      </c>
      <c r="EW28" s="682"/>
      <c r="EX28" s="683"/>
      <c r="EY28" s="683"/>
      <c r="EZ28" s="683"/>
      <c r="FA28" s="683"/>
      <c r="FB28" s="683"/>
      <c r="FC28" s="683"/>
      <c r="FD28" s="683"/>
      <c r="FE28" s="684"/>
      <c r="FH28" s="293"/>
      <c r="FI28" s="293" t="s">
        <v>181</v>
      </c>
      <c r="FJ28" s="294" t="s">
        <v>182</v>
      </c>
      <c r="FK28" s="685"/>
      <c r="FL28" s="686"/>
      <c r="FM28" s="687"/>
      <c r="FN28" s="688"/>
      <c r="FO28" s="722"/>
      <c r="FP28" s="682"/>
      <c r="FQ28" s="683"/>
      <c r="FR28" s="683"/>
      <c r="FS28" s="683"/>
      <c r="FT28" s="683"/>
      <c r="FU28" s="683"/>
      <c r="FV28" s="683"/>
      <c r="FW28" s="683"/>
      <c r="FX28" s="684"/>
      <c r="GA28" s="285" t="s">
        <v>190</v>
      </c>
      <c r="GB28" s="286"/>
      <c r="GC28" s="287" t="s">
        <v>494</v>
      </c>
      <c r="GD28" s="667"/>
      <c r="GE28" s="717"/>
      <c r="GF28" s="669"/>
      <c r="GG28" s="670"/>
      <c r="GH28" s="671">
        <f>SUM(GG28:GG32)</f>
        <v>18750000</v>
      </c>
      <c r="GI28" s="682"/>
      <c r="GJ28" s="683"/>
      <c r="GK28" s="683"/>
      <c r="GL28" s="683"/>
      <c r="GM28" s="683"/>
      <c r="GN28" s="683"/>
      <c r="GO28" s="683"/>
      <c r="GP28" s="683"/>
      <c r="GQ28" s="684"/>
      <c r="GT28" s="285" t="s">
        <v>190</v>
      </c>
      <c r="GU28" s="286"/>
      <c r="GV28" s="287" t="s">
        <v>494</v>
      </c>
      <c r="GW28" s="667"/>
      <c r="GX28" s="717"/>
      <c r="GY28" s="669"/>
      <c r="GZ28" s="670"/>
      <c r="HA28" s="671">
        <f>SUM(GZ28:GZ32)</f>
        <v>32600000</v>
      </c>
      <c r="HB28" s="682"/>
      <c r="HC28" s="683"/>
      <c r="HD28" s="683"/>
      <c r="HE28" s="683"/>
      <c r="HF28" s="683"/>
      <c r="HG28" s="683"/>
      <c r="HH28" s="683"/>
      <c r="HI28" s="683"/>
      <c r="HJ28" s="684"/>
      <c r="HM28" s="285" t="s">
        <v>190</v>
      </c>
      <c r="HN28" s="286"/>
      <c r="HO28" s="287" t="s">
        <v>494</v>
      </c>
      <c r="HP28" s="667"/>
      <c r="HQ28" s="717"/>
      <c r="HR28" s="669"/>
      <c r="HS28" s="670"/>
      <c r="HT28" s="671">
        <f>SUM(HS28:HS32)</f>
        <v>19409330</v>
      </c>
      <c r="HU28" s="682"/>
      <c r="HV28" s="683"/>
      <c r="HW28" s="683"/>
      <c r="HX28" s="683"/>
      <c r="HY28" s="683"/>
      <c r="HZ28" s="683"/>
      <c r="IA28" s="683"/>
      <c r="IB28" s="683"/>
      <c r="IC28" s="684"/>
      <c r="IF28" s="285" t="s">
        <v>190</v>
      </c>
      <c r="IG28" s="286"/>
      <c r="IH28" s="287" t="s">
        <v>494</v>
      </c>
      <c r="II28" s="667"/>
      <c r="IJ28" s="717"/>
      <c r="IK28" s="669"/>
      <c r="IL28" s="670"/>
      <c r="IM28" s="671">
        <f>SUM(IL28:IL32)</f>
        <v>19413930</v>
      </c>
      <c r="IN28" s="682"/>
      <c r="IO28" s="683"/>
      <c r="IP28" s="683"/>
      <c r="IQ28" s="683"/>
      <c r="IR28" s="683"/>
      <c r="IS28" s="683"/>
      <c r="IT28" s="683"/>
      <c r="IU28" s="683"/>
      <c r="IV28" s="684"/>
      <c r="IY28" s="285" t="s">
        <v>190</v>
      </c>
      <c r="IZ28" s="286"/>
      <c r="JA28" s="287" t="s">
        <v>494</v>
      </c>
      <c r="JB28" s="667"/>
      <c r="JC28" s="717"/>
      <c r="JD28" s="669"/>
      <c r="JE28" s="670"/>
      <c r="JF28" s="671">
        <f>SUM(JE28:JE31)</f>
        <v>33100000</v>
      </c>
      <c r="JG28" s="682"/>
      <c r="JH28" s="683"/>
      <c r="JI28" s="683"/>
      <c r="JJ28" s="683"/>
      <c r="JK28" s="683"/>
      <c r="JL28" s="683"/>
      <c r="JM28" s="683"/>
      <c r="JN28" s="683"/>
      <c r="JO28" s="684"/>
      <c r="JR28" s="285" t="s">
        <v>190</v>
      </c>
      <c r="JS28" s="286"/>
      <c r="JT28" s="287" t="s">
        <v>494</v>
      </c>
      <c r="JU28" s="667"/>
      <c r="JV28" s="717"/>
      <c r="JW28" s="669"/>
      <c r="JX28" s="670"/>
      <c r="JY28" s="671">
        <f>SUM(JX28:JX32)</f>
        <v>19414610</v>
      </c>
      <c r="JZ28" s="682"/>
      <c r="KA28" s="683"/>
      <c r="KB28" s="683"/>
      <c r="KC28" s="683"/>
      <c r="KD28" s="683"/>
      <c r="KE28" s="683"/>
      <c r="KF28" s="683"/>
      <c r="KG28" s="683"/>
      <c r="KH28" s="684"/>
      <c r="KK28" s="285" t="s">
        <v>190</v>
      </c>
      <c r="KL28" s="286"/>
      <c r="KM28" s="287" t="s">
        <v>494</v>
      </c>
      <c r="KN28" s="667"/>
      <c r="KO28" s="717"/>
      <c r="KP28" s="669"/>
      <c r="KQ28" s="670"/>
      <c r="KR28" s="671">
        <f>SUM(KQ28:KQ32)</f>
        <v>16150000</v>
      </c>
      <c r="KS28" s="682"/>
      <c r="KT28" s="683"/>
      <c r="KU28" s="683"/>
      <c r="KV28" s="683"/>
      <c r="KW28" s="683"/>
      <c r="KX28" s="683"/>
      <c r="KY28" s="683"/>
      <c r="KZ28" s="683"/>
      <c r="LA28" s="684"/>
      <c r="LD28" s="285" t="s">
        <v>190</v>
      </c>
      <c r="LE28" s="286"/>
      <c r="LF28" s="287" t="s">
        <v>494</v>
      </c>
      <c r="LG28" s="667"/>
      <c r="LH28" s="717"/>
      <c r="LI28" s="669">
        <v>0</v>
      </c>
      <c r="LJ28" s="670"/>
      <c r="LK28" s="671">
        <f>SUM(LJ28:LJ32)</f>
        <v>15639441</v>
      </c>
      <c r="LL28" s="682"/>
      <c r="LM28" s="683"/>
      <c r="LN28" s="683"/>
      <c r="LO28" s="683"/>
      <c r="LP28" s="683"/>
      <c r="LQ28" s="683"/>
      <c r="LR28" s="683"/>
      <c r="LS28" s="683"/>
      <c r="LT28" s="684"/>
      <c r="LW28" s="285" t="s">
        <v>190</v>
      </c>
      <c r="LX28" s="286"/>
      <c r="LY28" s="287" t="s">
        <v>494</v>
      </c>
      <c r="LZ28" s="667"/>
      <c r="MA28" s="717"/>
      <c r="MB28" s="669"/>
      <c r="MC28" s="670"/>
      <c r="MD28" s="671">
        <f>SUM(MC28:MC32)</f>
        <v>19411380</v>
      </c>
      <c r="ME28" s="682"/>
      <c r="MF28" s="683"/>
      <c r="MG28" s="683"/>
      <c r="MH28" s="683"/>
      <c r="MI28" s="683"/>
      <c r="MJ28" s="683"/>
      <c r="MK28" s="683"/>
      <c r="ML28" s="683"/>
      <c r="MM28" s="684"/>
      <c r="MP28" s="285" t="s">
        <v>190</v>
      </c>
      <c r="MQ28" s="286"/>
      <c r="MR28" s="287" t="s">
        <v>494</v>
      </c>
      <c r="MS28" s="667"/>
      <c r="MT28" s="717"/>
      <c r="MU28" s="669"/>
      <c r="MV28" s="670"/>
      <c r="MW28" s="671"/>
      <c r="MX28" s="682"/>
      <c r="MY28" s="683"/>
      <c r="MZ28" s="683"/>
      <c r="NA28" s="683"/>
      <c r="NB28" s="683"/>
      <c r="NC28" s="683"/>
      <c r="ND28" s="683"/>
      <c r="NE28" s="683"/>
      <c r="NF28" s="684"/>
      <c r="NI28" s="285" t="s">
        <v>190</v>
      </c>
      <c r="NJ28" s="286"/>
      <c r="NK28" s="287" t="s">
        <v>494</v>
      </c>
      <c r="NL28" s="667"/>
      <c r="NM28" s="717"/>
      <c r="NN28" s="669"/>
      <c r="NO28" s="670"/>
      <c r="NP28" s="671">
        <f>SUM(NO28:NO32)</f>
        <v>19411000</v>
      </c>
      <c r="NQ28" s="682"/>
      <c r="NR28" s="683"/>
      <c r="NS28" s="683"/>
      <c r="NT28" s="683"/>
      <c r="NU28" s="683"/>
      <c r="NV28" s="683"/>
      <c r="NW28" s="683"/>
      <c r="NX28" s="683"/>
      <c r="NY28" s="684"/>
      <c r="OB28" s="285" t="s">
        <v>190</v>
      </c>
      <c r="OC28" s="286"/>
      <c r="OD28" s="287" t="s">
        <v>494</v>
      </c>
      <c r="OE28" s="667"/>
      <c r="OF28" s="717"/>
      <c r="OG28" s="669"/>
      <c r="OH28" s="670"/>
      <c r="OI28" s="671">
        <f>SUM(OH28:OH32)</f>
        <v>30750000</v>
      </c>
      <c r="OJ28" s="682"/>
      <c r="OK28" s="683"/>
      <c r="OL28" s="683"/>
      <c r="OM28" s="683"/>
      <c r="ON28" s="683"/>
      <c r="OO28" s="683"/>
      <c r="OP28" s="683"/>
      <c r="OQ28" s="683"/>
      <c r="OR28" s="684"/>
    </row>
    <row r="29" spans="1:408" ht="30" customHeight="1" thickTop="1" thickBot="1" x14ac:dyDescent="0.3">
      <c r="A29" s="602">
        <f t="shared" si="0"/>
        <v>21</v>
      </c>
      <c r="B29" s="290" t="s">
        <v>191</v>
      </c>
      <c r="C29" s="291"/>
      <c r="D29" s="292" t="s">
        <v>495</v>
      </c>
      <c r="E29" s="677"/>
      <c r="F29" s="729"/>
      <c r="G29" s="679"/>
      <c r="H29" s="680"/>
      <c r="I29" s="720" t="e">
        <f>+I28/$H$61</f>
        <v>#DIV/0!</v>
      </c>
      <c r="L29" s="290" t="s">
        <v>191</v>
      </c>
      <c r="M29" s="291"/>
      <c r="N29" s="292" t="s">
        <v>495</v>
      </c>
      <c r="O29" s="677"/>
      <c r="P29" s="729"/>
      <c r="Q29" s="679"/>
      <c r="R29" s="680"/>
      <c r="S29" s="720">
        <v>4.815869717845294E-2</v>
      </c>
      <c r="T29" s="682"/>
      <c r="U29" s="683"/>
      <c r="V29" s="683"/>
      <c r="W29" s="683"/>
      <c r="X29" s="683"/>
      <c r="Y29" s="683"/>
      <c r="Z29" s="683"/>
      <c r="AA29" s="683"/>
      <c r="AB29" s="684"/>
      <c r="AE29" s="290" t="s">
        <v>191</v>
      </c>
      <c r="AF29" s="291"/>
      <c r="AG29" s="292" t="s">
        <v>495</v>
      </c>
      <c r="AH29" s="677"/>
      <c r="AI29" s="729"/>
      <c r="AJ29" s="679"/>
      <c r="AK29" s="680"/>
      <c r="AL29" s="720" t="e">
        <f>+AL28/$H$62</f>
        <v>#DIV/0!</v>
      </c>
      <c r="AM29" s="682"/>
      <c r="AN29" s="683"/>
      <c r="AO29" s="683"/>
      <c r="AP29" s="683"/>
      <c r="AQ29" s="683"/>
      <c r="AR29" s="683"/>
      <c r="AS29" s="683"/>
      <c r="AT29" s="683"/>
      <c r="AU29" s="684"/>
      <c r="AX29" s="290" t="s">
        <v>191</v>
      </c>
      <c r="AY29" s="291"/>
      <c r="AZ29" s="292" t="s">
        <v>495</v>
      </c>
      <c r="BA29" s="677"/>
      <c r="BB29" s="729"/>
      <c r="BC29" s="721"/>
      <c r="BD29" s="680"/>
      <c r="BE29" s="720" t="e">
        <f>+BE28/$H$62</f>
        <v>#DIV/0!</v>
      </c>
      <c r="BF29" s="682"/>
      <c r="BG29" s="683"/>
      <c r="BH29" s="683"/>
      <c r="BI29" s="683"/>
      <c r="BJ29" s="683"/>
      <c r="BK29" s="683"/>
      <c r="BL29" s="683"/>
      <c r="BM29" s="683"/>
      <c r="BN29" s="684"/>
      <c r="BQ29" s="290" t="s">
        <v>191</v>
      </c>
      <c r="BR29" s="291"/>
      <c r="BS29" s="292" t="s">
        <v>495</v>
      </c>
      <c r="BT29" s="677"/>
      <c r="BU29" s="729"/>
      <c r="BV29" s="679"/>
      <c r="BW29" s="680"/>
      <c r="BX29" s="720" t="e">
        <f>+BX28/$H$62</f>
        <v>#DIV/0!</v>
      </c>
      <c r="BY29" s="682"/>
      <c r="BZ29" s="683"/>
      <c r="CA29" s="683"/>
      <c r="CB29" s="683"/>
      <c r="CC29" s="683"/>
      <c r="CD29" s="683"/>
      <c r="CE29" s="683"/>
      <c r="CF29" s="683"/>
      <c r="CG29" s="684"/>
      <c r="CJ29" s="290" t="s">
        <v>191</v>
      </c>
      <c r="CK29" s="291"/>
      <c r="CL29" s="292" t="s">
        <v>495</v>
      </c>
      <c r="CM29" s="677"/>
      <c r="CN29" s="729"/>
      <c r="CO29" s="679"/>
      <c r="CP29" s="680"/>
      <c r="CQ29" s="720" t="e">
        <f>+CQ28/$H$62</f>
        <v>#DIV/0!</v>
      </c>
      <c r="CR29" s="682"/>
      <c r="CS29" s="683"/>
      <c r="CT29" s="683"/>
      <c r="CU29" s="683"/>
      <c r="CV29" s="683"/>
      <c r="CW29" s="683"/>
      <c r="CX29" s="683"/>
      <c r="CY29" s="683"/>
      <c r="CZ29" s="684"/>
      <c r="DC29" s="290" t="s">
        <v>191</v>
      </c>
      <c r="DD29" s="291"/>
      <c r="DE29" s="292" t="s">
        <v>495</v>
      </c>
      <c r="DF29" s="677"/>
      <c r="DG29" s="729"/>
      <c r="DH29" s="679"/>
      <c r="DI29" s="680"/>
      <c r="DJ29" s="720" t="e">
        <f>+DJ28/$H$62</f>
        <v>#DIV/0!</v>
      </c>
      <c r="DK29" s="682"/>
      <c r="DL29" s="683"/>
      <c r="DM29" s="683"/>
      <c r="DN29" s="683"/>
      <c r="DO29" s="683"/>
      <c r="DP29" s="683"/>
      <c r="DQ29" s="683"/>
      <c r="DR29" s="683"/>
      <c r="DS29" s="684"/>
      <c r="DV29" s="290" t="s">
        <v>191</v>
      </c>
      <c r="DW29" s="291"/>
      <c r="DX29" s="292" t="s">
        <v>495</v>
      </c>
      <c r="DY29" s="677"/>
      <c r="DZ29" s="729"/>
      <c r="EA29" s="679"/>
      <c r="EB29" s="680"/>
      <c r="EC29" s="720" t="e">
        <f>+EC28/$H$59</f>
        <v>#DIV/0!</v>
      </c>
      <c r="ED29" s="682"/>
      <c r="EE29" s="683"/>
      <c r="EF29" s="683"/>
      <c r="EG29" s="683"/>
      <c r="EH29" s="683"/>
      <c r="EI29" s="683"/>
      <c r="EJ29" s="683"/>
      <c r="EK29" s="683"/>
      <c r="EL29" s="684"/>
      <c r="EO29" s="290" t="s">
        <v>191</v>
      </c>
      <c r="EP29" s="291"/>
      <c r="EQ29" s="292" t="s">
        <v>495</v>
      </c>
      <c r="ER29" s="677"/>
      <c r="ES29" s="729"/>
      <c r="ET29" s="679"/>
      <c r="EU29" s="680"/>
      <c r="EV29" s="720" t="e">
        <f>+EV28/$H$60</f>
        <v>#DIV/0!</v>
      </c>
      <c r="EW29" s="682"/>
      <c r="EX29" s="683"/>
      <c r="EY29" s="683"/>
      <c r="EZ29" s="683"/>
      <c r="FA29" s="683"/>
      <c r="FB29" s="683"/>
      <c r="FC29" s="683"/>
      <c r="FD29" s="683"/>
      <c r="FE29" s="684"/>
      <c r="FH29" s="702" t="s">
        <v>381</v>
      </c>
      <c r="FI29" s="702" t="s">
        <v>183</v>
      </c>
      <c r="FJ29" s="298" t="s">
        <v>559</v>
      </c>
      <c r="FK29" s="692" t="s">
        <v>176</v>
      </c>
      <c r="FL29" s="703">
        <v>10</v>
      </c>
      <c r="FM29" s="704">
        <v>15000</v>
      </c>
      <c r="FN29" s="705">
        <f t="shared" ref="FN29:FN35" si="438">ROUND(FL29*FM29,0)</f>
        <v>150000</v>
      </c>
      <c r="FO29" s="722"/>
      <c r="FP29" s="682"/>
      <c r="FQ29" s="683"/>
      <c r="FR29" s="683"/>
      <c r="FS29" s="683"/>
      <c r="FT29" s="683"/>
      <c r="FU29" s="683"/>
      <c r="FV29" s="683"/>
      <c r="FW29" s="683"/>
      <c r="FX29" s="684"/>
      <c r="GA29" s="290" t="s">
        <v>191</v>
      </c>
      <c r="GB29" s="291"/>
      <c r="GC29" s="292" t="s">
        <v>495</v>
      </c>
      <c r="GD29" s="677"/>
      <c r="GE29" s="729"/>
      <c r="GF29" s="679"/>
      <c r="GG29" s="680"/>
      <c r="GH29" s="720" t="e">
        <f>+GH28/$H$62</f>
        <v>#DIV/0!</v>
      </c>
      <c r="GI29" s="682"/>
      <c r="GJ29" s="683"/>
      <c r="GK29" s="683"/>
      <c r="GL29" s="683"/>
      <c r="GM29" s="683"/>
      <c r="GN29" s="683"/>
      <c r="GO29" s="683"/>
      <c r="GP29" s="683"/>
      <c r="GQ29" s="684"/>
      <c r="GT29" s="290" t="s">
        <v>191</v>
      </c>
      <c r="GU29" s="291"/>
      <c r="GV29" s="292" t="s">
        <v>495</v>
      </c>
      <c r="GW29" s="677"/>
      <c r="GX29" s="729"/>
      <c r="GY29" s="679"/>
      <c r="GZ29" s="680"/>
      <c r="HA29" s="720" t="e">
        <f>+HA28/$H$62</f>
        <v>#DIV/0!</v>
      </c>
      <c r="HB29" s="682"/>
      <c r="HC29" s="683"/>
      <c r="HD29" s="683"/>
      <c r="HE29" s="683"/>
      <c r="HF29" s="683"/>
      <c r="HG29" s="683"/>
      <c r="HH29" s="683"/>
      <c r="HI29" s="683"/>
      <c r="HJ29" s="684"/>
      <c r="HM29" s="290" t="s">
        <v>191</v>
      </c>
      <c r="HN29" s="291"/>
      <c r="HO29" s="292" t="s">
        <v>495</v>
      </c>
      <c r="HP29" s="677"/>
      <c r="HQ29" s="729"/>
      <c r="HR29" s="679"/>
      <c r="HS29" s="680"/>
      <c r="HT29" s="720" t="e">
        <f>+HT28/$H$62</f>
        <v>#DIV/0!</v>
      </c>
      <c r="HU29" s="682"/>
      <c r="HV29" s="683"/>
      <c r="HW29" s="683"/>
      <c r="HX29" s="683"/>
      <c r="HY29" s="683"/>
      <c r="HZ29" s="683"/>
      <c r="IA29" s="683"/>
      <c r="IB29" s="683"/>
      <c r="IC29" s="684"/>
      <c r="IF29" s="290" t="s">
        <v>191</v>
      </c>
      <c r="IG29" s="291"/>
      <c r="IH29" s="292" t="s">
        <v>495</v>
      </c>
      <c r="II29" s="677"/>
      <c r="IJ29" s="729"/>
      <c r="IK29" s="679"/>
      <c r="IL29" s="680"/>
      <c r="IM29" s="720" t="e">
        <f>+IM28/$H$62</f>
        <v>#DIV/0!</v>
      </c>
      <c r="IN29" s="682"/>
      <c r="IO29" s="683"/>
      <c r="IP29" s="683"/>
      <c r="IQ29" s="683"/>
      <c r="IR29" s="683"/>
      <c r="IS29" s="683"/>
      <c r="IT29" s="683"/>
      <c r="IU29" s="683"/>
      <c r="IV29" s="684"/>
      <c r="IY29" s="290" t="s">
        <v>191</v>
      </c>
      <c r="IZ29" s="291"/>
      <c r="JA29" s="292" t="s">
        <v>495</v>
      </c>
      <c r="JB29" s="677"/>
      <c r="JC29" s="729"/>
      <c r="JD29" s="679"/>
      <c r="JE29" s="680"/>
      <c r="JF29" s="720" t="e">
        <f>+JF28/$H$62</f>
        <v>#DIV/0!</v>
      </c>
      <c r="JG29" s="682"/>
      <c r="JH29" s="683"/>
      <c r="JI29" s="683"/>
      <c r="JJ29" s="683"/>
      <c r="JK29" s="683"/>
      <c r="JL29" s="683"/>
      <c r="JM29" s="683"/>
      <c r="JN29" s="683"/>
      <c r="JO29" s="684"/>
      <c r="JR29" s="290" t="s">
        <v>191</v>
      </c>
      <c r="JS29" s="291"/>
      <c r="JT29" s="292" t="s">
        <v>495</v>
      </c>
      <c r="JU29" s="677"/>
      <c r="JV29" s="729"/>
      <c r="JW29" s="679"/>
      <c r="JX29" s="680"/>
      <c r="JY29" s="720" t="e">
        <f>+JY28/$H$62</f>
        <v>#DIV/0!</v>
      </c>
      <c r="JZ29" s="682"/>
      <c r="KA29" s="683"/>
      <c r="KB29" s="683"/>
      <c r="KC29" s="683"/>
      <c r="KD29" s="683"/>
      <c r="KE29" s="683"/>
      <c r="KF29" s="683"/>
      <c r="KG29" s="683"/>
      <c r="KH29" s="684"/>
      <c r="KK29" s="290" t="s">
        <v>191</v>
      </c>
      <c r="KL29" s="291"/>
      <c r="KM29" s="292" t="s">
        <v>495</v>
      </c>
      <c r="KN29" s="677"/>
      <c r="KO29" s="729"/>
      <c r="KP29" s="679"/>
      <c r="KQ29" s="680"/>
      <c r="KR29" s="720" t="e">
        <f>+KR28/$H$59</f>
        <v>#DIV/0!</v>
      </c>
      <c r="KS29" s="682"/>
      <c r="KT29" s="683"/>
      <c r="KU29" s="683"/>
      <c r="KV29" s="683"/>
      <c r="KW29" s="683"/>
      <c r="KX29" s="683"/>
      <c r="KY29" s="683"/>
      <c r="KZ29" s="683"/>
      <c r="LA29" s="684"/>
      <c r="LD29" s="290" t="s">
        <v>191</v>
      </c>
      <c r="LE29" s="291"/>
      <c r="LF29" s="292" t="s">
        <v>495</v>
      </c>
      <c r="LG29" s="677"/>
      <c r="LH29" s="729"/>
      <c r="LI29" s="679">
        <v>0</v>
      </c>
      <c r="LJ29" s="680"/>
      <c r="LK29" s="720" t="e">
        <f>+LK28/$H$62</f>
        <v>#DIV/0!</v>
      </c>
      <c r="LL29" s="682"/>
      <c r="LM29" s="683"/>
      <c r="LN29" s="683"/>
      <c r="LO29" s="683"/>
      <c r="LP29" s="683"/>
      <c r="LQ29" s="683"/>
      <c r="LR29" s="683"/>
      <c r="LS29" s="683"/>
      <c r="LT29" s="684"/>
      <c r="LW29" s="290" t="s">
        <v>191</v>
      </c>
      <c r="LX29" s="291"/>
      <c r="LY29" s="292" t="s">
        <v>495</v>
      </c>
      <c r="LZ29" s="677"/>
      <c r="MA29" s="729"/>
      <c r="MB29" s="679"/>
      <c r="MC29" s="680"/>
      <c r="MD29" s="720" t="e">
        <f>+MD28/$H$62</f>
        <v>#DIV/0!</v>
      </c>
      <c r="ME29" s="682"/>
      <c r="MF29" s="683"/>
      <c r="MG29" s="683"/>
      <c r="MH29" s="683"/>
      <c r="MI29" s="683"/>
      <c r="MJ29" s="683"/>
      <c r="MK29" s="683"/>
      <c r="ML29" s="683"/>
      <c r="MM29" s="684"/>
      <c r="MP29" s="290" t="s">
        <v>191</v>
      </c>
      <c r="MQ29" s="291"/>
      <c r="MR29" s="292" t="s">
        <v>495</v>
      </c>
      <c r="MS29" s="677"/>
      <c r="MT29" s="729"/>
      <c r="MU29" s="679"/>
      <c r="MV29" s="680"/>
      <c r="MW29" s="720"/>
      <c r="MX29" s="682"/>
      <c r="MY29" s="683"/>
      <c r="MZ29" s="683"/>
      <c r="NA29" s="683"/>
      <c r="NB29" s="683"/>
      <c r="NC29" s="683"/>
      <c r="ND29" s="683"/>
      <c r="NE29" s="683"/>
      <c r="NF29" s="684"/>
      <c r="NI29" s="290" t="s">
        <v>191</v>
      </c>
      <c r="NJ29" s="291"/>
      <c r="NK29" s="292" t="s">
        <v>495</v>
      </c>
      <c r="NL29" s="677"/>
      <c r="NM29" s="729"/>
      <c r="NN29" s="679"/>
      <c r="NO29" s="680"/>
      <c r="NP29" s="720" t="e">
        <f>+NP28/$H$62</f>
        <v>#DIV/0!</v>
      </c>
      <c r="NQ29" s="682"/>
      <c r="NR29" s="683"/>
      <c r="NS29" s="683"/>
      <c r="NT29" s="683"/>
      <c r="NU29" s="683"/>
      <c r="NV29" s="683"/>
      <c r="NW29" s="683"/>
      <c r="NX29" s="683"/>
      <c r="NY29" s="684"/>
      <c r="OB29" s="290" t="s">
        <v>191</v>
      </c>
      <c r="OC29" s="291"/>
      <c r="OD29" s="292" t="s">
        <v>495</v>
      </c>
      <c r="OE29" s="677"/>
      <c r="OF29" s="729"/>
      <c r="OG29" s="679"/>
      <c r="OH29" s="680"/>
      <c r="OI29" s="720" t="e">
        <f>+OI28/$H$62</f>
        <v>#DIV/0!</v>
      </c>
      <c r="OJ29" s="682"/>
      <c r="OK29" s="683"/>
      <c r="OL29" s="683"/>
      <c r="OM29" s="683"/>
      <c r="ON29" s="683"/>
      <c r="OO29" s="683"/>
      <c r="OP29" s="683"/>
      <c r="OQ29" s="683"/>
      <c r="OR29" s="684"/>
    </row>
    <row r="30" spans="1:408" ht="77.25" customHeight="1" thickTop="1" x14ac:dyDescent="0.25">
      <c r="B30" s="730" t="s">
        <v>192</v>
      </c>
      <c r="C30" s="731" t="s">
        <v>382</v>
      </c>
      <c r="D30" s="304" t="s">
        <v>496</v>
      </c>
      <c r="E30" s="732" t="s">
        <v>164</v>
      </c>
      <c r="F30" s="733">
        <v>70</v>
      </c>
      <c r="G30" s="694"/>
      <c r="H30" s="695">
        <f>ROUND(F30*G30,0)</f>
        <v>0</v>
      </c>
      <c r="I30" s="723"/>
      <c r="L30" s="730" t="s">
        <v>192</v>
      </c>
      <c r="M30" s="731" t="s">
        <v>382</v>
      </c>
      <c r="N30" s="304" t="s">
        <v>496</v>
      </c>
      <c r="O30" s="732" t="s">
        <v>164</v>
      </c>
      <c r="P30" s="733">
        <v>70</v>
      </c>
      <c r="Q30" s="694">
        <v>62380</v>
      </c>
      <c r="R30" s="695">
        <v>4366600</v>
      </c>
      <c r="S30" s="723"/>
      <c r="T30" s="697">
        <f>IFERROR(IF(EXACT(VLOOKUP(L30,OFERTA_0,1,FALSE),L30),1,0),0)</f>
        <v>1</v>
      </c>
      <c r="U30" s="697">
        <f>IFERROR(IF(EXACT(VLOOKUP(L30,OFERTA_0,3,FALSE),N30),1,0),0)</f>
        <v>1</v>
      </c>
      <c r="V30" s="697">
        <f>IFERROR(IF(EXACT(VLOOKUP(L30,OFERTA_0,4,FALSE),O30),1,0),0)</f>
        <v>1</v>
      </c>
      <c r="W30" s="697">
        <f>IFERROR(IF(EXACT(VLOOKUP(L30,OFERTA_0,5,FALSE),P30),1,0),0)</f>
        <v>1</v>
      </c>
      <c r="X30" s="697">
        <f t="shared" ref="X30:X31" si="439">IFERROR(IF(Q30&lt;=0,0,1),0)</f>
        <v>1</v>
      </c>
      <c r="Y30" s="697">
        <f t="shared" ref="Y30:Y31" si="440">IFERROR(IF(R30&lt;=0,0,1),0)</f>
        <v>1</v>
      </c>
      <c r="Z30" s="697">
        <f t="shared" ref="Z30:Z31" si="441">PRODUCT(T30:Y30)</f>
        <v>1</v>
      </c>
      <c r="AA30" s="698">
        <f t="shared" ref="AA30:AA31" si="442">ROUND(R30,0)</f>
        <v>4366600</v>
      </c>
      <c r="AB30" s="699">
        <f t="shared" ref="AB30:AB31" si="443">R30-AA30</f>
        <v>0</v>
      </c>
      <c r="AE30" s="730" t="s">
        <v>192</v>
      </c>
      <c r="AF30" s="731" t="s">
        <v>382</v>
      </c>
      <c r="AG30" s="304" t="s">
        <v>496</v>
      </c>
      <c r="AH30" s="732" t="s">
        <v>164</v>
      </c>
      <c r="AI30" s="733">
        <v>70</v>
      </c>
      <c r="AJ30" s="694">
        <v>49000</v>
      </c>
      <c r="AK30" s="695">
        <f>ROUND(AI30*AJ30,0)</f>
        <v>3430000</v>
      </c>
      <c r="AL30" s="723"/>
      <c r="AM30" s="697">
        <f>IFERROR(IF(EXACT(VLOOKUP(AE30,OFERTA_0,1,FALSE),AE30),1,0),0)</f>
        <v>1</v>
      </c>
      <c r="AN30" s="697">
        <f>IFERROR(IF(EXACT(VLOOKUP(AE30,OFERTA_0,3,FALSE),AG30),1,0),0)</f>
        <v>1</v>
      </c>
      <c r="AO30" s="697">
        <f>IFERROR(IF(EXACT(VLOOKUP(AE30,OFERTA_0,4,FALSE),AH30),1,0),0)</f>
        <v>1</v>
      </c>
      <c r="AP30" s="697">
        <f>IFERROR(IF(EXACT(VLOOKUP(AE30,OFERTA_0,5,FALSE),AI30),1,0),0)</f>
        <v>1</v>
      </c>
      <c r="AQ30" s="697">
        <f t="shared" ref="AQ30:AQ31" si="444">IFERROR(IF(AJ30&lt;=0,0,1),0)</f>
        <v>1</v>
      </c>
      <c r="AR30" s="697">
        <f t="shared" ref="AR30:AR31" si="445">IFERROR(IF(AK30&lt;=0,0,1),0)</f>
        <v>1</v>
      </c>
      <c r="AS30" s="697">
        <f t="shared" ref="AS30:AS31" si="446">PRODUCT(AM30:AR30)</f>
        <v>1</v>
      </c>
      <c r="AT30" s="698">
        <f t="shared" ref="AT30:AT31" si="447">ROUND(AK30,0)</f>
        <v>3430000</v>
      </c>
      <c r="AU30" s="699">
        <f t="shared" ref="AU30:AU31" si="448">AK30-AT30</f>
        <v>0</v>
      </c>
      <c r="AX30" s="730" t="s">
        <v>192</v>
      </c>
      <c r="AY30" s="731" t="s">
        <v>382</v>
      </c>
      <c r="AZ30" s="304" t="s">
        <v>496</v>
      </c>
      <c r="BA30" s="732" t="s">
        <v>164</v>
      </c>
      <c r="BB30" s="733">
        <v>70</v>
      </c>
      <c r="BC30" s="700">
        <v>77319</v>
      </c>
      <c r="BD30" s="695">
        <f>ROUND(BB30*BC30,0)</f>
        <v>5412330</v>
      </c>
      <c r="BE30" s="723"/>
      <c r="BF30" s="697">
        <f>IFERROR(IF(EXACT(VLOOKUP(AX30,OFERTA_0,1,FALSE),AX30),1,0),0)</f>
        <v>1</v>
      </c>
      <c r="BG30" s="697">
        <f>IFERROR(IF(EXACT(VLOOKUP(AX30,OFERTA_0,3,FALSE),AZ30),1,0),0)</f>
        <v>1</v>
      </c>
      <c r="BH30" s="697">
        <f>IFERROR(IF(EXACT(VLOOKUP(AX30,OFERTA_0,4,FALSE),BA30),1,0),0)</f>
        <v>1</v>
      </c>
      <c r="BI30" s="697">
        <f>IFERROR(IF(EXACT(VLOOKUP(AX30,OFERTA_0,5,FALSE),BB30),1,0),0)</f>
        <v>1</v>
      </c>
      <c r="BJ30" s="697">
        <f t="shared" ref="BJ30:BJ31" si="449">IFERROR(IF(BC30&lt;=0,0,1),0)</f>
        <v>1</v>
      </c>
      <c r="BK30" s="697">
        <f t="shared" ref="BK30:BK31" si="450">IFERROR(IF(BD30&lt;=0,0,1),0)</f>
        <v>1</v>
      </c>
      <c r="BL30" s="697">
        <f t="shared" ref="BL30:BL31" si="451">PRODUCT(BF30:BK30)</f>
        <v>1</v>
      </c>
      <c r="BM30" s="698">
        <f t="shared" ref="BM30:BM31" si="452">ROUND(BD30,0)</f>
        <v>5412330</v>
      </c>
      <c r="BN30" s="699">
        <f t="shared" ref="BN30:BN31" si="453">BD30-BM30</f>
        <v>0</v>
      </c>
      <c r="BQ30" s="730" t="s">
        <v>192</v>
      </c>
      <c r="BR30" s="731" t="s">
        <v>382</v>
      </c>
      <c r="BS30" s="304" t="s">
        <v>496</v>
      </c>
      <c r="BT30" s="732" t="s">
        <v>164</v>
      </c>
      <c r="BU30" s="733">
        <v>70</v>
      </c>
      <c r="BV30" s="694">
        <v>72110</v>
      </c>
      <c r="BW30" s="695">
        <f>ROUND(BU30*BV30,0)</f>
        <v>5047700</v>
      </c>
      <c r="BX30" s="723"/>
      <c r="BY30" s="697">
        <f>IFERROR(IF(EXACT(VLOOKUP(BQ30,OFERTA_0,1,FALSE),BQ30),1,0),0)</f>
        <v>1</v>
      </c>
      <c r="BZ30" s="697">
        <f>IFERROR(IF(EXACT(VLOOKUP(BQ30,OFERTA_0,3,FALSE),BS30),1,0),0)</f>
        <v>1</v>
      </c>
      <c r="CA30" s="697">
        <f>IFERROR(IF(EXACT(VLOOKUP(BQ30,OFERTA_0,4,FALSE),BT30),1,0),0)</f>
        <v>1</v>
      </c>
      <c r="CB30" s="697">
        <f>IFERROR(IF(EXACT(VLOOKUP(BQ30,OFERTA_0,5,FALSE),BU30),1,0),0)</f>
        <v>1</v>
      </c>
      <c r="CC30" s="697">
        <f t="shared" ref="CC30:CC31" si="454">IFERROR(IF(BV30&lt;=0,0,1),0)</f>
        <v>1</v>
      </c>
      <c r="CD30" s="697">
        <f t="shared" ref="CD30:CD31" si="455">IFERROR(IF(BW30&lt;=0,0,1),0)</f>
        <v>1</v>
      </c>
      <c r="CE30" s="697">
        <f t="shared" ref="CE30:CE31" si="456">PRODUCT(BY30:CD30)</f>
        <v>1</v>
      </c>
      <c r="CF30" s="698">
        <f t="shared" ref="CF30:CF31" si="457">ROUND(BW30,0)</f>
        <v>5047700</v>
      </c>
      <c r="CG30" s="699">
        <f t="shared" ref="CG30:CG31" si="458">BW30-CF30</f>
        <v>0</v>
      </c>
      <c r="CJ30" s="730" t="s">
        <v>192</v>
      </c>
      <c r="CK30" s="731" t="s">
        <v>382</v>
      </c>
      <c r="CL30" s="296" t="s">
        <v>496</v>
      </c>
      <c r="CM30" s="732" t="s">
        <v>164</v>
      </c>
      <c r="CN30" s="733">
        <v>70</v>
      </c>
      <c r="CO30" s="694">
        <v>57000</v>
      </c>
      <c r="CP30" s="695">
        <f t="shared" ref="CP30:CP31" si="459">ROUND(CN30*CO30,0)</f>
        <v>3990000</v>
      </c>
      <c r="CQ30" s="723"/>
      <c r="CR30" s="697">
        <f>IFERROR(IF(EXACT(VLOOKUP(CJ30,OFERTA_0,1,FALSE),CJ30),1,0),0)</f>
        <v>1</v>
      </c>
      <c r="CS30" s="697">
        <f>IFERROR(IF(EXACT(VLOOKUP(CJ30,OFERTA_0,3,FALSE),CL30),1,0),0)</f>
        <v>1</v>
      </c>
      <c r="CT30" s="697">
        <f>IFERROR(IF(EXACT(VLOOKUP(CJ30,OFERTA_0,4,FALSE),CM30),1,0),0)</f>
        <v>1</v>
      </c>
      <c r="CU30" s="697">
        <f>IFERROR(IF(EXACT(VLOOKUP(CJ30,OFERTA_0,5,FALSE),CN30),1,0),0)</f>
        <v>1</v>
      </c>
      <c r="CV30" s="697">
        <f t="shared" ref="CV30:CV31" si="460">IFERROR(IF(CO30&lt;=0,0,1),0)</f>
        <v>1</v>
      </c>
      <c r="CW30" s="697">
        <f t="shared" ref="CW30:CW31" si="461">IFERROR(IF(CP30&lt;=0,0,1),0)</f>
        <v>1</v>
      </c>
      <c r="CX30" s="697">
        <f t="shared" ref="CX30:CX31" si="462">PRODUCT(CR30:CW30)</f>
        <v>1</v>
      </c>
      <c r="CY30" s="698">
        <f t="shared" ref="CY30:CY31" si="463">ROUND(CP30,0)</f>
        <v>3990000</v>
      </c>
      <c r="CZ30" s="699">
        <f t="shared" ref="CZ30:CZ31" si="464">CP30-CY30</f>
        <v>0</v>
      </c>
      <c r="DC30" s="730" t="s">
        <v>192</v>
      </c>
      <c r="DD30" s="731" t="s">
        <v>382</v>
      </c>
      <c r="DE30" s="304" t="s">
        <v>496</v>
      </c>
      <c r="DF30" s="732" t="s">
        <v>164</v>
      </c>
      <c r="DG30" s="733">
        <v>70</v>
      </c>
      <c r="DH30" s="694">
        <v>60500.000000000007</v>
      </c>
      <c r="DI30" s="695">
        <f>ROUND(DG30*DH30,0)</f>
        <v>4235000</v>
      </c>
      <c r="DJ30" s="723"/>
      <c r="DK30" s="697">
        <f>IFERROR(IF(EXACT(VLOOKUP(DC30,OFERTA_0,1,FALSE),DC30),1,0),0)</f>
        <v>1</v>
      </c>
      <c r="DL30" s="697">
        <f>IFERROR(IF(EXACT(VLOOKUP(DC30,OFERTA_0,3,FALSE),DE30),1,0),0)</f>
        <v>1</v>
      </c>
      <c r="DM30" s="697">
        <f>IFERROR(IF(EXACT(VLOOKUP(DC30,OFERTA_0,4,FALSE),DF30),1,0),0)</f>
        <v>1</v>
      </c>
      <c r="DN30" s="697">
        <f>IFERROR(IF(EXACT(VLOOKUP(DC30,OFERTA_0,5,FALSE),DG30),1,0),0)</f>
        <v>1</v>
      </c>
      <c r="DO30" s="697">
        <f t="shared" ref="DO30:DO31" si="465">IFERROR(IF(DH30&lt;=0,0,1),0)</f>
        <v>1</v>
      </c>
      <c r="DP30" s="697">
        <f t="shared" ref="DP30:DP31" si="466">IFERROR(IF(DI30&lt;=0,0,1),0)</f>
        <v>1</v>
      </c>
      <c r="DQ30" s="697">
        <f t="shared" ref="DQ30:DQ31" si="467">PRODUCT(DK30:DP30)</f>
        <v>1</v>
      </c>
      <c r="DR30" s="698">
        <f t="shared" ref="DR30:DR31" si="468">ROUND(DI30,0)</f>
        <v>4235000</v>
      </c>
      <c r="DS30" s="699">
        <f t="shared" ref="DS30:DS31" si="469">DI30-DR30</f>
        <v>0</v>
      </c>
      <c r="DV30" s="730" t="s">
        <v>192</v>
      </c>
      <c r="DW30" s="731" t="s">
        <v>382</v>
      </c>
      <c r="DX30" s="297" t="s">
        <v>496</v>
      </c>
      <c r="DY30" s="732" t="s">
        <v>164</v>
      </c>
      <c r="DZ30" s="733">
        <v>70</v>
      </c>
      <c r="EA30" s="694">
        <v>62000</v>
      </c>
      <c r="EB30" s="701">
        <f>ROUND(DZ30*EA30,0)</f>
        <v>4340000</v>
      </c>
      <c r="EC30" s="723"/>
      <c r="ED30" s="697">
        <f>IFERROR(IF(EXACT(VLOOKUP(DV30,OFERTA_0,1,FALSE),DV30),1,0),0)</f>
        <v>1</v>
      </c>
      <c r="EE30" s="697">
        <f>IFERROR(IF(EXACT(VLOOKUP(DV30,OFERTA_0,3,FALSE),DX30),1,0),0)</f>
        <v>1</v>
      </c>
      <c r="EF30" s="697">
        <f>IFERROR(IF(EXACT(VLOOKUP(DV30,OFERTA_0,4,FALSE),DY30),1,0),0)</f>
        <v>1</v>
      </c>
      <c r="EG30" s="697">
        <f>IFERROR(IF(EXACT(VLOOKUP(DV30,OFERTA_0,5,FALSE),DZ30),1,0),0)</f>
        <v>1</v>
      </c>
      <c r="EH30" s="697">
        <f t="shared" ref="EH30:EH31" si="470">IFERROR(IF(EA30&lt;=0,0,1),0)</f>
        <v>1</v>
      </c>
      <c r="EI30" s="697">
        <f t="shared" ref="EI30:EI31" si="471">IFERROR(IF(EB30&lt;=0,0,1),0)</f>
        <v>1</v>
      </c>
      <c r="EJ30" s="697">
        <f t="shared" ref="EJ30:EJ31" si="472">PRODUCT(ED30:EI30)</f>
        <v>1</v>
      </c>
      <c r="EK30" s="698">
        <f t="shared" ref="EK30:EK31" si="473">ROUND(EB30,0)</f>
        <v>4340000</v>
      </c>
      <c r="EL30" s="699">
        <f t="shared" ref="EL30:EL31" si="474">EB30-EK30</f>
        <v>0</v>
      </c>
      <c r="EO30" s="730" t="s">
        <v>192</v>
      </c>
      <c r="EP30" s="731" t="s">
        <v>382</v>
      </c>
      <c r="EQ30" s="297" t="s">
        <v>496</v>
      </c>
      <c r="ER30" s="732" t="s">
        <v>164</v>
      </c>
      <c r="ES30" s="733">
        <v>70</v>
      </c>
      <c r="ET30" s="694">
        <v>84960</v>
      </c>
      <c r="EU30" s="695">
        <f>ROUND(ES30*ET30,0)</f>
        <v>5947200</v>
      </c>
      <c r="EV30" s="723"/>
      <c r="EW30" s="697">
        <f>IFERROR(IF(EXACT(VLOOKUP(EO30,OFERTA_0,1,FALSE),EO30),1,0),0)</f>
        <v>1</v>
      </c>
      <c r="EX30" s="697">
        <f>IFERROR(IF(EXACT(VLOOKUP(EO30,OFERTA_0,3,FALSE),EQ30),1,0),0)</f>
        <v>1</v>
      </c>
      <c r="EY30" s="697">
        <f>IFERROR(IF(EXACT(VLOOKUP(EO30,OFERTA_0,4,FALSE),ER30),1,0),0)</f>
        <v>1</v>
      </c>
      <c r="EZ30" s="697">
        <f>IFERROR(IF(EXACT(VLOOKUP(EO30,OFERTA_0,5,FALSE),ES30),1,0),0)</f>
        <v>1</v>
      </c>
      <c r="FA30" s="697">
        <f t="shared" ref="FA30:FA31" si="475">IFERROR(IF(ET30&lt;=0,0,1),0)</f>
        <v>1</v>
      </c>
      <c r="FB30" s="697">
        <f t="shared" ref="FB30:FB31" si="476">IFERROR(IF(EU30&lt;=0,0,1),0)</f>
        <v>1</v>
      </c>
      <c r="FC30" s="697">
        <f t="shared" ref="FC30:FC31" si="477">PRODUCT(EW30:FB30)</f>
        <v>1</v>
      </c>
      <c r="FD30" s="698">
        <f t="shared" ref="FD30:FD31" si="478">ROUND(EU30,0)</f>
        <v>5947200</v>
      </c>
      <c r="FE30" s="699">
        <f t="shared" ref="FE30:FE31" si="479">EU30-FD30</f>
        <v>0</v>
      </c>
      <c r="FH30" s="702" t="s">
        <v>381</v>
      </c>
      <c r="FI30" s="702" t="s">
        <v>184</v>
      </c>
      <c r="FJ30" s="302" t="s">
        <v>560</v>
      </c>
      <c r="FK30" s="692" t="s">
        <v>164</v>
      </c>
      <c r="FL30" s="703">
        <v>9</v>
      </c>
      <c r="FM30" s="704">
        <v>30000</v>
      </c>
      <c r="FN30" s="705">
        <f t="shared" si="438"/>
        <v>270000</v>
      </c>
      <c r="FO30" s="722"/>
      <c r="FP30" s="697">
        <f>IFERROR(IF(EXACT(VLOOKUP(FH30,OFERTA_0,1,FALSE),FH30),1,0),0)</f>
        <v>0</v>
      </c>
      <c r="FQ30" s="697">
        <f>IFERROR(IF(EXACT(VLOOKUP(FH30,OFERTA_0,3,FALSE),FJ30),1,0),0)</f>
        <v>0</v>
      </c>
      <c r="FR30" s="697">
        <f>IFERROR(IF(EXACT(VLOOKUP(FH30,OFERTA_0,4,FALSE),FK30),1,0),0)</f>
        <v>0</v>
      </c>
      <c r="FS30" s="697">
        <f>IFERROR(IF(EXACT(VLOOKUP(FH30,OFERTA_0,5,FALSE),FL30),1,0),0)</f>
        <v>0</v>
      </c>
      <c r="FT30" s="697">
        <f t="shared" ref="FT30:FT31" si="480">IFERROR(IF(FM30&lt;=0,0,1),0)</f>
        <v>1</v>
      </c>
      <c r="FU30" s="697">
        <f t="shared" ref="FU30:FU31" si="481">IFERROR(IF(FN30&lt;=0,0,1),0)</f>
        <v>1</v>
      </c>
      <c r="FV30" s="697">
        <f t="shared" ref="FV30:FV31" si="482">PRODUCT(FP30:FU30)</f>
        <v>0</v>
      </c>
      <c r="FW30" s="698">
        <f t="shared" ref="FW30:FW31" si="483">ROUND(FN30,0)</f>
        <v>270000</v>
      </c>
      <c r="FX30" s="699">
        <f t="shared" ref="FX30:FX31" si="484">FN30-FW30</f>
        <v>0</v>
      </c>
      <c r="GA30" s="730" t="s">
        <v>192</v>
      </c>
      <c r="GB30" s="731" t="s">
        <v>382</v>
      </c>
      <c r="GC30" s="304" t="s">
        <v>496</v>
      </c>
      <c r="GD30" s="732" t="s">
        <v>164</v>
      </c>
      <c r="GE30" s="733">
        <v>70</v>
      </c>
      <c r="GF30" s="694">
        <v>75000</v>
      </c>
      <c r="GG30" s="695">
        <f>ROUND(GE30*GF30,0)</f>
        <v>5250000</v>
      </c>
      <c r="GH30" s="723"/>
      <c r="GI30" s="697">
        <f>IFERROR(IF(EXACT(VLOOKUP(GA30,OFERTA_0,1,FALSE),GA30),1,0),0)</f>
        <v>1</v>
      </c>
      <c r="GJ30" s="697">
        <f>IFERROR(IF(EXACT(VLOOKUP(GA30,OFERTA_0,3,FALSE),GC30),1,0),0)</f>
        <v>1</v>
      </c>
      <c r="GK30" s="697">
        <f>IFERROR(IF(EXACT(VLOOKUP(GA30,OFERTA_0,4,FALSE),GD30),1,0),0)</f>
        <v>1</v>
      </c>
      <c r="GL30" s="697">
        <f>IFERROR(IF(EXACT(VLOOKUP(GA30,OFERTA_0,5,FALSE),GE30),1,0),0)</f>
        <v>1</v>
      </c>
      <c r="GM30" s="697">
        <f t="shared" ref="GM30:GM31" si="485">IFERROR(IF(GF30&lt;=0,0,1),0)</f>
        <v>1</v>
      </c>
      <c r="GN30" s="697">
        <f t="shared" ref="GN30:GN31" si="486">IFERROR(IF(GG30&lt;=0,0,1),0)</f>
        <v>1</v>
      </c>
      <c r="GO30" s="697">
        <f t="shared" ref="GO30:GO31" si="487">PRODUCT(GI30:GN30)</f>
        <v>1</v>
      </c>
      <c r="GP30" s="698">
        <f t="shared" ref="GP30:GP31" si="488">ROUND(GG30,0)</f>
        <v>5250000</v>
      </c>
      <c r="GQ30" s="699">
        <f t="shared" ref="GQ30:GQ31" si="489">GG30-GP30</f>
        <v>0</v>
      </c>
      <c r="GT30" s="730" t="s">
        <v>192</v>
      </c>
      <c r="GU30" s="731" t="s">
        <v>382</v>
      </c>
      <c r="GV30" s="304" t="s">
        <v>496</v>
      </c>
      <c r="GW30" s="732" t="s">
        <v>164</v>
      </c>
      <c r="GX30" s="733">
        <v>70</v>
      </c>
      <c r="GY30" s="694">
        <v>80000</v>
      </c>
      <c r="GZ30" s="695">
        <f>ROUND(GX30*GY30,0)</f>
        <v>5600000</v>
      </c>
      <c r="HA30" s="723"/>
      <c r="HB30" s="697">
        <f>IFERROR(IF(EXACT(VLOOKUP(GT30,OFERTA_0,1,FALSE),GT30),1,0),0)</f>
        <v>1</v>
      </c>
      <c r="HC30" s="697">
        <f>IFERROR(IF(EXACT(VLOOKUP(GT30,OFERTA_0,3,FALSE),GV30),1,0),0)</f>
        <v>1</v>
      </c>
      <c r="HD30" s="697">
        <f>IFERROR(IF(EXACT(VLOOKUP(GT30,OFERTA_0,4,FALSE),GW30),1,0),0)</f>
        <v>1</v>
      </c>
      <c r="HE30" s="697">
        <f>IFERROR(IF(EXACT(VLOOKUP(GT30,OFERTA_0,5,FALSE),GX30),1,0),0)</f>
        <v>1</v>
      </c>
      <c r="HF30" s="697">
        <f t="shared" ref="HF30:HF31" si="490">IFERROR(IF(GY30&lt;=0,0,1),0)</f>
        <v>1</v>
      </c>
      <c r="HG30" s="697">
        <f t="shared" ref="HG30:HG31" si="491">IFERROR(IF(GZ30&lt;=0,0,1),0)</f>
        <v>1</v>
      </c>
      <c r="HH30" s="697">
        <f t="shared" ref="HH30:HH31" si="492">PRODUCT(HB30:HG30)</f>
        <v>1</v>
      </c>
      <c r="HI30" s="698">
        <f t="shared" ref="HI30:HI31" si="493">ROUND(GZ30,0)</f>
        <v>5600000</v>
      </c>
      <c r="HJ30" s="699">
        <f t="shared" ref="HJ30:HJ31" si="494">GZ30-HI30</f>
        <v>0</v>
      </c>
      <c r="HM30" s="730" t="s">
        <v>192</v>
      </c>
      <c r="HN30" s="731" t="s">
        <v>382</v>
      </c>
      <c r="HO30" s="304" t="s">
        <v>496</v>
      </c>
      <c r="HP30" s="732" t="s">
        <v>164</v>
      </c>
      <c r="HQ30" s="733">
        <v>70</v>
      </c>
      <c r="HR30" s="694">
        <v>65789</v>
      </c>
      <c r="HS30" s="695">
        <f>ROUND(HQ30*HR30,0)</f>
        <v>4605230</v>
      </c>
      <c r="HT30" s="723"/>
      <c r="HU30" s="697">
        <f>IFERROR(IF(EXACT(VLOOKUP(HM30,OFERTA_0,1,FALSE),HM30),1,0),0)</f>
        <v>1</v>
      </c>
      <c r="HV30" s="697">
        <f>IFERROR(IF(EXACT(VLOOKUP(HM30,OFERTA_0,3,FALSE),HO30),1,0),0)</f>
        <v>1</v>
      </c>
      <c r="HW30" s="697">
        <f>IFERROR(IF(EXACT(VLOOKUP(HM30,OFERTA_0,4,FALSE),HP30),1,0),0)</f>
        <v>1</v>
      </c>
      <c r="HX30" s="697">
        <f>IFERROR(IF(EXACT(VLOOKUP(HM30,OFERTA_0,5,FALSE),HQ30),1,0),0)</f>
        <v>1</v>
      </c>
      <c r="HY30" s="697">
        <f t="shared" ref="HY30:HY31" si="495">IFERROR(IF(HR30&lt;=0,0,1),0)</f>
        <v>1</v>
      </c>
      <c r="HZ30" s="697">
        <f t="shared" ref="HZ30:HZ31" si="496">IFERROR(IF(HS30&lt;=0,0,1),0)</f>
        <v>1</v>
      </c>
      <c r="IA30" s="697">
        <f t="shared" ref="IA30:IA31" si="497">PRODUCT(HU30:HZ30)</f>
        <v>1</v>
      </c>
      <c r="IB30" s="698">
        <f t="shared" ref="IB30:IB31" si="498">ROUND(HS30,0)</f>
        <v>4605230</v>
      </c>
      <c r="IC30" s="699">
        <f t="shared" ref="IC30:IC31" si="499">HS30-IB30</f>
        <v>0</v>
      </c>
      <c r="IF30" s="730" t="s">
        <v>192</v>
      </c>
      <c r="IG30" s="731" t="s">
        <v>382</v>
      </c>
      <c r="IH30" s="304" t="s">
        <v>496</v>
      </c>
      <c r="II30" s="732" t="s">
        <v>164</v>
      </c>
      <c r="IJ30" s="733">
        <v>70</v>
      </c>
      <c r="IK30" s="694">
        <v>65799</v>
      </c>
      <c r="IL30" s="695">
        <f>ROUND(IJ30*IK30,0)</f>
        <v>4605930</v>
      </c>
      <c r="IM30" s="723"/>
      <c r="IN30" s="697">
        <f>IFERROR(IF(EXACT(VLOOKUP(IF30,OFERTA_0,1,FALSE),IF30),1,0),0)</f>
        <v>1</v>
      </c>
      <c r="IO30" s="697">
        <f>IFERROR(IF(EXACT(VLOOKUP(IF30,OFERTA_0,3,FALSE),IH30),1,0),0)</f>
        <v>1</v>
      </c>
      <c r="IP30" s="697">
        <f>IFERROR(IF(EXACT(VLOOKUP(IF30,OFERTA_0,4,FALSE),II30),1,0),0)</f>
        <v>1</v>
      </c>
      <c r="IQ30" s="697">
        <f>IFERROR(IF(EXACT(VLOOKUP(IF30,OFERTA_0,5,FALSE),IJ30),1,0),0)</f>
        <v>1</v>
      </c>
      <c r="IR30" s="697">
        <f t="shared" ref="IR30:IR31" si="500">IFERROR(IF(IK30&lt;=0,0,1),0)</f>
        <v>1</v>
      </c>
      <c r="IS30" s="697">
        <f t="shared" ref="IS30:IS31" si="501">IFERROR(IF(IL30&lt;=0,0,1),0)</f>
        <v>1</v>
      </c>
      <c r="IT30" s="697">
        <f t="shared" ref="IT30:IT31" si="502">PRODUCT(IN30:IS30)</f>
        <v>1</v>
      </c>
      <c r="IU30" s="698">
        <f t="shared" ref="IU30:IU31" si="503">ROUND(IL30,0)</f>
        <v>4605930</v>
      </c>
      <c r="IV30" s="699">
        <f t="shared" ref="IV30:IV31" si="504">IL30-IU30</f>
        <v>0</v>
      </c>
      <c r="IY30" s="730" t="s">
        <v>192</v>
      </c>
      <c r="IZ30" s="731" t="s">
        <v>382</v>
      </c>
      <c r="JA30" s="304" t="s">
        <v>496</v>
      </c>
      <c r="JB30" s="732" t="s">
        <v>164</v>
      </c>
      <c r="JC30" s="733">
        <v>70</v>
      </c>
      <c r="JD30" s="694">
        <v>130000</v>
      </c>
      <c r="JE30" s="695">
        <f>ROUND(JC30*JD30,0)</f>
        <v>9100000</v>
      </c>
      <c r="JF30" s="723"/>
      <c r="JG30" s="697">
        <f>IFERROR(IF(EXACT(VLOOKUP(IY30,OFERTA_0,1,FALSE),IY30),1,0),0)</f>
        <v>1</v>
      </c>
      <c r="JH30" s="697">
        <f>IFERROR(IF(EXACT(VLOOKUP(IY30,OFERTA_0,3,FALSE),JA30),1,0),0)</f>
        <v>1</v>
      </c>
      <c r="JI30" s="697">
        <f>IFERROR(IF(EXACT(VLOOKUP(IY30,OFERTA_0,4,FALSE),JB30),1,0),0)</f>
        <v>1</v>
      </c>
      <c r="JJ30" s="697">
        <f>IFERROR(IF(EXACT(VLOOKUP(IY30,OFERTA_0,5,FALSE),JC30),1,0),0)</f>
        <v>1</v>
      </c>
      <c r="JK30" s="697">
        <f t="shared" ref="JK30:JK31" si="505">IFERROR(IF(JD30&lt;=0,0,1),0)</f>
        <v>1</v>
      </c>
      <c r="JL30" s="697">
        <f t="shared" ref="JL30:JL31" si="506">IFERROR(IF(JE30&lt;=0,0,1),0)</f>
        <v>1</v>
      </c>
      <c r="JM30" s="697">
        <f t="shared" ref="JM30:JM31" si="507">PRODUCT(JG30:JL30)</f>
        <v>1</v>
      </c>
      <c r="JN30" s="698">
        <f t="shared" ref="JN30:JN31" si="508">ROUND(JE30,0)</f>
        <v>9100000</v>
      </c>
      <c r="JO30" s="699">
        <f t="shared" ref="JO30:JO31" si="509">JE30-JN30</f>
        <v>0</v>
      </c>
      <c r="JR30" s="730" t="s">
        <v>192</v>
      </c>
      <c r="JS30" s="731" t="s">
        <v>382</v>
      </c>
      <c r="JT30" s="304" t="s">
        <v>496</v>
      </c>
      <c r="JU30" s="732" t="s">
        <v>164</v>
      </c>
      <c r="JV30" s="733">
        <v>70</v>
      </c>
      <c r="JW30" s="694">
        <v>65798</v>
      </c>
      <c r="JX30" s="695">
        <f>ROUND(JV30*JW30,0)</f>
        <v>4605860</v>
      </c>
      <c r="JY30" s="723"/>
      <c r="JZ30" s="697">
        <f>IFERROR(IF(EXACT(VLOOKUP(JR30,OFERTA_0,1,FALSE),JR30),1,0),0)</f>
        <v>1</v>
      </c>
      <c r="KA30" s="697">
        <f>IFERROR(IF(EXACT(VLOOKUP(JR30,OFERTA_0,3,FALSE),JT30),1,0),0)</f>
        <v>1</v>
      </c>
      <c r="KB30" s="697">
        <f>IFERROR(IF(EXACT(VLOOKUP(JR30,OFERTA_0,4,FALSE),JU30),1,0),0)</f>
        <v>1</v>
      </c>
      <c r="KC30" s="697">
        <f>IFERROR(IF(EXACT(VLOOKUP(JR30,OFERTA_0,5,FALSE),JV30),1,0),0)</f>
        <v>1</v>
      </c>
      <c r="KD30" s="697">
        <f t="shared" ref="KD30:KD31" si="510">IFERROR(IF(JW30&lt;=0,0,1),0)</f>
        <v>1</v>
      </c>
      <c r="KE30" s="697">
        <f t="shared" ref="KE30:KE31" si="511">IFERROR(IF(JX30&lt;=0,0,1),0)</f>
        <v>1</v>
      </c>
      <c r="KF30" s="697">
        <f t="shared" ref="KF30:KF31" si="512">PRODUCT(JZ30:KE30)</f>
        <v>1</v>
      </c>
      <c r="KG30" s="698">
        <f t="shared" ref="KG30:KG31" si="513">ROUND(JX30,0)</f>
        <v>4605860</v>
      </c>
      <c r="KH30" s="699">
        <f t="shared" ref="KH30:KH31" si="514">JX30-KG30</f>
        <v>0</v>
      </c>
      <c r="KK30" s="730" t="s">
        <v>192</v>
      </c>
      <c r="KL30" s="731" t="s">
        <v>382</v>
      </c>
      <c r="KM30" s="304" t="s">
        <v>496</v>
      </c>
      <c r="KN30" s="732" t="s">
        <v>164</v>
      </c>
      <c r="KO30" s="733">
        <v>70</v>
      </c>
      <c r="KP30" s="694">
        <v>85000</v>
      </c>
      <c r="KQ30" s="695">
        <f>ROUND(KO30*KP30,0)</f>
        <v>5950000</v>
      </c>
      <c r="KR30" s="723"/>
      <c r="KS30" s="697">
        <f>IFERROR(IF(EXACT(VLOOKUP(KK30,OFERTA_0,1,FALSE),KK30),1,0),0)</f>
        <v>1</v>
      </c>
      <c r="KT30" s="697">
        <f>IFERROR(IF(EXACT(VLOOKUP(KK30,OFERTA_0,3,FALSE),KM30),1,0),0)</f>
        <v>1</v>
      </c>
      <c r="KU30" s="697">
        <f>IFERROR(IF(EXACT(VLOOKUP(KK30,OFERTA_0,4,FALSE),KN30),1,0),0)</f>
        <v>1</v>
      </c>
      <c r="KV30" s="697">
        <f>IFERROR(IF(EXACT(VLOOKUP(KK30,OFERTA_0,5,FALSE),KO30),1,0),0)</f>
        <v>1</v>
      </c>
      <c r="KW30" s="697">
        <f t="shared" ref="KW30:KW31" si="515">IFERROR(IF(KP30&lt;=0,0,1),0)</f>
        <v>1</v>
      </c>
      <c r="KX30" s="697">
        <f t="shared" ref="KX30:KX31" si="516">IFERROR(IF(KQ30&lt;=0,0,1),0)</f>
        <v>1</v>
      </c>
      <c r="KY30" s="697">
        <f t="shared" ref="KY30:KY31" si="517">PRODUCT(KS30:KX30)</f>
        <v>1</v>
      </c>
      <c r="KZ30" s="698">
        <f t="shared" ref="KZ30:KZ31" si="518">ROUND(KQ30,0)</f>
        <v>5950000</v>
      </c>
      <c r="LA30" s="699">
        <f t="shared" ref="LA30:LA31" si="519">KQ30-KZ30</f>
        <v>0</v>
      </c>
      <c r="LD30" s="730" t="s">
        <v>192</v>
      </c>
      <c r="LE30" s="731" t="s">
        <v>382</v>
      </c>
      <c r="LF30" s="304" t="s">
        <v>496</v>
      </c>
      <c r="LG30" s="732" t="s">
        <v>164</v>
      </c>
      <c r="LH30" s="733">
        <v>70</v>
      </c>
      <c r="LI30" s="694">
        <v>82312.847830124956</v>
      </c>
      <c r="LJ30" s="695">
        <f>ROUND(LH30*LI30,0)</f>
        <v>5761899</v>
      </c>
      <c r="LK30" s="723"/>
      <c r="LL30" s="697">
        <f>IFERROR(IF(EXACT(VLOOKUP(LD30,OFERTA_0,1,FALSE),LD30),1,0),0)</f>
        <v>1</v>
      </c>
      <c r="LM30" s="697">
        <f>IFERROR(IF(EXACT(VLOOKUP(LD30,OFERTA_0,3,FALSE),LF30),1,0),0)</f>
        <v>1</v>
      </c>
      <c r="LN30" s="697">
        <f>IFERROR(IF(EXACT(VLOOKUP(LD30,OFERTA_0,4,FALSE),LG30),1,0),0)</f>
        <v>1</v>
      </c>
      <c r="LO30" s="697">
        <f>IFERROR(IF(EXACT(VLOOKUP(LD30,OFERTA_0,5,FALSE),LH30),1,0),0)</f>
        <v>1</v>
      </c>
      <c r="LP30" s="697">
        <f t="shared" ref="LP30:LP31" si="520">IFERROR(IF(LI30&lt;=0,0,1),0)</f>
        <v>1</v>
      </c>
      <c r="LQ30" s="697">
        <f t="shared" ref="LQ30:LQ31" si="521">IFERROR(IF(LJ30&lt;=0,0,1),0)</f>
        <v>1</v>
      </c>
      <c r="LR30" s="697">
        <f t="shared" ref="LR30:LR31" si="522">PRODUCT(LL30:LQ30)</f>
        <v>1</v>
      </c>
      <c r="LS30" s="698">
        <f t="shared" ref="LS30:LS31" si="523">ROUND(LJ30,0)</f>
        <v>5761899</v>
      </c>
      <c r="LT30" s="699">
        <f t="shared" ref="LT30:LT31" si="524">LJ30-LS30</f>
        <v>0</v>
      </c>
      <c r="LW30" s="730" t="s">
        <v>192</v>
      </c>
      <c r="LX30" s="731" t="s">
        <v>382</v>
      </c>
      <c r="LY30" s="304" t="s">
        <v>496</v>
      </c>
      <c r="LZ30" s="732" t="s">
        <v>164</v>
      </c>
      <c r="MA30" s="733">
        <v>70</v>
      </c>
      <c r="MB30" s="694">
        <v>65799</v>
      </c>
      <c r="MC30" s="695">
        <f>ROUND(MA30*MB30,0)</f>
        <v>4605930</v>
      </c>
      <c r="MD30" s="723"/>
      <c r="ME30" s="697">
        <f>IFERROR(IF(EXACT(VLOOKUP(LW30,OFERTA_0,1,FALSE),LW30),1,0),0)</f>
        <v>1</v>
      </c>
      <c r="MF30" s="697">
        <f>IFERROR(IF(EXACT(VLOOKUP(LW30,OFERTA_0,3,FALSE),LY30),1,0),0)</f>
        <v>1</v>
      </c>
      <c r="MG30" s="697">
        <f>IFERROR(IF(EXACT(VLOOKUP(LW30,OFERTA_0,4,FALSE),LZ30),1,0),0)</f>
        <v>1</v>
      </c>
      <c r="MH30" s="697">
        <f>IFERROR(IF(EXACT(VLOOKUP(LW30,OFERTA_0,5,FALSE),MA30),1,0),0)</f>
        <v>1</v>
      </c>
      <c r="MI30" s="697">
        <f t="shared" ref="MI30:MI31" si="525">IFERROR(IF(MB30&lt;=0,0,1),0)</f>
        <v>1</v>
      </c>
      <c r="MJ30" s="697">
        <f t="shared" ref="MJ30:MJ31" si="526">IFERROR(IF(MC30&lt;=0,0,1),0)</f>
        <v>1</v>
      </c>
      <c r="MK30" s="697">
        <f t="shared" ref="MK30:MK31" si="527">PRODUCT(ME30:MJ30)</f>
        <v>1</v>
      </c>
      <c r="ML30" s="698">
        <f t="shared" ref="ML30:ML31" si="528">ROUND(MC30,0)</f>
        <v>4605930</v>
      </c>
      <c r="MM30" s="699">
        <f t="shared" ref="MM30:MM31" si="529">MC30-ML30</f>
        <v>0</v>
      </c>
      <c r="MP30" s="730" t="s">
        <v>192</v>
      </c>
      <c r="MQ30" s="731" t="s">
        <v>382</v>
      </c>
      <c r="MR30" s="304" t="s">
        <v>496</v>
      </c>
      <c r="MS30" s="732" t="s">
        <v>164</v>
      </c>
      <c r="MT30" s="733">
        <v>70</v>
      </c>
      <c r="MU30" s="694">
        <v>95000</v>
      </c>
      <c r="MV30" s="695">
        <v>6650000</v>
      </c>
      <c r="MW30" s="723"/>
      <c r="MX30" s="697">
        <f>IFERROR(IF(EXACT(VLOOKUP(MP30,OFERTA_0,1,FALSE),MP30),1,0),0)</f>
        <v>1</v>
      </c>
      <c r="MY30" s="697">
        <f>IFERROR(IF(EXACT(VLOOKUP(MP30,OFERTA_0,3,FALSE),MR30),1,0),0)</f>
        <v>1</v>
      </c>
      <c r="MZ30" s="697">
        <f>IFERROR(IF(EXACT(VLOOKUP(MP30,OFERTA_0,4,FALSE),MS30),1,0),0)</f>
        <v>1</v>
      </c>
      <c r="NA30" s="697">
        <f>IFERROR(IF(EXACT(VLOOKUP(MP30,OFERTA_0,5,FALSE),MT30),1,0),0)</f>
        <v>1</v>
      </c>
      <c r="NB30" s="697">
        <f t="shared" ref="NB30:NB31" si="530">IFERROR(IF(MU30&lt;=0,0,1),0)</f>
        <v>1</v>
      </c>
      <c r="NC30" s="697">
        <f t="shared" ref="NC30:NC31" si="531">IFERROR(IF(MV30&lt;=0,0,1),0)</f>
        <v>1</v>
      </c>
      <c r="ND30" s="697">
        <f t="shared" ref="ND30:ND31" si="532">PRODUCT(MX30:NC30)</f>
        <v>1</v>
      </c>
      <c r="NE30" s="698">
        <f t="shared" ref="NE30:NE31" si="533">ROUND(MV30,0)</f>
        <v>6650000</v>
      </c>
      <c r="NF30" s="699">
        <f t="shared" ref="NF30:NF31" si="534">MV30-NE30</f>
        <v>0</v>
      </c>
      <c r="NI30" s="730" t="s">
        <v>192</v>
      </c>
      <c r="NJ30" s="731" t="s">
        <v>382</v>
      </c>
      <c r="NK30" s="304" t="s">
        <v>496</v>
      </c>
      <c r="NL30" s="732" t="s">
        <v>164</v>
      </c>
      <c r="NM30" s="733">
        <v>70</v>
      </c>
      <c r="NN30" s="694">
        <v>65800</v>
      </c>
      <c r="NO30" s="695">
        <f>ROUND(NM30*NN30,0)</f>
        <v>4606000</v>
      </c>
      <c r="NP30" s="723"/>
      <c r="NQ30" s="697">
        <f>IFERROR(IF(EXACT(VLOOKUP(NI30,OFERTA_0,1,FALSE),NI30),1,0),0)</f>
        <v>1</v>
      </c>
      <c r="NR30" s="697">
        <f>IFERROR(IF(EXACT(VLOOKUP(NI30,OFERTA_0,3,FALSE),NK30),1,0),0)</f>
        <v>1</v>
      </c>
      <c r="NS30" s="697">
        <f>IFERROR(IF(EXACT(VLOOKUP(NI30,OFERTA_0,4,FALSE),NL30),1,0),0)</f>
        <v>1</v>
      </c>
      <c r="NT30" s="697">
        <f>IFERROR(IF(EXACT(VLOOKUP(NI30,OFERTA_0,5,FALSE),NM30),1,0),0)</f>
        <v>1</v>
      </c>
      <c r="NU30" s="697">
        <f t="shared" ref="NU30:NU31" si="535">IFERROR(IF(NN30&lt;=0,0,1),0)</f>
        <v>1</v>
      </c>
      <c r="NV30" s="697">
        <f t="shared" ref="NV30:NV31" si="536">IFERROR(IF(NO30&lt;=0,0,1),0)</f>
        <v>1</v>
      </c>
      <c r="NW30" s="697">
        <f t="shared" ref="NW30:NW31" si="537">PRODUCT(NQ30:NV30)</f>
        <v>1</v>
      </c>
      <c r="NX30" s="698">
        <f t="shared" ref="NX30:NX31" si="538">ROUND(NO30,0)</f>
        <v>4606000</v>
      </c>
      <c r="NY30" s="699">
        <f t="shared" ref="NY30:NY31" si="539">NO30-NX30</f>
        <v>0</v>
      </c>
      <c r="OB30" s="730" t="s">
        <v>192</v>
      </c>
      <c r="OC30" s="731" t="s">
        <v>382</v>
      </c>
      <c r="OD30" s="304" t="s">
        <v>496</v>
      </c>
      <c r="OE30" s="732" t="s">
        <v>164</v>
      </c>
      <c r="OF30" s="733">
        <v>70</v>
      </c>
      <c r="OG30" s="694">
        <v>75000</v>
      </c>
      <c r="OH30" s="695">
        <f>ROUND(OF30*OG30,0)</f>
        <v>5250000</v>
      </c>
      <c r="OI30" s="723"/>
      <c r="OJ30" s="697">
        <f>IFERROR(IF(EXACT(VLOOKUP(OB30,OFERTA_0,1,FALSE),OB30),1,0),0)</f>
        <v>1</v>
      </c>
      <c r="OK30" s="697">
        <f>IFERROR(IF(EXACT(VLOOKUP(OB30,OFERTA_0,3,FALSE),OD30),1,0),0)</f>
        <v>1</v>
      </c>
      <c r="OL30" s="697">
        <f>IFERROR(IF(EXACT(VLOOKUP(OB30,OFERTA_0,4,FALSE),OE30),1,0),0)</f>
        <v>1</v>
      </c>
      <c r="OM30" s="697">
        <f>IFERROR(IF(EXACT(VLOOKUP(OB30,OFERTA_0,5,FALSE),OF30),1,0),0)</f>
        <v>1</v>
      </c>
      <c r="ON30" s="697">
        <f t="shared" ref="ON30:ON31" si="540">IFERROR(IF(OG30&lt;=0,0,1),0)</f>
        <v>1</v>
      </c>
      <c r="OO30" s="697">
        <f t="shared" ref="OO30:OO31" si="541">IFERROR(IF(OH30&lt;=0,0,1),0)</f>
        <v>1</v>
      </c>
      <c r="OP30" s="697">
        <f t="shared" ref="OP30:OP31" si="542">PRODUCT(OJ30:OO30)</f>
        <v>1</v>
      </c>
      <c r="OQ30" s="698">
        <f t="shared" ref="OQ30:OQ31" si="543">ROUND(OH30,0)</f>
        <v>5250000</v>
      </c>
      <c r="OR30" s="699">
        <f t="shared" ref="OR30:OR31" si="544">OH30-OQ30</f>
        <v>0</v>
      </c>
    </row>
    <row r="31" spans="1:408" ht="66" customHeight="1" thickBot="1" x14ac:dyDescent="0.3">
      <c r="B31" s="730" t="s">
        <v>195</v>
      </c>
      <c r="C31" s="731" t="s">
        <v>382</v>
      </c>
      <c r="D31" s="305" t="s">
        <v>497</v>
      </c>
      <c r="E31" s="732" t="s">
        <v>164</v>
      </c>
      <c r="F31" s="733">
        <v>150</v>
      </c>
      <c r="G31" s="694"/>
      <c r="H31" s="695">
        <f>ROUND(F31*G31,0)</f>
        <v>0</v>
      </c>
      <c r="I31" s="734"/>
      <c r="L31" s="730" t="s">
        <v>195</v>
      </c>
      <c r="M31" s="731" t="s">
        <v>382</v>
      </c>
      <c r="N31" s="305" t="s">
        <v>497</v>
      </c>
      <c r="O31" s="732" t="s">
        <v>164</v>
      </c>
      <c r="P31" s="733">
        <v>150</v>
      </c>
      <c r="Q31" s="694">
        <v>95055</v>
      </c>
      <c r="R31" s="695">
        <v>14258250</v>
      </c>
      <c r="S31" s="734"/>
      <c r="T31" s="697">
        <f>IFERROR(IF(EXACT(VLOOKUP(L31,OFERTA_0,1,FALSE),L31),1,0),0)</f>
        <v>1</v>
      </c>
      <c r="U31" s="697">
        <f>IFERROR(IF(EXACT(VLOOKUP(L31,OFERTA_0,3,FALSE),N31),1,0),0)</f>
        <v>1</v>
      </c>
      <c r="V31" s="697">
        <f>IFERROR(IF(EXACT(VLOOKUP(L31,OFERTA_0,4,FALSE),O31),1,0),0)</f>
        <v>1</v>
      </c>
      <c r="W31" s="697">
        <f>IFERROR(IF(EXACT(VLOOKUP(L31,OFERTA_0,5,FALSE),P31),1,0),0)</f>
        <v>1</v>
      </c>
      <c r="X31" s="697">
        <f t="shared" si="439"/>
        <v>1</v>
      </c>
      <c r="Y31" s="697">
        <f t="shared" si="440"/>
        <v>1</v>
      </c>
      <c r="Z31" s="697">
        <f t="shared" si="441"/>
        <v>1</v>
      </c>
      <c r="AA31" s="698">
        <f t="shared" si="442"/>
        <v>14258250</v>
      </c>
      <c r="AB31" s="699">
        <f t="shared" si="443"/>
        <v>0</v>
      </c>
      <c r="AE31" s="730" t="s">
        <v>195</v>
      </c>
      <c r="AF31" s="731" t="s">
        <v>382</v>
      </c>
      <c r="AG31" s="305" t="s">
        <v>497</v>
      </c>
      <c r="AH31" s="732" t="s">
        <v>164</v>
      </c>
      <c r="AI31" s="733">
        <v>150</v>
      </c>
      <c r="AJ31" s="694">
        <v>56000</v>
      </c>
      <c r="AK31" s="695">
        <f>ROUND(AI31*AJ31,0)</f>
        <v>8400000</v>
      </c>
      <c r="AL31" s="734"/>
      <c r="AM31" s="697">
        <f>IFERROR(IF(EXACT(VLOOKUP(AE31,OFERTA_0,1,FALSE),AE31),1,0),0)</f>
        <v>1</v>
      </c>
      <c r="AN31" s="697">
        <f>IFERROR(IF(EXACT(VLOOKUP(AE31,OFERTA_0,3,FALSE),AG31),1,0),0)</f>
        <v>1</v>
      </c>
      <c r="AO31" s="697">
        <f>IFERROR(IF(EXACT(VLOOKUP(AE31,OFERTA_0,4,FALSE),AH31),1,0),0)</f>
        <v>1</v>
      </c>
      <c r="AP31" s="697">
        <f>IFERROR(IF(EXACT(VLOOKUP(AE31,OFERTA_0,5,FALSE),AI31),1,0),0)</f>
        <v>1</v>
      </c>
      <c r="AQ31" s="697">
        <f t="shared" si="444"/>
        <v>1</v>
      </c>
      <c r="AR31" s="697">
        <f t="shared" si="445"/>
        <v>1</v>
      </c>
      <c r="AS31" s="697">
        <f t="shared" si="446"/>
        <v>1</v>
      </c>
      <c r="AT31" s="698">
        <f t="shared" si="447"/>
        <v>8400000</v>
      </c>
      <c r="AU31" s="699">
        <f t="shared" si="448"/>
        <v>0</v>
      </c>
      <c r="AX31" s="730" t="s">
        <v>195</v>
      </c>
      <c r="AY31" s="731" t="s">
        <v>382</v>
      </c>
      <c r="AZ31" s="305" t="s">
        <v>497</v>
      </c>
      <c r="BA31" s="732" t="s">
        <v>164</v>
      </c>
      <c r="BB31" s="733">
        <v>150</v>
      </c>
      <c r="BC31" s="700">
        <v>90629.000000000015</v>
      </c>
      <c r="BD31" s="695">
        <f>ROUND(BB31*BC31,0)</f>
        <v>13594350</v>
      </c>
      <c r="BE31" s="734"/>
      <c r="BF31" s="697">
        <f>IFERROR(IF(EXACT(VLOOKUP(AX31,OFERTA_0,1,FALSE),AX31),1,0),0)</f>
        <v>1</v>
      </c>
      <c r="BG31" s="697">
        <f>IFERROR(IF(EXACT(VLOOKUP(AX31,OFERTA_0,3,FALSE),AZ31),1,0),0)</f>
        <v>1</v>
      </c>
      <c r="BH31" s="697">
        <f>IFERROR(IF(EXACT(VLOOKUP(AX31,OFERTA_0,4,FALSE),BA31),1,0),0)</f>
        <v>1</v>
      </c>
      <c r="BI31" s="697">
        <f>IFERROR(IF(EXACT(VLOOKUP(AX31,OFERTA_0,5,FALSE),BB31),1,0),0)</f>
        <v>1</v>
      </c>
      <c r="BJ31" s="697">
        <f t="shared" si="449"/>
        <v>1</v>
      </c>
      <c r="BK31" s="697">
        <f t="shared" si="450"/>
        <v>1</v>
      </c>
      <c r="BL31" s="697">
        <f t="shared" si="451"/>
        <v>1</v>
      </c>
      <c r="BM31" s="698">
        <f t="shared" si="452"/>
        <v>13594350</v>
      </c>
      <c r="BN31" s="699">
        <f t="shared" si="453"/>
        <v>0</v>
      </c>
      <c r="BQ31" s="730" t="s">
        <v>195</v>
      </c>
      <c r="BR31" s="731" t="s">
        <v>382</v>
      </c>
      <c r="BS31" s="305" t="s">
        <v>497</v>
      </c>
      <c r="BT31" s="732" t="s">
        <v>164</v>
      </c>
      <c r="BU31" s="733">
        <v>150</v>
      </c>
      <c r="BV31" s="694">
        <v>86332</v>
      </c>
      <c r="BW31" s="695">
        <f>ROUND(BU31*BV31,0)</f>
        <v>12949800</v>
      </c>
      <c r="BX31" s="734"/>
      <c r="BY31" s="697">
        <f>IFERROR(IF(EXACT(VLOOKUP(BQ31,OFERTA_0,1,FALSE),BQ31),1,0),0)</f>
        <v>1</v>
      </c>
      <c r="BZ31" s="697">
        <f>IFERROR(IF(EXACT(VLOOKUP(BQ31,OFERTA_0,3,FALSE),BS31),1,0),0)</f>
        <v>1</v>
      </c>
      <c r="CA31" s="697">
        <f>IFERROR(IF(EXACT(VLOOKUP(BQ31,OFERTA_0,4,FALSE),BT31),1,0),0)</f>
        <v>1</v>
      </c>
      <c r="CB31" s="697">
        <f>IFERROR(IF(EXACT(VLOOKUP(BQ31,OFERTA_0,5,FALSE),BU31),1,0),0)</f>
        <v>1</v>
      </c>
      <c r="CC31" s="697">
        <f t="shared" si="454"/>
        <v>1</v>
      </c>
      <c r="CD31" s="697">
        <f t="shared" si="455"/>
        <v>1</v>
      </c>
      <c r="CE31" s="697">
        <f t="shared" si="456"/>
        <v>1</v>
      </c>
      <c r="CF31" s="698">
        <f t="shared" si="457"/>
        <v>12949800</v>
      </c>
      <c r="CG31" s="699">
        <f t="shared" si="458"/>
        <v>0</v>
      </c>
      <c r="CJ31" s="730" t="s">
        <v>195</v>
      </c>
      <c r="CK31" s="731" t="s">
        <v>382</v>
      </c>
      <c r="CL31" s="296" t="s">
        <v>497</v>
      </c>
      <c r="CM31" s="732" t="s">
        <v>164</v>
      </c>
      <c r="CN31" s="733">
        <v>150</v>
      </c>
      <c r="CO31" s="694">
        <v>45600</v>
      </c>
      <c r="CP31" s="695">
        <f t="shared" si="459"/>
        <v>6840000</v>
      </c>
      <c r="CQ31" s="734"/>
      <c r="CR31" s="697">
        <f>IFERROR(IF(EXACT(VLOOKUP(CJ31,OFERTA_0,1,FALSE),CJ31),1,0),0)</f>
        <v>1</v>
      </c>
      <c r="CS31" s="697">
        <f>IFERROR(IF(EXACT(VLOOKUP(CJ31,OFERTA_0,3,FALSE),CL31),1,0),0)</f>
        <v>1</v>
      </c>
      <c r="CT31" s="697">
        <f>IFERROR(IF(EXACT(VLOOKUP(CJ31,OFERTA_0,4,FALSE),CM31),1,0),0)</f>
        <v>1</v>
      </c>
      <c r="CU31" s="697">
        <f>IFERROR(IF(EXACT(VLOOKUP(CJ31,OFERTA_0,5,FALSE),CN31),1,0),0)</f>
        <v>1</v>
      </c>
      <c r="CV31" s="697">
        <f t="shared" si="460"/>
        <v>1</v>
      </c>
      <c r="CW31" s="697">
        <f t="shared" si="461"/>
        <v>1</v>
      </c>
      <c r="CX31" s="697">
        <f t="shared" si="462"/>
        <v>1</v>
      </c>
      <c r="CY31" s="698">
        <f t="shared" si="463"/>
        <v>6840000</v>
      </c>
      <c r="CZ31" s="699">
        <f t="shared" si="464"/>
        <v>0</v>
      </c>
      <c r="DC31" s="730" t="s">
        <v>195</v>
      </c>
      <c r="DD31" s="731" t="s">
        <v>382</v>
      </c>
      <c r="DE31" s="305" t="s">
        <v>497</v>
      </c>
      <c r="DF31" s="732" t="s">
        <v>164</v>
      </c>
      <c r="DG31" s="733">
        <v>150</v>
      </c>
      <c r="DH31" s="694">
        <v>104500.00000000001</v>
      </c>
      <c r="DI31" s="695">
        <f>ROUND(DG31*DH31,0)</f>
        <v>15675000</v>
      </c>
      <c r="DJ31" s="734"/>
      <c r="DK31" s="697">
        <f>IFERROR(IF(EXACT(VLOOKUP(DC31,OFERTA_0,1,FALSE),DC31),1,0),0)</f>
        <v>1</v>
      </c>
      <c r="DL31" s="697">
        <f>IFERROR(IF(EXACT(VLOOKUP(DC31,OFERTA_0,3,FALSE),DE31),1,0),0)</f>
        <v>1</v>
      </c>
      <c r="DM31" s="697">
        <f>IFERROR(IF(EXACT(VLOOKUP(DC31,OFERTA_0,4,FALSE),DF31),1,0),0)</f>
        <v>1</v>
      </c>
      <c r="DN31" s="697">
        <f>IFERROR(IF(EXACT(VLOOKUP(DC31,OFERTA_0,5,FALSE),DG31),1,0),0)</f>
        <v>1</v>
      </c>
      <c r="DO31" s="697">
        <f t="shared" si="465"/>
        <v>1</v>
      </c>
      <c r="DP31" s="697">
        <f t="shared" si="466"/>
        <v>1</v>
      </c>
      <c r="DQ31" s="697">
        <f t="shared" si="467"/>
        <v>1</v>
      </c>
      <c r="DR31" s="698">
        <f t="shared" si="468"/>
        <v>15675000</v>
      </c>
      <c r="DS31" s="699">
        <f t="shared" si="469"/>
        <v>0</v>
      </c>
      <c r="DV31" s="730" t="s">
        <v>195</v>
      </c>
      <c r="DW31" s="731" t="s">
        <v>382</v>
      </c>
      <c r="DX31" s="306" t="s">
        <v>497</v>
      </c>
      <c r="DY31" s="732" t="s">
        <v>164</v>
      </c>
      <c r="DZ31" s="733">
        <v>150</v>
      </c>
      <c r="EA31" s="694">
        <v>33000</v>
      </c>
      <c r="EB31" s="701">
        <f>ROUND(DZ31*EA31,0)</f>
        <v>4950000</v>
      </c>
      <c r="EC31" s="734"/>
      <c r="ED31" s="697">
        <f>IFERROR(IF(EXACT(VLOOKUP(DV31,OFERTA_0,1,FALSE),DV31),1,0),0)</f>
        <v>1</v>
      </c>
      <c r="EE31" s="697">
        <f>IFERROR(IF(EXACT(VLOOKUP(DV31,OFERTA_0,3,FALSE),DX31),1,0),0)</f>
        <v>1</v>
      </c>
      <c r="EF31" s="697">
        <f>IFERROR(IF(EXACT(VLOOKUP(DV31,OFERTA_0,4,FALSE),DY31),1,0),0)</f>
        <v>1</v>
      </c>
      <c r="EG31" s="697">
        <f>IFERROR(IF(EXACT(VLOOKUP(DV31,OFERTA_0,5,FALSE),DZ31),1,0),0)</f>
        <v>1</v>
      </c>
      <c r="EH31" s="697">
        <f t="shared" si="470"/>
        <v>1</v>
      </c>
      <c r="EI31" s="697">
        <f t="shared" si="471"/>
        <v>1</v>
      </c>
      <c r="EJ31" s="697">
        <f t="shared" si="472"/>
        <v>1</v>
      </c>
      <c r="EK31" s="698">
        <f t="shared" si="473"/>
        <v>4950000</v>
      </c>
      <c r="EL31" s="699">
        <f t="shared" si="474"/>
        <v>0</v>
      </c>
      <c r="EO31" s="730" t="s">
        <v>195</v>
      </c>
      <c r="EP31" s="731" t="s">
        <v>382</v>
      </c>
      <c r="EQ31" s="306" t="s">
        <v>497</v>
      </c>
      <c r="ER31" s="732" t="s">
        <v>164</v>
      </c>
      <c r="ES31" s="733">
        <v>150</v>
      </c>
      <c r="ET31" s="694">
        <v>44126</v>
      </c>
      <c r="EU31" s="695">
        <f>ROUND(ES31*ET31,0)</f>
        <v>6618900</v>
      </c>
      <c r="EV31" s="734"/>
      <c r="EW31" s="697">
        <f>IFERROR(IF(EXACT(VLOOKUP(EO31,OFERTA_0,1,FALSE),EO31),1,0),0)</f>
        <v>1</v>
      </c>
      <c r="EX31" s="697">
        <f>IFERROR(IF(EXACT(VLOOKUP(EO31,OFERTA_0,3,FALSE),EQ31),1,0),0)</f>
        <v>1</v>
      </c>
      <c r="EY31" s="697">
        <f>IFERROR(IF(EXACT(VLOOKUP(EO31,OFERTA_0,4,FALSE),ER31),1,0),0)</f>
        <v>1</v>
      </c>
      <c r="EZ31" s="697">
        <f>IFERROR(IF(EXACT(VLOOKUP(EO31,OFERTA_0,5,FALSE),ES31),1,0),0)</f>
        <v>1</v>
      </c>
      <c r="FA31" s="697">
        <f t="shared" si="475"/>
        <v>1</v>
      </c>
      <c r="FB31" s="697">
        <f t="shared" si="476"/>
        <v>1</v>
      </c>
      <c r="FC31" s="697">
        <f t="shared" si="477"/>
        <v>1</v>
      </c>
      <c r="FD31" s="698">
        <f t="shared" si="478"/>
        <v>6618900</v>
      </c>
      <c r="FE31" s="699">
        <f t="shared" si="479"/>
        <v>0</v>
      </c>
      <c r="FH31" s="702" t="s">
        <v>381</v>
      </c>
      <c r="FI31" s="702" t="s">
        <v>185</v>
      </c>
      <c r="FJ31" s="298" t="s">
        <v>561</v>
      </c>
      <c r="FK31" s="692" t="s">
        <v>164</v>
      </c>
      <c r="FL31" s="703">
        <v>11</v>
      </c>
      <c r="FM31" s="704">
        <v>30000</v>
      </c>
      <c r="FN31" s="705">
        <f t="shared" si="438"/>
        <v>330000</v>
      </c>
      <c r="FO31" s="722"/>
      <c r="FP31" s="697">
        <f>IFERROR(IF(EXACT(VLOOKUP(FH31,OFERTA_0,1,FALSE),FH31),1,0),0)</f>
        <v>0</v>
      </c>
      <c r="FQ31" s="697">
        <f>IFERROR(IF(EXACT(VLOOKUP(FH31,OFERTA_0,3,FALSE),FJ31),1,0),0)</f>
        <v>0</v>
      </c>
      <c r="FR31" s="697">
        <f>IFERROR(IF(EXACT(VLOOKUP(FH31,OFERTA_0,4,FALSE),FK31),1,0),0)</f>
        <v>0</v>
      </c>
      <c r="FS31" s="697">
        <f>IFERROR(IF(EXACT(VLOOKUP(FH31,OFERTA_0,5,FALSE),FL31),1,0),0)</f>
        <v>0</v>
      </c>
      <c r="FT31" s="697">
        <f t="shared" si="480"/>
        <v>1</v>
      </c>
      <c r="FU31" s="697">
        <f t="shared" si="481"/>
        <v>1</v>
      </c>
      <c r="FV31" s="697">
        <f t="shared" si="482"/>
        <v>0</v>
      </c>
      <c r="FW31" s="698">
        <f t="shared" si="483"/>
        <v>330000</v>
      </c>
      <c r="FX31" s="699">
        <f t="shared" si="484"/>
        <v>0</v>
      </c>
      <c r="GA31" s="730" t="s">
        <v>195</v>
      </c>
      <c r="GB31" s="731" t="s">
        <v>382</v>
      </c>
      <c r="GC31" s="305" t="s">
        <v>497</v>
      </c>
      <c r="GD31" s="732" t="s">
        <v>164</v>
      </c>
      <c r="GE31" s="733">
        <v>150</v>
      </c>
      <c r="GF31" s="694">
        <v>90000</v>
      </c>
      <c r="GG31" s="695">
        <f>ROUND(GE31*GF31,0)</f>
        <v>13500000</v>
      </c>
      <c r="GH31" s="734"/>
      <c r="GI31" s="697">
        <f>IFERROR(IF(EXACT(VLOOKUP(GA31,OFERTA_0,1,FALSE),GA31),1,0),0)</f>
        <v>1</v>
      </c>
      <c r="GJ31" s="697">
        <f>IFERROR(IF(EXACT(VLOOKUP(GA31,OFERTA_0,3,FALSE),GC31),1,0),0)</f>
        <v>1</v>
      </c>
      <c r="GK31" s="697">
        <f>IFERROR(IF(EXACT(VLOOKUP(GA31,OFERTA_0,4,FALSE),GD31),1,0),0)</f>
        <v>1</v>
      </c>
      <c r="GL31" s="697">
        <f>IFERROR(IF(EXACT(VLOOKUP(GA31,OFERTA_0,5,FALSE),GE31),1,0),0)</f>
        <v>1</v>
      </c>
      <c r="GM31" s="697">
        <f t="shared" si="485"/>
        <v>1</v>
      </c>
      <c r="GN31" s="697">
        <f t="shared" si="486"/>
        <v>1</v>
      </c>
      <c r="GO31" s="697">
        <f t="shared" si="487"/>
        <v>1</v>
      </c>
      <c r="GP31" s="698">
        <f t="shared" si="488"/>
        <v>13500000</v>
      </c>
      <c r="GQ31" s="699">
        <f t="shared" si="489"/>
        <v>0</v>
      </c>
      <c r="GT31" s="730" t="s">
        <v>195</v>
      </c>
      <c r="GU31" s="731" t="s">
        <v>382</v>
      </c>
      <c r="GV31" s="305" t="s">
        <v>497</v>
      </c>
      <c r="GW31" s="732" t="s">
        <v>164</v>
      </c>
      <c r="GX31" s="733">
        <v>150</v>
      </c>
      <c r="GY31" s="694">
        <v>180000</v>
      </c>
      <c r="GZ31" s="695">
        <f>ROUND(GX31*GY31,0)</f>
        <v>27000000</v>
      </c>
      <c r="HA31" s="734"/>
      <c r="HB31" s="697">
        <f>IFERROR(IF(EXACT(VLOOKUP(GT31,OFERTA_0,1,FALSE),GT31),1,0),0)</f>
        <v>1</v>
      </c>
      <c r="HC31" s="697">
        <f>IFERROR(IF(EXACT(VLOOKUP(GT31,OFERTA_0,3,FALSE),GV31),1,0),0)</f>
        <v>1</v>
      </c>
      <c r="HD31" s="697">
        <f>IFERROR(IF(EXACT(VLOOKUP(GT31,OFERTA_0,4,FALSE),GW31),1,0),0)</f>
        <v>1</v>
      </c>
      <c r="HE31" s="697">
        <f>IFERROR(IF(EXACT(VLOOKUP(GT31,OFERTA_0,5,FALSE),GX31),1,0),0)</f>
        <v>1</v>
      </c>
      <c r="HF31" s="697">
        <f t="shared" si="490"/>
        <v>1</v>
      </c>
      <c r="HG31" s="697">
        <f t="shared" si="491"/>
        <v>1</v>
      </c>
      <c r="HH31" s="697">
        <f t="shared" si="492"/>
        <v>1</v>
      </c>
      <c r="HI31" s="698">
        <f t="shared" si="493"/>
        <v>27000000</v>
      </c>
      <c r="HJ31" s="699">
        <f t="shared" si="494"/>
        <v>0</v>
      </c>
      <c r="HM31" s="730" t="s">
        <v>195</v>
      </c>
      <c r="HN31" s="731" t="s">
        <v>382</v>
      </c>
      <c r="HO31" s="305" t="s">
        <v>497</v>
      </c>
      <c r="HP31" s="732" t="s">
        <v>164</v>
      </c>
      <c r="HQ31" s="733">
        <v>150</v>
      </c>
      <c r="HR31" s="694">
        <v>98694</v>
      </c>
      <c r="HS31" s="695">
        <f>ROUND(HQ31*HR31,0)</f>
        <v>14804100</v>
      </c>
      <c r="HT31" s="734"/>
      <c r="HU31" s="697">
        <f>IFERROR(IF(EXACT(VLOOKUP(HM31,OFERTA_0,1,FALSE),HM31),1,0),0)</f>
        <v>1</v>
      </c>
      <c r="HV31" s="697">
        <f>IFERROR(IF(EXACT(VLOOKUP(HM31,OFERTA_0,3,FALSE),HO31),1,0),0)</f>
        <v>1</v>
      </c>
      <c r="HW31" s="697">
        <f>IFERROR(IF(EXACT(VLOOKUP(HM31,OFERTA_0,4,FALSE),HP31),1,0),0)</f>
        <v>1</v>
      </c>
      <c r="HX31" s="697">
        <f>IFERROR(IF(EXACT(VLOOKUP(HM31,OFERTA_0,5,FALSE),HQ31),1,0),0)</f>
        <v>1</v>
      </c>
      <c r="HY31" s="697">
        <f t="shared" si="495"/>
        <v>1</v>
      </c>
      <c r="HZ31" s="697">
        <f t="shared" si="496"/>
        <v>1</v>
      </c>
      <c r="IA31" s="697">
        <f t="shared" si="497"/>
        <v>1</v>
      </c>
      <c r="IB31" s="698">
        <f t="shared" si="498"/>
        <v>14804100</v>
      </c>
      <c r="IC31" s="699">
        <f t="shared" si="499"/>
        <v>0</v>
      </c>
      <c r="IF31" s="730" t="s">
        <v>195</v>
      </c>
      <c r="IG31" s="731" t="s">
        <v>382</v>
      </c>
      <c r="IH31" s="305" t="s">
        <v>497</v>
      </c>
      <c r="II31" s="732" t="s">
        <v>164</v>
      </c>
      <c r="IJ31" s="733">
        <v>150</v>
      </c>
      <c r="IK31" s="694">
        <v>98720</v>
      </c>
      <c r="IL31" s="695">
        <f>ROUND(IJ31*IK31,0)</f>
        <v>14808000</v>
      </c>
      <c r="IM31" s="734"/>
      <c r="IN31" s="697">
        <f>IFERROR(IF(EXACT(VLOOKUP(IF31,OFERTA_0,1,FALSE),IF31),1,0),0)</f>
        <v>1</v>
      </c>
      <c r="IO31" s="697">
        <f>IFERROR(IF(EXACT(VLOOKUP(IF31,OFERTA_0,3,FALSE),IH31),1,0),0)</f>
        <v>1</v>
      </c>
      <c r="IP31" s="697">
        <f>IFERROR(IF(EXACT(VLOOKUP(IF31,OFERTA_0,4,FALSE),II31),1,0),0)</f>
        <v>1</v>
      </c>
      <c r="IQ31" s="697">
        <f>IFERROR(IF(EXACT(VLOOKUP(IF31,OFERTA_0,5,FALSE),IJ31),1,0),0)</f>
        <v>1</v>
      </c>
      <c r="IR31" s="697">
        <f t="shared" si="500"/>
        <v>1</v>
      </c>
      <c r="IS31" s="697">
        <f t="shared" si="501"/>
        <v>1</v>
      </c>
      <c r="IT31" s="697">
        <f t="shared" si="502"/>
        <v>1</v>
      </c>
      <c r="IU31" s="698">
        <f t="shared" si="503"/>
        <v>14808000</v>
      </c>
      <c r="IV31" s="699">
        <f t="shared" si="504"/>
        <v>0</v>
      </c>
      <c r="IY31" s="730" t="s">
        <v>195</v>
      </c>
      <c r="IZ31" s="731" t="s">
        <v>382</v>
      </c>
      <c r="JA31" s="305" t="s">
        <v>497</v>
      </c>
      <c r="JB31" s="732" t="s">
        <v>164</v>
      </c>
      <c r="JC31" s="733">
        <v>150</v>
      </c>
      <c r="JD31" s="694">
        <v>160000</v>
      </c>
      <c r="JE31" s="695">
        <f>ROUND(JC31*JD31,0)</f>
        <v>24000000</v>
      </c>
      <c r="JF31" s="734"/>
      <c r="JG31" s="697">
        <f>IFERROR(IF(EXACT(VLOOKUP(IY31,OFERTA_0,1,FALSE),IY31),1,0),0)</f>
        <v>1</v>
      </c>
      <c r="JH31" s="697">
        <f>IFERROR(IF(EXACT(VLOOKUP(IY31,OFERTA_0,3,FALSE),JA31),1,0),0)</f>
        <v>1</v>
      </c>
      <c r="JI31" s="697">
        <f>IFERROR(IF(EXACT(VLOOKUP(IY31,OFERTA_0,4,FALSE),JB31),1,0),0)</f>
        <v>1</v>
      </c>
      <c r="JJ31" s="697">
        <f>IFERROR(IF(EXACT(VLOOKUP(IY31,OFERTA_0,5,FALSE),JC31),1,0),0)</f>
        <v>1</v>
      </c>
      <c r="JK31" s="697">
        <f t="shared" si="505"/>
        <v>1</v>
      </c>
      <c r="JL31" s="697">
        <f t="shared" si="506"/>
        <v>1</v>
      </c>
      <c r="JM31" s="697">
        <f t="shared" si="507"/>
        <v>1</v>
      </c>
      <c r="JN31" s="698">
        <f t="shared" si="508"/>
        <v>24000000</v>
      </c>
      <c r="JO31" s="699">
        <f t="shared" si="509"/>
        <v>0</v>
      </c>
      <c r="JR31" s="730" t="s">
        <v>195</v>
      </c>
      <c r="JS31" s="731" t="s">
        <v>382</v>
      </c>
      <c r="JT31" s="305" t="s">
        <v>497</v>
      </c>
      <c r="JU31" s="732" t="s">
        <v>164</v>
      </c>
      <c r="JV31" s="733">
        <v>150</v>
      </c>
      <c r="JW31" s="694">
        <v>98725</v>
      </c>
      <c r="JX31" s="695">
        <f>ROUND(JV31*JW31,0)</f>
        <v>14808750</v>
      </c>
      <c r="JY31" s="734"/>
      <c r="JZ31" s="697">
        <f>IFERROR(IF(EXACT(VLOOKUP(JR31,OFERTA_0,1,FALSE),JR31),1,0),0)</f>
        <v>1</v>
      </c>
      <c r="KA31" s="697">
        <f>IFERROR(IF(EXACT(VLOOKUP(JR31,OFERTA_0,3,FALSE),JT31),1,0),0)</f>
        <v>1</v>
      </c>
      <c r="KB31" s="697">
        <f>IFERROR(IF(EXACT(VLOOKUP(JR31,OFERTA_0,4,FALSE),JU31),1,0),0)</f>
        <v>1</v>
      </c>
      <c r="KC31" s="697">
        <f>IFERROR(IF(EXACT(VLOOKUP(JR31,OFERTA_0,5,FALSE),JV31),1,0),0)</f>
        <v>1</v>
      </c>
      <c r="KD31" s="697">
        <f t="shared" si="510"/>
        <v>1</v>
      </c>
      <c r="KE31" s="697">
        <f t="shared" si="511"/>
        <v>1</v>
      </c>
      <c r="KF31" s="697">
        <f t="shared" si="512"/>
        <v>1</v>
      </c>
      <c r="KG31" s="698">
        <f t="shared" si="513"/>
        <v>14808750</v>
      </c>
      <c r="KH31" s="699">
        <f t="shared" si="514"/>
        <v>0</v>
      </c>
      <c r="KK31" s="730" t="s">
        <v>195</v>
      </c>
      <c r="KL31" s="731" t="s">
        <v>382</v>
      </c>
      <c r="KM31" s="305" t="s">
        <v>497</v>
      </c>
      <c r="KN31" s="732" t="s">
        <v>164</v>
      </c>
      <c r="KO31" s="733">
        <v>150</v>
      </c>
      <c r="KP31" s="694">
        <v>68000</v>
      </c>
      <c r="KQ31" s="695">
        <f>ROUND(KO31*KP31,0)</f>
        <v>10200000</v>
      </c>
      <c r="KR31" s="734"/>
      <c r="KS31" s="697">
        <f>IFERROR(IF(EXACT(VLOOKUP(KK31,OFERTA_0,1,FALSE),KK31),1,0),0)</f>
        <v>1</v>
      </c>
      <c r="KT31" s="697">
        <f>IFERROR(IF(EXACT(VLOOKUP(KK31,OFERTA_0,3,FALSE),KM31),1,0),0)</f>
        <v>1</v>
      </c>
      <c r="KU31" s="697">
        <f>IFERROR(IF(EXACT(VLOOKUP(KK31,OFERTA_0,4,FALSE),KN31),1,0),0)</f>
        <v>1</v>
      </c>
      <c r="KV31" s="697">
        <f>IFERROR(IF(EXACT(VLOOKUP(KK31,OFERTA_0,5,FALSE),KO31),1,0),0)</f>
        <v>1</v>
      </c>
      <c r="KW31" s="697">
        <f t="shared" si="515"/>
        <v>1</v>
      </c>
      <c r="KX31" s="697">
        <f t="shared" si="516"/>
        <v>1</v>
      </c>
      <c r="KY31" s="697">
        <f t="shared" si="517"/>
        <v>1</v>
      </c>
      <c r="KZ31" s="698">
        <f t="shared" si="518"/>
        <v>10200000</v>
      </c>
      <c r="LA31" s="699">
        <f t="shared" si="519"/>
        <v>0</v>
      </c>
      <c r="LD31" s="730" t="s">
        <v>195</v>
      </c>
      <c r="LE31" s="731" t="s">
        <v>382</v>
      </c>
      <c r="LF31" s="305" t="s">
        <v>497</v>
      </c>
      <c r="LG31" s="732" t="s">
        <v>164</v>
      </c>
      <c r="LH31" s="733">
        <v>150</v>
      </c>
      <c r="LI31" s="694">
        <v>65850.278264099965</v>
      </c>
      <c r="LJ31" s="695">
        <f>ROUND(LH31*LI31,0)</f>
        <v>9877542</v>
      </c>
      <c r="LK31" s="734"/>
      <c r="LL31" s="697">
        <f>IFERROR(IF(EXACT(VLOOKUP(LD31,OFERTA_0,1,FALSE),LD31),1,0),0)</f>
        <v>1</v>
      </c>
      <c r="LM31" s="697">
        <f>IFERROR(IF(EXACT(VLOOKUP(LD31,OFERTA_0,3,FALSE),LF31),1,0),0)</f>
        <v>1</v>
      </c>
      <c r="LN31" s="697">
        <f>IFERROR(IF(EXACT(VLOOKUP(LD31,OFERTA_0,4,FALSE),LG31),1,0),0)</f>
        <v>1</v>
      </c>
      <c r="LO31" s="697">
        <f>IFERROR(IF(EXACT(VLOOKUP(LD31,OFERTA_0,5,FALSE),LH31),1,0),0)</f>
        <v>1</v>
      </c>
      <c r="LP31" s="697">
        <f t="shared" si="520"/>
        <v>1</v>
      </c>
      <c r="LQ31" s="697">
        <f t="shared" si="521"/>
        <v>1</v>
      </c>
      <c r="LR31" s="697">
        <f t="shared" si="522"/>
        <v>1</v>
      </c>
      <c r="LS31" s="698">
        <f t="shared" si="523"/>
        <v>9877542</v>
      </c>
      <c r="LT31" s="699">
        <f t="shared" si="524"/>
        <v>0</v>
      </c>
      <c r="LW31" s="730" t="s">
        <v>195</v>
      </c>
      <c r="LX31" s="731" t="s">
        <v>382</v>
      </c>
      <c r="LY31" s="305" t="s">
        <v>497</v>
      </c>
      <c r="LZ31" s="732" t="s">
        <v>164</v>
      </c>
      <c r="MA31" s="733">
        <v>150</v>
      </c>
      <c r="MB31" s="694">
        <v>98703</v>
      </c>
      <c r="MC31" s="695">
        <f>ROUND(MA31*MB31,0)</f>
        <v>14805450</v>
      </c>
      <c r="MD31" s="734"/>
      <c r="ME31" s="697">
        <f>IFERROR(IF(EXACT(VLOOKUP(LW31,OFERTA_0,1,FALSE),LW31),1,0),0)</f>
        <v>1</v>
      </c>
      <c r="MF31" s="697">
        <f>IFERROR(IF(EXACT(VLOOKUP(LW31,OFERTA_0,3,FALSE),LY31),1,0),0)</f>
        <v>1</v>
      </c>
      <c r="MG31" s="697">
        <f>IFERROR(IF(EXACT(VLOOKUP(LW31,OFERTA_0,4,FALSE),LZ31),1,0),0)</f>
        <v>1</v>
      </c>
      <c r="MH31" s="697">
        <f>IFERROR(IF(EXACT(VLOOKUP(LW31,OFERTA_0,5,FALSE),MA31),1,0),0)</f>
        <v>1</v>
      </c>
      <c r="MI31" s="697">
        <f t="shared" si="525"/>
        <v>1</v>
      </c>
      <c r="MJ31" s="697">
        <f t="shared" si="526"/>
        <v>1</v>
      </c>
      <c r="MK31" s="697">
        <f t="shared" si="527"/>
        <v>1</v>
      </c>
      <c r="ML31" s="698">
        <f t="shared" si="528"/>
        <v>14805450</v>
      </c>
      <c r="MM31" s="699">
        <f t="shared" si="529"/>
        <v>0</v>
      </c>
      <c r="MP31" s="730" t="s">
        <v>195</v>
      </c>
      <c r="MQ31" s="731" t="s">
        <v>382</v>
      </c>
      <c r="MR31" s="305" t="s">
        <v>497</v>
      </c>
      <c r="MS31" s="732" t="s">
        <v>164</v>
      </c>
      <c r="MT31" s="733">
        <v>150</v>
      </c>
      <c r="MU31" s="694">
        <v>87000</v>
      </c>
      <c r="MV31" s="695">
        <v>13050000</v>
      </c>
      <c r="MW31" s="734"/>
      <c r="MX31" s="697">
        <f>IFERROR(IF(EXACT(VLOOKUP(MP31,OFERTA_0,1,FALSE),MP31),1,0),0)</f>
        <v>1</v>
      </c>
      <c r="MY31" s="697">
        <f>IFERROR(IF(EXACT(VLOOKUP(MP31,OFERTA_0,3,FALSE),MR31),1,0),0)</f>
        <v>1</v>
      </c>
      <c r="MZ31" s="697">
        <f>IFERROR(IF(EXACT(VLOOKUP(MP31,OFERTA_0,4,FALSE),MS31),1,0),0)</f>
        <v>1</v>
      </c>
      <c r="NA31" s="697">
        <f>IFERROR(IF(EXACT(VLOOKUP(MP31,OFERTA_0,5,FALSE),MT31),1,0),0)</f>
        <v>1</v>
      </c>
      <c r="NB31" s="697">
        <f t="shared" si="530"/>
        <v>1</v>
      </c>
      <c r="NC31" s="697">
        <f t="shared" si="531"/>
        <v>1</v>
      </c>
      <c r="ND31" s="697">
        <f t="shared" si="532"/>
        <v>1</v>
      </c>
      <c r="NE31" s="698">
        <f t="shared" si="533"/>
        <v>13050000</v>
      </c>
      <c r="NF31" s="699">
        <f t="shared" si="534"/>
        <v>0</v>
      </c>
      <c r="NI31" s="730" t="s">
        <v>195</v>
      </c>
      <c r="NJ31" s="731" t="s">
        <v>382</v>
      </c>
      <c r="NK31" s="305" t="s">
        <v>497</v>
      </c>
      <c r="NL31" s="732" t="s">
        <v>164</v>
      </c>
      <c r="NM31" s="733">
        <v>150</v>
      </c>
      <c r="NN31" s="694">
        <v>98700</v>
      </c>
      <c r="NO31" s="695">
        <f>ROUND(NM31*NN31,0)</f>
        <v>14805000</v>
      </c>
      <c r="NP31" s="734"/>
      <c r="NQ31" s="697">
        <f>IFERROR(IF(EXACT(VLOOKUP(NI31,OFERTA_0,1,FALSE),NI31),1,0),0)</f>
        <v>1</v>
      </c>
      <c r="NR31" s="697">
        <f>IFERROR(IF(EXACT(VLOOKUP(NI31,OFERTA_0,3,FALSE),NK31),1,0),0)</f>
        <v>1</v>
      </c>
      <c r="NS31" s="697">
        <f>IFERROR(IF(EXACT(VLOOKUP(NI31,OFERTA_0,4,FALSE),NL31),1,0),0)</f>
        <v>1</v>
      </c>
      <c r="NT31" s="697">
        <f>IFERROR(IF(EXACT(VLOOKUP(NI31,OFERTA_0,5,FALSE),NM31),1,0),0)</f>
        <v>1</v>
      </c>
      <c r="NU31" s="697">
        <f t="shared" si="535"/>
        <v>1</v>
      </c>
      <c r="NV31" s="697">
        <f t="shared" si="536"/>
        <v>1</v>
      </c>
      <c r="NW31" s="697">
        <f t="shared" si="537"/>
        <v>1</v>
      </c>
      <c r="NX31" s="698">
        <f t="shared" si="538"/>
        <v>14805000</v>
      </c>
      <c r="NY31" s="699">
        <f t="shared" si="539"/>
        <v>0</v>
      </c>
      <c r="OB31" s="730" t="s">
        <v>195</v>
      </c>
      <c r="OC31" s="731" t="s">
        <v>382</v>
      </c>
      <c r="OD31" s="305" t="s">
        <v>497</v>
      </c>
      <c r="OE31" s="732" t="s">
        <v>164</v>
      </c>
      <c r="OF31" s="733">
        <v>150</v>
      </c>
      <c r="OG31" s="694">
        <v>170000</v>
      </c>
      <c r="OH31" s="695">
        <f>ROUND(OF31*OG31,0)</f>
        <v>25500000</v>
      </c>
      <c r="OI31" s="734"/>
      <c r="OJ31" s="697">
        <f>IFERROR(IF(EXACT(VLOOKUP(OB31,OFERTA_0,1,FALSE),OB31),1,0),0)</f>
        <v>1</v>
      </c>
      <c r="OK31" s="697">
        <f>IFERROR(IF(EXACT(VLOOKUP(OB31,OFERTA_0,3,FALSE),OD31),1,0),0)</f>
        <v>1</v>
      </c>
      <c r="OL31" s="697">
        <f>IFERROR(IF(EXACT(VLOOKUP(OB31,OFERTA_0,4,FALSE),OE31),1,0),0)</f>
        <v>1</v>
      </c>
      <c r="OM31" s="697">
        <f>IFERROR(IF(EXACT(VLOOKUP(OB31,OFERTA_0,5,FALSE),OF31),1,0),0)</f>
        <v>1</v>
      </c>
      <c r="ON31" s="697">
        <f t="shared" si="540"/>
        <v>1</v>
      </c>
      <c r="OO31" s="697">
        <f t="shared" si="541"/>
        <v>1</v>
      </c>
      <c r="OP31" s="697">
        <f t="shared" si="542"/>
        <v>1</v>
      </c>
      <c r="OQ31" s="698">
        <f t="shared" si="543"/>
        <v>25500000</v>
      </c>
      <c r="OR31" s="699">
        <f t="shared" si="544"/>
        <v>0</v>
      </c>
    </row>
    <row r="32" spans="1:408" ht="61.5" thickTop="1" thickBot="1" x14ac:dyDescent="0.3">
      <c r="B32" s="285" t="s">
        <v>199</v>
      </c>
      <c r="C32" s="286"/>
      <c r="D32" s="287" t="s">
        <v>498</v>
      </c>
      <c r="E32" s="667"/>
      <c r="F32" s="717"/>
      <c r="G32" s="669"/>
      <c r="H32" s="670"/>
      <c r="I32" s="671">
        <f>SUM(H32:H46)</f>
        <v>0</v>
      </c>
      <c r="L32" s="285" t="s">
        <v>199</v>
      </c>
      <c r="M32" s="286"/>
      <c r="N32" s="287" t="s">
        <v>498</v>
      </c>
      <c r="O32" s="667"/>
      <c r="P32" s="717"/>
      <c r="Q32" s="669"/>
      <c r="R32" s="670"/>
      <c r="S32" s="671">
        <v>261601314</v>
      </c>
      <c r="T32" s="697"/>
      <c r="U32" s="697"/>
      <c r="V32" s="697"/>
      <c r="W32" s="697"/>
      <c r="X32" s="697"/>
      <c r="Y32" s="697"/>
      <c r="Z32" s="697"/>
      <c r="AA32" s="698"/>
      <c r="AB32" s="699"/>
      <c r="AE32" s="285" t="s">
        <v>199</v>
      </c>
      <c r="AF32" s="286"/>
      <c r="AG32" s="287" t="s">
        <v>498</v>
      </c>
      <c r="AH32" s="667"/>
      <c r="AI32" s="717"/>
      <c r="AJ32" s="669"/>
      <c r="AK32" s="670"/>
      <c r="AL32" s="671">
        <f>SUM(AK32:AK46)</f>
        <v>250849000</v>
      </c>
      <c r="AM32" s="697"/>
      <c r="AN32" s="697"/>
      <c r="AO32" s="697"/>
      <c r="AP32" s="697"/>
      <c r="AQ32" s="697"/>
      <c r="AR32" s="697"/>
      <c r="AS32" s="697"/>
      <c r="AT32" s="698"/>
      <c r="AU32" s="699"/>
      <c r="AX32" s="285" t="s">
        <v>199</v>
      </c>
      <c r="AY32" s="286"/>
      <c r="AZ32" s="287" t="s">
        <v>498</v>
      </c>
      <c r="BA32" s="667"/>
      <c r="BB32" s="717"/>
      <c r="BC32" s="718"/>
      <c r="BD32" s="670"/>
      <c r="BE32" s="671">
        <f>SUM(BD32:BD46)</f>
        <v>193595338</v>
      </c>
      <c r="BF32" s="697"/>
      <c r="BG32" s="697"/>
      <c r="BH32" s="697"/>
      <c r="BI32" s="697"/>
      <c r="BJ32" s="697"/>
      <c r="BK32" s="697"/>
      <c r="BL32" s="697"/>
      <c r="BM32" s="698"/>
      <c r="BN32" s="699"/>
      <c r="BQ32" s="285" t="s">
        <v>199</v>
      </c>
      <c r="BR32" s="286"/>
      <c r="BS32" s="287" t="s">
        <v>498</v>
      </c>
      <c r="BT32" s="667"/>
      <c r="BU32" s="717"/>
      <c r="BV32" s="669"/>
      <c r="BW32" s="670"/>
      <c r="BX32" s="671">
        <f>SUM(BW32:BW46)</f>
        <v>233518082</v>
      </c>
      <c r="BY32" s="697"/>
      <c r="BZ32" s="697"/>
      <c r="CA32" s="697"/>
      <c r="CB32" s="697"/>
      <c r="CC32" s="697"/>
      <c r="CD32" s="697"/>
      <c r="CE32" s="697"/>
      <c r="CF32" s="698"/>
      <c r="CG32" s="699"/>
      <c r="CJ32" s="285" t="s">
        <v>199</v>
      </c>
      <c r="CK32" s="286"/>
      <c r="CL32" s="287" t="s">
        <v>498</v>
      </c>
      <c r="CM32" s="667"/>
      <c r="CN32" s="717"/>
      <c r="CO32" s="669"/>
      <c r="CP32" s="670"/>
      <c r="CQ32" s="671">
        <f>SUM(CP32:CP46)</f>
        <v>152809800</v>
      </c>
      <c r="CR32" s="697"/>
      <c r="CS32" s="697"/>
      <c r="CT32" s="697"/>
      <c r="CU32" s="697"/>
      <c r="CV32" s="697"/>
      <c r="CW32" s="697"/>
      <c r="CX32" s="697"/>
      <c r="CY32" s="698"/>
      <c r="CZ32" s="699"/>
      <c r="DC32" s="285" t="s">
        <v>199</v>
      </c>
      <c r="DD32" s="286"/>
      <c r="DE32" s="287" t="s">
        <v>498</v>
      </c>
      <c r="DF32" s="667"/>
      <c r="DG32" s="717"/>
      <c r="DH32" s="669"/>
      <c r="DI32" s="670"/>
      <c r="DJ32" s="671">
        <f>SUM(DI32:DI46)</f>
        <v>226415900</v>
      </c>
      <c r="DK32" s="697"/>
      <c r="DL32" s="697"/>
      <c r="DM32" s="697"/>
      <c r="DN32" s="697"/>
      <c r="DO32" s="697"/>
      <c r="DP32" s="697"/>
      <c r="DQ32" s="697"/>
      <c r="DR32" s="698"/>
      <c r="DS32" s="699"/>
      <c r="DV32" s="285" t="s">
        <v>199</v>
      </c>
      <c r="DW32" s="286"/>
      <c r="DX32" s="287" t="s">
        <v>498</v>
      </c>
      <c r="DY32" s="667"/>
      <c r="DZ32" s="717"/>
      <c r="EA32" s="669"/>
      <c r="EB32" s="735"/>
      <c r="EC32" s="671">
        <f>SUM(EB32:EB46)</f>
        <v>163113000</v>
      </c>
      <c r="ED32" s="697"/>
      <c r="EE32" s="697"/>
      <c r="EF32" s="697"/>
      <c r="EG32" s="697"/>
      <c r="EH32" s="697"/>
      <c r="EI32" s="697"/>
      <c r="EJ32" s="697"/>
      <c r="EK32" s="698"/>
      <c r="EL32" s="699"/>
      <c r="EO32" s="285" t="s">
        <v>199</v>
      </c>
      <c r="EP32" s="286"/>
      <c r="EQ32" s="287" t="s">
        <v>498</v>
      </c>
      <c r="ER32" s="667"/>
      <c r="ES32" s="717"/>
      <c r="ET32" s="669"/>
      <c r="EU32" s="670"/>
      <c r="EV32" s="671">
        <f>SUM(EU32:EU46)</f>
        <v>141969420</v>
      </c>
      <c r="EW32" s="697"/>
      <c r="EX32" s="697"/>
      <c r="EY32" s="697"/>
      <c r="EZ32" s="697"/>
      <c r="FA32" s="697"/>
      <c r="FB32" s="697"/>
      <c r="FC32" s="697"/>
      <c r="FD32" s="698"/>
      <c r="FE32" s="699"/>
      <c r="FH32" s="702" t="s">
        <v>381</v>
      </c>
      <c r="FI32" s="702" t="s">
        <v>186</v>
      </c>
      <c r="FJ32" s="298" t="s">
        <v>562</v>
      </c>
      <c r="FK32" s="692" t="s">
        <v>563</v>
      </c>
      <c r="FL32" s="703">
        <v>1</v>
      </c>
      <c r="FM32" s="704">
        <v>180000</v>
      </c>
      <c r="FN32" s="705">
        <f t="shared" si="438"/>
        <v>180000</v>
      </c>
      <c r="FO32" s="722"/>
      <c r="FP32" s="697"/>
      <c r="FQ32" s="697"/>
      <c r="FR32" s="697"/>
      <c r="FS32" s="697"/>
      <c r="FT32" s="697"/>
      <c r="FU32" s="697"/>
      <c r="FV32" s="697"/>
      <c r="FW32" s="698"/>
      <c r="FX32" s="699"/>
      <c r="GA32" s="285" t="s">
        <v>199</v>
      </c>
      <c r="GB32" s="286"/>
      <c r="GC32" s="287" t="s">
        <v>498</v>
      </c>
      <c r="GD32" s="667"/>
      <c r="GE32" s="717"/>
      <c r="GF32" s="669"/>
      <c r="GG32" s="670"/>
      <c r="GH32" s="671">
        <f>SUM(GG32:GG46)</f>
        <v>237047000</v>
      </c>
      <c r="GI32" s="697"/>
      <c r="GJ32" s="697"/>
      <c r="GK32" s="697"/>
      <c r="GL32" s="697"/>
      <c r="GM32" s="697"/>
      <c r="GN32" s="697"/>
      <c r="GO32" s="697"/>
      <c r="GP32" s="698"/>
      <c r="GQ32" s="699"/>
      <c r="GT32" s="285" t="s">
        <v>199</v>
      </c>
      <c r="GU32" s="286"/>
      <c r="GV32" s="287" t="s">
        <v>498</v>
      </c>
      <c r="GW32" s="667"/>
      <c r="GX32" s="717"/>
      <c r="GY32" s="669"/>
      <c r="GZ32" s="670"/>
      <c r="HA32" s="671">
        <f>SUM(GZ32:GZ46)</f>
        <v>208628000</v>
      </c>
      <c r="HB32" s="697"/>
      <c r="HC32" s="697"/>
      <c r="HD32" s="697"/>
      <c r="HE32" s="697"/>
      <c r="HF32" s="697"/>
      <c r="HG32" s="697"/>
      <c r="HH32" s="697"/>
      <c r="HI32" s="698"/>
      <c r="HJ32" s="699"/>
      <c r="HM32" s="285" t="s">
        <v>199</v>
      </c>
      <c r="HN32" s="286"/>
      <c r="HO32" s="287" t="s">
        <v>498</v>
      </c>
      <c r="HP32" s="667"/>
      <c r="HQ32" s="717"/>
      <c r="HR32" s="669"/>
      <c r="HS32" s="670"/>
      <c r="HT32" s="671">
        <f>SUM(HS32:HS46)</f>
        <v>226619901</v>
      </c>
      <c r="HU32" s="697"/>
      <c r="HV32" s="697"/>
      <c r="HW32" s="697"/>
      <c r="HX32" s="697"/>
      <c r="HY32" s="697"/>
      <c r="HZ32" s="697"/>
      <c r="IA32" s="697"/>
      <c r="IB32" s="698"/>
      <c r="IC32" s="699"/>
      <c r="IF32" s="285" t="s">
        <v>199</v>
      </c>
      <c r="IG32" s="286"/>
      <c r="IH32" s="287" t="s">
        <v>498</v>
      </c>
      <c r="II32" s="667"/>
      <c r="IJ32" s="717"/>
      <c r="IK32" s="669"/>
      <c r="IL32" s="670"/>
      <c r="IM32" s="671">
        <f>SUM(IL32:IL46)</f>
        <v>226571352</v>
      </c>
      <c r="IN32" s="697"/>
      <c r="IO32" s="697"/>
      <c r="IP32" s="697"/>
      <c r="IQ32" s="697"/>
      <c r="IR32" s="697"/>
      <c r="IS32" s="697"/>
      <c r="IT32" s="697"/>
      <c r="IU32" s="698"/>
      <c r="IV32" s="699"/>
      <c r="IY32" s="285" t="s">
        <v>199</v>
      </c>
      <c r="IZ32" s="286"/>
      <c r="JA32" s="287" t="s">
        <v>498</v>
      </c>
      <c r="JB32" s="667"/>
      <c r="JC32" s="717"/>
      <c r="JD32" s="669"/>
      <c r="JE32" s="670"/>
      <c r="JF32" s="671">
        <f>SUM(JE32:JE45)</f>
        <v>236233000</v>
      </c>
      <c r="JG32" s="697"/>
      <c r="JH32" s="697"/>
      <c r="JI32" s="697"/>
      <c r="JJ32" s="697"/>
      <c r="JK32" s="697"/>
      <c r="JL32" s="697"/>
      <c r="JM32" s="697"/>
      <c r="JN32" s="698"/>
      <c r="JO32" s="699"/>
      <c r="JR32" s="285" t="s">
        <v>199</v>
      </c>
      <c r="JS32" s="286"/>
      <c r="JT32" s="287" t="s">
        <v>498</v>
      </c>
      <c r="JU32" s="667"/>
      <c r="JV32" s="717"/>
      <c r="JW32" s="669"/>
      <c r="JX32" s="670"/>
      <c r="JY32" s="671">
        <f>SUM(JX32:JX46)</f>
        <v>226662549</v>
      </c>
      <c r="JZ32" s="697"/>
      <c r="KA32" s="697"/>
      <c r="KB32" s="697"/>
      <c r="KC32" s="697"/>
      <c r="KD32" s="697"/>
      <c r="KE32" s="697"/>
      <c r="KF32" s="697"/>
      <c r="KG32" s="698"/>
      <c r="KH32" s="699"/>
      <c r="KK32" s="285" t="s">
        <v>199</v>
      </c>
      <c r="KL32" s="286"/>
      <c r="KM32" s="287" t="s">
        <v>498</v>
      </c>
      <c r="KN32" s="667"/>
      <c r="KO32" s="717"/>
      <c r="KP32" s="669"/>
      <c r="KQ32" s="670"/>
      <c r="KR32" s="671">
        <f>SUM(KQ32:KQ46)</f>
        <v>227316600</v>
      </c>
      <c r="KS32" s="697"/>
      <c r="KT32" s="697"/>
      <c r="KU32" s="697"/>
      <c r="KV32" s="697"/>
      <c r="KW32" s="697"/>
      <c r="KX32" s="697"/>
      <c r="KY32" s="697"/>
      <c r="KZ32" s="698"/>
      <c r="LA32" s="699"/>
      <c r="LD32" s="285" t="s">
        <v>199</v>
      </c>
      <c r="LE32" s="286"/>
      <c r="LF32" s="287" t="s">
        <v>498</v>
      </c>
      <c r="LG32" s="667"/>
      <c r="LH32" s="717"/>
      <c r="LI32" s="669">
        <v>0</v>
      </c>
      <c r="LJ32" s="670"/>
      <c r="LK32" s="671">
        <f>SUM(LJ32:LJ46)</f>
        <v>267322909</v>
      </c>
      <c r="LL32" s="697"/>
      <c r="LM32" s="697"/>
      <c r="LN32" s="697"/>
      <c r="LO32" s="697"/>
      <c r="LP32" s="697"/>
      <c r="LQ32" s="697"/>
      <c r="LR32" s="697"/>
      <c r="LS32" s="698"/>
      <c r="LT32" s="699"/>
      <c r="LW32" s="285" t="s">
        <v>199</v>
      </c>
      <c r="LX32" s="286"/>
      <c r="LY32" s="287" t="s">
        <v>498</v>
      </c>
      <c r="LZ32" s="667"/>
      <c r="MA32" s="717"/>
      <c r="MB32" s="669"/>
      <c r="MC32" s="670"/>
      <c r="MD32" s="671">
        <f>SUM(MC32:MC46)</f>
        <v>226630140</v>
      </c>
      <c r="ME32" s="697"/>
      <c r="MF32" s="697"/>
      <c r="MG32" s="697"/>
      <c r="MH32" s="697"/>
      <c r="MI32" s="697"/>
      <c r="MJ32" s="697"/>
      <c r="MK32" s="697"/>
      <c r="ML32" s="698"/>
      <c r="MM32" s="699"/>
      <c r="MP32" s="285" t="s">
        <v>199</v>
      </c>
      <c r="MQ32" s="286"/>
      <c r="MR32" s="287" t="s">
        <v>498</v>
      </c>
      <c r="MS32" s="667"/>
      <c r="MT32" s="717"/>
      <c r="MU32" s="669"/>
      <c r="MV32" s="670"/>
      <c r="MW32" s="671"/>
      <c r="MX32" s="697"/>
      <c r="MY32" s="697"/>
      <c r="MZ32" s="697"/>
      <c r="NA32" s="697"/>
      <c r="NB32" s="697"/>
      <c r="NC32" s="697"/>
      <c r="ND32" s="697"/>
      <c r="NE32" s="698"/>
      <c r="NF32" s="699"/>
      <c r="NI32" s="285" t="s">
        <v>199</v>
      </c>
      <c r="NJ32" s="286"/>
      <c r="NK32" s="287" t="s">
        <v>498</v>
      </c>
      <c r="NL32" s="667"/>
      <c r="NM32" s="717"/>
      <c r="NN32" s="669"/>
      <c r="NO32" s="670"/>
      <c r="NP32" s="671">
        <f>SUM(NO32:NO46)</f>
        <v>226630500</v>
      </c>
      <c r="NQ32" s="697"/>
      <c r="NR32" s="697"/>
      <c r="NS32" s="697"/>
      <c r="NT32" s="697"/>
      <c r="NU32" s="697"/>
      <c r="NV32" s="697"/>
      <c r="NW32" s="697"/>
      <c r="NX32" s="698"/>
      <c r="NY32" s="699"/>
      <c r="OB32" s="285" t="s">
        <v>199</v>
      </c>
      <c r="OC32" s="286"/>
      <c r="OD32" s="287" t="s">
        <v>498</v>
      </c>
      <c r="OE32" s="667"/>
      <c r="OF32" s="717"/>
      <c r="OG32" s="669"/>
      <c r="OH32" s="670"/>
      <c r="OI32" s="671">
        <f>SUM(OH32:OH46)</f>
        <v>204779000</v>
      </c>
      <c r="OJ32" s="697"/>
      <c r="OK32" s="697"/>
      <c r="OL32" s="697"/>
      <c r="OM32" s="697"/>
      <c r="ON32" s="697"/>
      <c r="OO32" s="697"/>
      <c r="OP32" s="697"/>
      <c r="OQ32" s="698"/>
      <c r="OR32" s="699"/>
    </row>
    <row r="33" spans="2:408" ht="31.5" thickTop="1" thickBot="1" x14ac:dyDescent="0.3">
      <c r="B33" s="290" t="s">
        <v>200</v>
      </c>
      <c r="C33" s="291"/>
      <c r="D33" s="292" t="s">
        <v>499</v>
      </c>
      <c r="E33" s="677"/>
      <c r="F33" s="678"/>
      <c r="G33" s="679"/>
      <c r="H33" s="680"/>
      <c r="I33" s="720" t="e">
        <f>+I32/$H$61</f>
        <v>#DIV/0!</v>
      </c>
      <c r="L33" s="290" t="s">
        <v>200</v>
      </c>
      <c r="M33" s="291"/>
      <c r="N33" s="292" t="s">
        <v>499</v>
      </c>
      <c r="O33" s="677"/>
      <c r="P33" s="678"/>
      <c r="Q33" s="679"/>
      <c r="R33" s="680"/>
      <c r="S33" s="720">
        <v>0.67642845243915428</v>
      </c>
      <c r="T33" s="697"/>
      <c r="U33" s="697"/>
      <c r="V33" s="697"/>
      <c r="W33" s="697"/>
      <c r="X33" s="697"/>
      <c r="Y33" s="697"/>
      <c r="Z33" s="697"/>
      <c r="AA33" s="698"/>
      <c r="AB33" s="699"/>
      <c r="AE33" s="290" t="s">
        <v>200</v>
      </c>
      <c r="AF33" s="291"/>
      <c r="AG33" s="292" t="s">
        <v>499</v>
      </c>
      <c r="AH33" s="677"/>
      <c r="AI33" s="678"/>
      <c r="AJ33" s="679"/>
      <c r="AK33" s="680"/>
      <c r="AL33" s="720" t="e">
        <f>+AL32/$H$62</f>
        <v>#DIV/0!</v>
      </c>
      <c r="AM33" s="697"/>
      <c r="AN33" s="697"/>
      <c r="AO33" s="697"/>
      <c r="AP33" s="697"/>
      <c r="AQ33" s="697"/>
      <c r="AR33" s="697"/>
      <c r="AS33" s="697"/>
      <c r="AT33" s="698"/>
      <c r="AU33" s="699"/>
      <c r="AX33" s="290" t="s">
        <v>200</v>
      </c>
      <c r="AY33" s="291"/>
      <c r="AZ33" s="292" t="s">
        <v>499</v>
      </c>
      <c r="BA33" s="677"/>
      <c r="BB33" s="678"/>
      <c r="BC33" s="721"/>
      <c r="BD33" s="680"/>
      <c r="BE33" s="720" t="e">
        <f>+BE32/$H$62</f>
        <v>#DIV/0!</v>
      </c>
      <c r="BF33" s="697"/>
      <c r="BG33" s="697"/>
      <c r="BH33" s="697"/>
      <c r="BI33" s="697"/>
      <c r="BJ33" s="697"/>
      <c r="BK33" s="697"/>
      <c r="BL33" s="697"/>
      <c r="BM33" s="698"/>
      <c r="BN33" s="699"/>
      <c r="BQ33" s="290" t="s">
        <v>200</v>
      </c>
      <c r="BR33" s="291"/>
      <c r="BS33" s="292" t="s">
        <v>499</v>
      </c>
      <c r="BT33" s="677"/>
      <c r="BU33" s="678"/>
      <c r="BV33" s="679"/>
      <c r="BW33" s="680"/>
      <c r="BX33" s="720" t="e">
        <f>+BX32/$H$62</f>
        <v>#DIV/0!</v>
      </c>
      <c r="BY33" s="697"/>
      <c r="BZ33" s="697"/>
      <c r="CA33" s="697"/>
      <c r="CB33" s="697"/>
      <c r="CC33" s="697"/>
      <c r="CD33" s="697"/>
      <c r="CE33" s="697"/>
      <c r="CF33" s="698"/>
      <c r="CG33" s="699"/>
      <c r="CJ33" s="290" t="s">
        <v>200</v>
      </c>
      <c r="CK33" s="291"/>
      <c r="CL33" s="292" t="s">
        <v>499</v>
      </c>
      <c r="CM33" s="677"/>
      <c r="CN33" s="678"/>
      <c r="CO33" s="679"/>
      <c r="CP33" s="680"/>
      <c r="CQ33" s="720" t="e">
        <f>+CQ32/$H$62</f>
        <v>#DIV/0!</v>
      </c>
      <c r="CR33" s="697"/>
      <c r="CS33" s="697"/>
      <c r="CT33" s="697"/>
      <c r="CU33" s="697"/>
      <c r="CV33" s="697"/>
      <c r="CW33" s="697"/>
      <c r="CX33" s="697"/>
      <c r="CY33" s="698"/>
      <c r="CZ33" s="699"/>
      <c r="DC33" s="290" t="s">
        <v>200</v>
      </c>
      <c r="DD33" s="291"/>
      <c r="DE33" s="292" t="s">
        <v>499</v>
      </c>
      <c r="DF33" s="677"/>
      <c r="DG33" s="678"/>
      <c r="DH33" s="679"/>
      <c r="DI33" s="680"/>
      <c r="DJ33" s="720" t="e">
        <f>+DJ32/$H$62</f>
        <v>#DIV/0!</v>
      </c>
      <c r="DK33" s="697"/>
      <c r="DL33" s="697"/>
      <c r="DM33" s="697"/>
      <c r="DN33" s="697"/>
      <c r="DO33" s="697"/>
      <c r="DP33" s="697"/>
      <c r="DQ33" s="697"/>
      <c r="DR33" s="698"/>
      <c r="DS33" s="699"/>
      <c r="DV33" s="290" t="s">
        <v>200</v>
      </c>
      <c r="DW33" s="291"/>
      <c r="DX33" s="292" t="s">
        <v>499</v>
      </c>
      <c r="DY33" s="677"/>
      <c r="DZ33" s="678"/>
      <c r="EA33" s="679"/>
      <c r="EB33" s="736"/>
      <c r="EC33" s="720" t="e">
        <f>+EC32/$H$59</f>
        <v>#DIV/0!</v>
      </c>
      <c r="ED33" s="697"/>
      <c r="EE33" s="697"/>
      <c r="EF33" s="697"/>
      <c r="EG33" s="697"/>
      <c r="EH33" s="697"/>
      <c r="EI33" s="697"/>
      <c r="EJ33" s="697"/>
      <c r="EK33" s="698"/>
      <c r="EL33" s="699"/>
      <c r="EO33" s="290" t="s">
        <v>200</v>
      </c>
      <c r="EP33" s="291"/>
      <c r="EQ33" s="292" t="s">
        <v>499</v>
      </c>
      <c r="ER33" s="677"/>
      <c r="ES33" s="678"/>
      <c r="ET33" s="679"/>
      <c r="EU33" s="680"/>
      <c r="EV33" s="720" t="e">
        <f>+EV32/$H$60</f>
        <v>#DIV/0!</v>
      </c>
      <c r="EW33" s="697"/>
      <c r="EX33" s="697"/>
      <c r="EY33" s="697"/>
      <c r="EZ33" s="697"/>
      <c r="FA33" s="697"/>
      <c r="FB33" s="697"/>
      <c r="FC33" s="697"/>
      <c r="FD33" s="698"/>
      <c r="FE33" s="699"/>
      <c r="FH33" s="702" t="s">
        <v>381</v>
      </c>
      <c r="FI33" s="702" t="s">
        <v>187</v>
      </c>
      <c r="FJ33" s="298" t="s">
        <v>564</v>
      </c>
      <c r="FK33" s="692" t="s">
        <v>148</v>
      </c>
      <c r="FL33" s="703">
        <v>1</v>
      </c>
      <c r="FM33" s="704">
        <v>40000</v>
      </c>
      <c r="FN33" s="705">
        <f t="shared" si="438"/>
        <v>40000</v>
      </c>
      <c r="FO33" s="722"/>
      <c r="FP33" s="697"/>
      <c r="FQ33" s="697"/>
      <c r="FR33" s="697"/>
      <c r="FS33" s="697"/>
      <c r="FT33" s="697"/>
      <c r="FU33" s="697"/>
      <c r="FV33" s="697"/>
      <c r="FW33" s="698"/>
      <c r="FX33" s="699"/>
      <c r="GA33" s="290" t="s">
        <v>200</v>
      </c>
      <c r="GB33" s="291"/>
      <c r="GC33" s="292" t="s">
        <v>499</v>
      </c>
      <c r="GD33" s="677"/>
      <c r="GE33" s="678"/>
      <c r="GF33" s="679"/>
      <c r="GG33" s="680"/>
      <c r="GH33" s="720" t="e">
        <f>+GH32/$H$62</f>
        <v>#DIV/0!</v>
      </c>
      <c r="GI33" s="697"/>
      <c r="GJ33" s="697"/>
      <c r="GK33" s="697"/>
      <c r="GL33" s="697"/>
      <c r="GM33" s="697"/>
      <c r="GN33" s="697"/>
      <c r="GO33" s="697"/>
      <c r="GP33" s="698"/>
      <c r="GQ33" s="699"/>
      <c r="GT33" s="290" t="s">
        <v>200</v>
      </c>
      <c r="GU33" s="291"/>
      <c r="GV33" s="292" t="s">
        <v>499</v>
      </c>
      <c r="GW33" s="677"/>
      <c r="GX33" s="678"/>
      <c r="GY33" s="679"/>
      <c r="GZ33" s="680"/>
      <c r="HA33" s="720" t="e">
        <f>+HA32/$H$62</f>
        <v>#DIV/0!</v>
      </c>
      <c r="HB33" s="697"/>
      <c r="HC33" s="697"/>
      <c r="HD33" s="697"/>
      <c r="HE33" s="697"/>
      <c r="HF33" s="697"/>
      <c r="HG33" s="697"/>
      <c r="HH33" s="697"/>
      <c r="HI33" s="698"/>
      <c r="HJ33" s="699"/>
      <c r="HM33" s="290" t="s">
        <v>200</v>
      </c>
      <c r="HN33" s="291"/>
      <c r="HO33" s="292" t="s">
        <v>499</v>
      </c>
      <c r="HP33" s="677"/>
      <c r="HQ33" s="678"/>
      <c r="HR33" s="679"/>
      <c r="HS33" s="680"/>
      <c r="HT33" s="720" t="e">
        <f>+HT32/$H$62</f>
        <v>#DIV/0!</v>
      </c>
      <c r="HU33" s="697"/>
      <c r="HV33" s="697"/>
      <c r="HW33" s="697"/>
      <c r="HX33" s="697"/>
      <c r="HY33" s="697"/>
      <c r="HZ33" s="697"/>
      <c r="IA33" s="697"/>
      <c r="IB33" s="698"/>
      <c r="IC33" s="699"/>
      <c r="IF33" s="290" t="s">
        <v>200</v>
      </c>
      <c r="IG33" s="291"/>
      <c r="IH33" s="292" t="s">
        <v>499</v>
      </c>
      <c r="II33" s="677"/>
      <c r="IJ33" s="678"/>
      <c r="IK33" s="679"/>
      <c r="IL33" s="680"/>
      <c r="IM33" s="720" t="e">
        <f>+IM32/$H$62</f>
        <v>#DIV/0!</v>
      </c>
      <c r="IN33" s="697"/>
      <c r="IO33" s="697"/>
      <c r="IP33" s="697"/>
      <c r="IQ33" s="697"/>
      <c r="IR33" s="697"/>
      <c r="IS33" s="697"/>
      <c r="IT33" s="697"/>
      <c r="IU33" s="698"/>
      <c r="IV33" s="699"/>
      <c r="IY33" s="290" t="s">
        <v>200</v>
      </c>
      <c r="IZ33" s="291"/>
      <c r="JA33" s="292" t="s">
        <v>499</v>
      </c>
      <c r="JB33" s="677"/>
      <c r="JC33" s="678"/>
      <c r="JD33" s="679"/>
      <c r="JE33" s="680"/>
      <c r="JF33" s="720" t="e">
        <f>+JF32/$H$62</f>
        <v>#DIV/0!</v>
      </c>
      <c r="JG33" s="697"/>
      <c r="JH33" s="697"/>
      <c r="JI33" s="697"/>
      <c r="JJ33" s="697"/>
      <c r="JK33" s="697"/>
      <c r="JL33" s="697"/>
      <c r="JM33" s="697"/>
      <c r="JN33" s="698"/>
      <c r="JO33" s="699"/>
      <c r="JR33" s="290" t="s">
        <v>200</v>
      </c>
      <c r="JS33" s="291"/>
      <c r="JT33" s="292" t="s">
        <v>499</v>
      </c>
      <c r="JU33" s="677"/>
      <c r="JV33" s="678"/>
      <c r="JW33" s="679"/>
      <c r="JX33" s="680"/>
      <c r="JY33" s="720" t="e">
        <f>+JY32/$H$62</f>
        <v>#DIV/0!</v>
      </c>
      <c r="JZ33" s="697"/>
      <c r="KA33" s="697"/>
      <c r="KB33" s="697"/>
      <c r="KC33" s="697"/>
      <c r="KD33" s="697"/>
      <c r="KE33" s="697"/>
      <c r="KF33" s="697"/>
      <c r="KG33" s="698"/>
      <c r="KH33" s="699"/>
      <c r="KK33" s="290" t="s">
        <v>200</v>
      </c>
      <c r="KL33" s="291"/>
      <c r="KM33" s="292" t="s">
        <v>499</v>
      </c>
      <c r="KN33" s="677"/>
      <c r="KO33" s="678"/>
      <c r="KP33" s="679"/>
      <c r="KQ33" s="680"/>
      <c r="KR33" s="720" t="e">
        <f>+KR32/$H$59</f>
        <v>#DIV/0!</v>
      </c>
      <c r="KS33" s="697"/>
      <c r="KT33" s="697"/>
      <c r="KU33" s="697"/>
      <c r="KV33" s="697"/>
      <c r="KW33" s="697"/>
      <c r="KX33" s="697"/>
      <c r="KY33" s="697"/>
      <c r="KZ33" s="698"/>
      <c r="LA33" s="699"/>
      <c r="LD33" s="290" t="s">
        <v>200</v>
      </c>
      <c r="LE33" s="291"/>
      <c r="LF33" s="292" t="s">
        <v>499</v>
      </c>
      <c r="LG33" s="677"/>
      <c r="LH33" s="678"/>
      <c r="LI33" s="679">
        <v>0</v>
      </c>
      <c r="LJ33" s="680"/>
      <c r="LK33" s="720" t="e">
        <f>+LK32/$H$62</f>
        <v>#DIV/0!</v>
      </c>
      <c r="LL33" s="697"/>
      <c r="LM33" s="697"/>
      <c r="LN33" s="697"/>
      <c r="LO33" s="697"/>
      <c r="LP33" s="697"/>
      <c r="LQ33" s="697"/>
      <c r="LR33" s="697"/>
      <c r="LS33" s="698"/>
      <c r="LT33" s="699"/>
      <c r="LW33" s="290" t="s">
        <v>200</v>
      </c>
      <c r="LX33" s="291"/>
      <c r="LY33" s="292" t="s">
        <v>499</v>
      </c>
      <c r="LZ33" s="677"/>
      <c r="MA33" s="678"/>
      <c r="MB33" s="679"/>
      <c r="MC33" s="680"/>
      <c r="MD33" s="720" t="e">
        <f>+MD32/$H$62</f>
        <v>#DIV/0!</v>
      </c>
      <c r="ME33" s="697"/>
      <c r="MF33" s="697"/>
      <c r="MG33" s="697"/>
      <c r="MH33" s="697"/>
      <c r="MI33" s="697"/>
      <c r="MJ33" s="697"/>
      <c r="MK33" s="697"/>
      <c r="ML33" s="698"/>
      <c r="MM33" s="699"/>
      <c r="MP33" s="290" t="s">
        <v>200</v>
      </c>
      <c r="MQ33" s="291"/>
      <c r="MR33" s="292" t="s">
        <v>499</v>
      </c>
      <c r="MS33" s="677"/>
      <c r="MT33" s="678"/>
      <c r="MU33" s="679"/>
      <c r="MV33" s="680"/>
      <c r="MW33" s="720"/>
      <c r="MX33" s="697"/>
      <c r="MY33" s="697"/>
      <c r="MZ33" s="697"/>
      <c r="NA33" s="697"/>
      <c r="NB33" s="697"/>
      <c r="NC33" s="697"/>
      <c r="ND33" s="697"/>
      <c r="NE33" s="698"/>
      <c r="NF33" s="699"/>
      <c r="NI33" s="290" t="s">
        <v>200</v>
      </c>
      <c r="NJ33" s="291"/>
      <c r="NK33" s="292" t="s">
        <v>499</v>
      </c>
      <c r="NL33" s="677"/>
      <c r="NM33" s="678"/>
      <c r="NN33" s="679"/>
      <c r="NO33" s="680"/>
      <c r="NP33" s="720" t="e">
        <f>+NP32/$H$62</f>
        <v>#DIV/0!</v>
      </c>
      <c r="NQ33" s="697"/>
      <c r="NR33" s="697"/>
      <c r="NS33" s="697"/>
      <c r="NT33" s="697"/>
      <c r="NU33" s="697"/>
      <c r="NV33" s="697"/>
      <c r="NW33" s="697"/>
      <c r="NX33" s="698"/>
      <c r="NY33" s="699"/>
      <c r="OB33" s="290" t="s">
        <v>200</v>
      </c>
      <c r="OC33" s="291"/>
      <c r="OD33" s="292" t="s">
        <v>499</v>
      </c>
      <c r="OE33" s="677"/>
      <c r="OF33" s="678"/>
      <c r="OG33" s="679"/>
      <c r="OH33" s="680"/>
      <c r="OI33" s="720" t="e">
        <f>+OI32/$H$62</f>
        <v>#DIV/0!</v>
      </c>
      <c r="OJ33" s="697"/>
      <c r="OK33" s="697"/>
      <c r="OL33" s="697"/>
      <c r="OM33" s="697"/>
      <c r="ON33" s="697"/>
      <c r="OO33" s="697"/>
      <c r="OP33" s="697"/>
      <c r="OQ33" s="698"/>
      <c r="OR33" s="699"/>
    </row>
    <row r="34" spans="2:408" ht="100.5" customHeight="1" thickTop="1" x14ac:dyDescent="0.25">
      <c r="B34" s="690" t="s">
        <v>201</v>
      </c>
      <c r="C34" s="691" t="s">
        <v>382</v>
      </c>
      <c r="D34" s="304" t="s">
        <v>500</v>
      </c>
      <c r="E34" s="692" t="s">
        <v>164</v>
      </c>
      <c r="F34" s="693">
        <v>800</v>
      </c>
      <c r="G34" s="694"/>
      <c r="H34" s="695">
        <f t="shared" ref="H34:H37" si="545">ROUND(F34*G34,0)</f>
        <v>0</v>
      </c>
      <c r="I34" s="723"/>
      <c r="L34" s="690" t="s">
        <v>201</v>
      </c>
      <c r="M34" s="691" t="s">
        <v>382</v>
      </c>
      <c r="N34" s="304" t="s">
        <v>500</v>
      </c>
      <c r="O34" s="692" t="s">
        <v>164</v>
      </c>
      <c r="P34" s="693">
        <v>800</v>
      </c>
      <c r="Q34" s="694">
        <v>32584</v>
      </c>
      <c r="R34" s="695">
        <v>26067200</v>
      </c>
      <c r="S34" s="723"/>
      <c r="T34" s="697">
        <f>IFERROR(IF(EXACT(VLOOKUP(L34,OFERTA_0,1,FALSE),L34),1,0),0)</f>
        <v>1</v>
      </c>
      <c r="U34" s="697">
        <f>IFERROR(IF(EXACT(VLOOKUP(L34,OFERTA_0,3,FALSE),N34),1,0),0)</f>
        <v>1</v>
      </c>
      <c r="V34" s="697">
        <f>IFERROR(IF(EXACT(VLOOKUP(L34,OFERTA_0,4,FALSE),O34),1,0),0)</f>
        <v>1</v>
      </c>
      <c r="W34" s="697">
        <f>IFERROR(IF(EXACT(VLOOKUP(L34,OFERTA_0,5,FALSE),P34),1,0),0)</f>
        <v>1</v>
      </c>
      <c r="X34" s="697">
        <f t="shared" ref="X34:X37" si="546">IFERROR(IF(Q34&lt;=0,0,1),0)</f>
        <v>1</v>
      </c>
      <c r="Y34" s="697">
        <f t="shared" ref="Y34:Y37" si="547">IFERROR(IF(R34&lt;=0,0,1),0)</f>
        <v>1</v>
      </c>
      <c r="Z34" s="697">
        <f t="shared" ref="Z34:Z37" si="548">PRODUCT(T34:Y34)</f>
        <v>1</v>
      </c>
      <c r="AA34" s="698">
        <f t="shared" ref="AA34:AA37" si="549">ROUND(R34,0)</f>
        <v>26067200</v>
      </c>
      <c r="AB34" s="699">
        <f t="shared" ref="AB34:AB37" si="550">R34-AA34</f>
        <v>0</v>
      </c>
      <c r="AE34" s="690" t="s">
        <v>201</v>
      </c>
      <c r="AF34" s="691" t="s">
        <v>382</v>
      </c>
      <c r="AG34" s="304" t="s">
        <v>500</v>
      </c>
      <c r="AH34" s="692" t="s">
        <v>164</v>
      </c>
      <c r="AI34" s="693">
        <v>800</v>
      </c>
      <c r="AJ34" s="694">
        <v>20500</v>
      </c>
      <c r="AK34" s="695">
        <f t="shared" ref="AK34:AK37" si="551">ROUND(AI34*AJ34,0)</f>
        <v>16400000</v>
      </c>
      <c r="AL34" s="723"/>
      <c r="AM34" s="697">
        <f>IFERROR(IF(EXACT(VLOOKUP(AE34,OFERTA_0,1,FALSE),AE34),1,0),0)</f>
        <v>1</v>
      </c>
      <c r="AN34" s="697">
        <f>IFERROR(IF(EXACT(VLOOKUP(AE34,OFERTA_0,3,FALSE),AG34),1,0),0)</f>
        <v>1</v>
      </c>
      <c r="AO34" s="697">
        <f>IFERROR(IF(EXACT(VLOOKUP(AE34,OFERTA_0,4,FALSE),AH34),1,0),0)</f>
        <v>1</v>
      </c>
      <c r="AP34" s="697">
        <f>IFERROR(IF(EXACT(VLOOKUP(AE34,OFERTA_0,5,FALSE),AI34),1,0),0)</f>
        <v>1</v>
      </c>
      <c r="AQ34" s="697">
        <f t="shared" ref="AQ34:AQ37" si="552">IFERROR(IF(AJ34&lt;=0,0,1),0)</f>
        <v>1</v>
      </c>
      <c r="AR34" s="697">
        <f t="shared" ref="AR34:AR37" si="553">IFERROR(IF(AK34&lt;=0,0,1),0)</f>
        <v>1</v>
      </c>
      <c r="AS34" s="697">
        <f t="shared" ref="AS34:AS37" si="554">PRODUCT(AM34:AR34)</f>
        <v>1</v>
      </c>
      <c r="AT34" s="698">
        <f t="shared" ref="AT34:AT37" si="555">ROUND(AK34,0)</f>
        <v>16400000</v>
      </c>
      <c r="AU34" s="699">
        <f t="shared" ref="AU34:AU37" si="556">AK34-AT34</f>
        <v>0</v>
      </c>
      <c r="AX34" s="690" t="s">
        <v>201</v>
      </c>
      <c r="AY34" s="691" t="s">
        <v>382</v>
      </c>
      <c r="AZ34" s="304" t="s">
        <v>500</v>
      </c>
      <c r="BA34" s="692" t="s">
        <v>164</v>
      </c>
      <c r="BB34" s="693">
        <v>800</v>
      </c>
      <c r="BC34" s="700">
        <v>26499.000000000007</v>
      </c>
      <c r="BD34" s="695">
        <f t="shared" ref="BD34:BD37" si="557">ROUND(BB34*BC34,0)</f>
        <v>21199200</v>
      </c>
      <c r="BE34" s="723"/>
      <c r="BF34" s="697">
        <f>IFERROR(IF(EXACT(VLOOKUP(AX34,OFERTA_0,1,FALSE),AX34),1,0),0)</f>
        <v>1</v>
      </c>
      <c r="BG34" s="697">
        <f>IFERROR(IF(EXACT(VLOOKUP(AX34,OFERTA_0,3,FALSE),AZ34),1,0),0)</f>
        <v>1</v>
      </c>
      <c r="BH34" s="697">
        <f>IFERROR(IF(EXACT(VLOOKUP(AX34,OFERTA_0,4,FALSE),BA34),1,0),0)</f>
        <v>1</v>
      </c>
      <c r="BI34" s="697">
        <f>IFERROR(IF(EXACT(VLOOKUP(AX34,OFERTA_0,5,FALSE),BB34),1,0),0)</f>
        <v>1</v>
      </c>
      <c r="BJ34" s="697">
        <f t="shared" ref="BJ34:BJ37" si="558">IFERROR(IF(BC34&lt;=0,0,1),0)</f>
        <v>1</v>
      </c>
      <c r="BK34" s="697">
        <f t="shared" ref="BK34:BK37" si="559">IFERROR(IF(BD34&lt;=0,0,1),0)</f>
        <v>1</v>
      </c>
      <c r="BL34" s="697">
        <f t="shared" ref="BL34:BL37" si="560">PRODUCT(BF34:BK34)</f>
        <v>1</v>
      </c>
      <c r="BM34" s="698">
        <f t="shared" ref="BM34:BM37" si="561">ROUND(BD34,0)</f>
        <v>21199200</v>
      </c>
      <c r="BN34" s="699">
        <f t="shared" ref="BN34:BN37" si="562">BD34-BM34</f>
        <v>0</v>
      </c>
      <c r="BQ34" s="690" t="s">
        <v>201</v>
      </c>
      <c r="BR34" s="691" t="s">
        <v>382</v>
      </c>
      <c r="BS34" s="304" t="s">
        <v>500</v>
      </c>
      <c r="BT34" s="692" t="s">
        <v>164</v>
      </c>
      <c r="BU34" s="693">
        <v>800</v>
      </c>
      <c r="BV34" s="694">
        <v>28256</v>
      </c>
      <c r="BW34" s="695">
        <f t="shared" ref="BW34:BW37" si="563">ROUND(BU34*BV34,0)</f>
        <v>22604800</v>
      </c>
      <c r="BX34" s="723"/>
      <c r="BY34" s="697">
        <f>IFERROR(IF(EXACT(VLOOKUP(BQ34,OFERTA_0,1,FALSE),BQ34),1,0),0)</f>
        <v>1</v>
      </c>
      <c r="BZ34" s="697">
        <f>IFERROR(IF(EXACT(VLOOKUP(BQ34,OFERTA_0,3,FALSE),BS34),1,0),0)</f>
        <v>1</v>
      </c>
      <c r="CA34" s="697">
        <f>IFERROR(IF(EXACT(VLOOKUP(BQ34,OFERTA_0,4,FALSE),BT34),1,0),0)</f>
        <v>1</v>
      </c>
      <c r="CB34" s="697">
        <f>IFERROR(IF(EXACT(VLOOKUP(BQ34,OFERTA_0,5,FALSE),BU34),1,0),0)</f>
        <v>1</v>
      </c>
      <c r="CC34" s="697">
        <f t="shared" ref="CC34:CC37" si="564">IFERROR(IF(BV34&lt;=0,0,1),0)</f>
        <v>1</v>
      </c>
      <c r="CD34" s="697">
        <f t="shared" ref="CD34:CD37" si="565">IFERROR(IF(BW34&lt;=0,0,1),0)</f>
        <v>1</v>
      </c>
      <c r="CE34" s="697">
        <f t="shared" ref="CE34:CE37" si="566">PRODUCT(BY34:CD34)</f>
        <v>1</v>
      </c>
      <c r="CF34" s="698">
        <f t="shared" ref="CF34:CF37" si="567">ROUND(BW34,0)</f>
        <v>22604800</v>
      </c>
      <c r="CG34" s="699">
        <f t="shared" ref="CG34:CG37" si="568">BW34-CF34</f>
        <v>0</v>
      </c>
      <c r="CJ34" s="690" t="s">
        <v>201</v>
      </c>
      <c r="CK34" s="691" t="s">
        <v>382</v>
      </c>
      <c r="CL34" s="296" t="s">
        <v>500</v>
      </c>
      <c r="CM34" s="692" t="s">
        <v>164</v>
      </c>
      <c r="CN34" s="693">
        <v>800</v>
      </c>
      <c r="CO34" s="694">
        <v>21400</v>
      </c>
      <c r="CP34" s="695">
        <f t="shared" ref="CP34:CP37" si="569">ROUND(CN34*CO34,0)</f>
        <v>17120000</v>
      </c>
      <c r="CQ34" s="723"/>
      <c r="CR34" s="697">
        <f>IFERROR(IF(EXACT(VLOOKUP(CJ34,OFERTA_0,1,FALSE),CJ34),1,0),0)</f>
        <v>1</v>
      </c>
      <c r="CS34" s="697">
        <f>IFERROR(IF(EXACT(VLOOKUP(CJ34,OFERTA_0,3,FALSE),CL34),1,0),0)</f>
        <v>1</v>
      </c>
      <c r="CT34" s="697">
        <f>IFERROR(IF(EXACT(VLOOKUP(CJ34,OFERTA_0,4,FALSE),CM34),1,0),0)</f>
        <v>1</v>
      </c>
      <c r="CU34" s="697">
        <f>IFERROR(IF(EXACT(VLOOKUP(CJ34,OFERTA_0,5,FALSE),CN34),1,0),0)</f>
        <v>1</v>
      </c>
      <c r="CV34" s="697">
        <f t="shared" ref="CV34:CV37" si="570">IFERROR(IF(CO34&lt;=0,0,1),0)</f>
        <v>1</v>
      </c>
      <c r="CW34" s="697">
        <f t="shared" ref="CW34:CW37" si="571">IFERROR(IF(CP34&lt;=0,0,1),0)</f>
        <v>1</v>
      </c>
      <c r="CX34" s="697">
        <f t="shared" ref="CX34:CX37" si="572">PRODUCT(CR34:CW34)</f>
        <v>1</v>
      </c>
      <c r="CY34" s="698">
        <f t="shared" ref="CY34:CY37" si="573">ROUND(CP34,0)</f>
        <v>17120000</v>
      </c>
      <c r="CZ34" s="699">
        <f t="shared" ref="CZ34:CZ37" si="574">CP34-CY34</f>
        <v>0</v>
      </c>
      <c r="DC34" s="690" t="s">
        <v>201</v>
      </c>
      <c r="DD34" s="691" t="s">
        <v>382</v>
      </c>
      <c r="DE34" s="304" t="s">
        <v>500</v>
      </c>
      <c r="DF34" s="692" t="s">
        <v>164</v>
      </c>
      <c r="DG34" s="693">
        <v>800</v>
      </c>
      <c r="DH34" s="694">
        <v>39600</v>
      </c>
      <c r="DI34" s="695">
        <f t="shared" ref="DI34:DI37" si="575">ROUND(DG34*DH34,0)</f>
        <v>31680000</v>
      </c>
      <c r="DJ34" s="723"/>
      <c r="DK34" s="697">
        <f>IFERROR(IF(EXACT(VLOOKUP(DC34,OFERTA_0,1,FALSE),DC34),1,0),0)</f>
        <v>1</v>
      </c>
      <c r="DL34" s="697">
        <f>IFERROR(IF(EXACT(VLOOKUP(DC34,OFERTA_0,3,FALSE),DE34),1,0),0)</f>
        <v>1</v>
      </c>
      <c r="DM34" s="697">
        <f>IFERROR(IF(EXACT(VLOOKUP(DC34,OFERTA_0,4,FALSE),DF34),1,0),0)</f>
        <v>1</v>
      </c>
      <c r="DN34" s="697">
        <f>IFERROR(IF(EXACT(VLOOKUP(DC34,OFERTA_0,5,FALSE),DG34),1,0),0)</f>
        <v>1</v>
      </c>
      <c r="DO34" s="697">
        <f t="shared" ref="DO34:DO37" si="576">IFERROR(IF(DH34&lt;=0,0,1),0)</f>
        <v>1</v>
      </c>
      <c r="DP34" s="697">
        <f t="shared" ref="DP34:DP37" si="577">IFERROR(IF(DI34&lt;=0,0,1),0)</f>
        <v>1</v>
      </c>
      <c r="DQ34" s="697">
        <f t="shared" ref="DQ34:DQ37" si="578">PRODUCT(DK34:DP34)</f>
        <v>1</v>
      </c>
      <c r="DR34" s="698">
        <f t="shared" ref="DR34:DR37" si="579">ROUND(DI34,0)</f>
        <v>31680000</v>
      </c>
      <c r="DS34" s="699">
        <f t="shared" ref="DS34:DS37" si="580">DI34-DR34</f>
        <v>0</v>
      </c>
      <c r="DV34" s="690" t="s">
        <v>201</v>
      </c>
      <c r="DW34" s="691" t="s">
        <v>382</v>
      </c>
      <c r="DX34" s="297" t="s">
        <v>500</v>
      </c>
      <c r="DY34" s="692" t="s">
        <v>164</v>
      </c>
      <c r="DZ34" s="693">
        <v>800</v>
      </c>
      <c r="EA34" s="694">
        <v>30000</v>
      </c>
      <c r="EB34" s="701">
        <f t="shared" ref="EB34:EB37" si="581">ROUND(DZ34*EA34,0)</f>
        <v>24000000</v>
      </c>
      <c r="EC34" s="723"/>
      <c r="ED34" s="697">
        <f>IFERROR(IF(EXACT(VLOOKUP(DV34,OFERTA_0,1,FALSE),DV34),1,0),0)</f>
        <v>1</v>
      </c>
      <c r="EE34" s="697">
        <f>IFERROR(IF(EXACT(VLOOKUP(DV34,OFERTA_0,3,FALSE),DX34),1,0),0)</f>
        <v>1</v>
      </c>
      <c r="EF34" s="697">
        <f>IFERROR(IF(EXACT(VLOOKUP(DV34,OFERTA_0,4,FALSE),DY34),1,0),0)</f>
        <v>1</v>
      </c>
      <c r="EG34" s="697">
        <f>IFERROR(IF(EXACT(VLOOKUP(DV34,OFERTA_0,5,FALSE),DZ34),1,0),0)</f>
        <v>1</v>
      </c>
      <c r="EH34" s="697">
        <f t="shared" ref="EH34:EH37" si="582">IFERROR(IF(EA34&lt;=0,0,1),0)</f>
        <v>1</v>
      </c>
      <c r="EI34" s="697">
        <f t="shared" ref="EI34:EI37" si="583">IFERROR(IF(EB34&lt;=0,0,1),0)</f>
        <v>1</v>
      </c>
      <c r="EJ34" s="697">
        <f t="shared" ref="EJ34:EJ37" si="584">PRODUCT(ED34:EI34)</f>
        <v>1</v>
      </c>
      <c r="EK34" s="698">
        <f t="shared" ref="EK34:EK37" si="585">ROUND(EB34,0)</f>
        <v>24000000</v>
      </c>
      <c r="EL34" s="699">
        <f t="shared" ref="EL34:EL37" si="586">EB34-EK34</f>
        <v>0</v>
      </c>
      <c r="EO34" s="690" t="s">
        <v>201</v>
      </c>
      <c r="EP34" s="691" t="s">
        <v>382</v>
      </c>
      <c r="EQ34" s="297" t="s">
        <v>500</v>
      </c>
      <c r="ER34" s="692" t="s">
        <v>164</v>
      </c>
      <c r="ES34" s="693">
        <v>800</v>
      </c>
      <c r="ET34" s="694">
        <v>25180</v>
      </c>
      <c r="EU34" s="695">
        <f t="shared" ref="EU34:EU37" si="587">ROUND(ES34*ET34,0)</f>
        <v>20144000</v>
      </c>
      <c r="EV34" s="723"/>
      <c r="EW34" s="697">
        <f>IFERROR(IF(EXACT(VLOOKUP(EO34,OFERTA_0,1,FALSE),EO34),1,0),0)</f>
        <v>1</v>
      </c>
      <c r="EX34" s="697">
        <f>IFERROR(IF(EXACT(VLOOKUP(EO34,OFERTA_0,3,FALSE),EQ34),1,0),0)</f>
        <v>1</v>
      </c>
      <c r="EY34" s="697">
        <f>IFERROR(IF(EXACT(VLOOKUP(EO34,OFERTA_0,4,FALSE),ER34),1,0),0)</f>
        <v>1</v>
      </c>
      <c r="EZ34" s="697">
        <f>IFERROR(IF(EXACT(VLOOKUP(EO34,OFERTA_0,5,FALSE),ES34),1,0),0)</f>
        <v>1</v>
      </c>
      <c r="FA34" s="697">
        <f t="shared" ref="FA34:FA37" si="588">IFERROR(IF(ET34&lt;=0,0,1),0)</f>
        <v>1</v>
      </c>
      <c r="FB34" s="697">
        <f t="shared" ref="FB34:FB37" si="589">IFERROR(IF(EU34&lt;=0,0,1),0)</f>
        <v>1</v>
      </c>
      <c r="FC34" s="697">
        <f t="shared" ref="FC34:FC37" si="590">PRODUCT(EW34:FB34)</f>
        <v>1</v>
      </c>
      <c r="FD34" s="698">
        <f t="shared" ref="FD34:FD37" si="591">ROUND(EU34,0)</f>
        <v>20144000</v>
      </c>
      <c r="FE34" s="699">
        <f t="shared" ref="FE34:FE37" si="592">EU34-FD34</f>
        <v>0</v>
      </c>
      <c r="FH34" s="724" t="s">
        <v>381</v>
      </c>
      <c r="FI34" s="724" t="s">
        <v>188</v>
      </c>
      <c r="FJ34" s="298" t="s">
        <v>565</v>
      </c>
      <c r="FK34" s="692" t="s">
        <v>148</v>
      </c>
      <c r="FL34" s="703">
        <v>1</v>
      </c>
      <c r="FM34" s="704">
        <v>30000</v>
      </c>
      <c r="FN34" s="705">
        <f t="shared" si="438"/>
        <v>30000</v>
      </c>
      <c r="FO34" s="722"/>
      <c r="FP34" s="697">
        <f>IFERROR(IF(EXACT(VLOOKUP(FH34,OFERTA_0,1,FALSE),FH34),1,0),0)</f>
        <v>0</v>
      </c>
      <c r="FQ34" s="697">
        <f>IFERROR(IF(EXACT(VLOOKUP(FH34,OFERTA_0,3,FALSE),FJ34),1,0),0)</f>
        <v>0</v>
      </c>
      <c r="FR34" s="697">
        <f>IFERROR(IF(EXACT(VLOOKUP(FH34,OFERTA_0,4,FALSE),FK34),1,0),0)</f>
        <v>0</v>
      </c>
      <c r="FS34" s="697">
        <f>IFERROR(IF(EXACT(VLOOKUP(FH34,OFERTA_0,5,FALSE),FL34),1,0),0)</f>
        <v>0</v>
      </c>
      <c r="FT34" s="697">
        <f t="shared" ref="FT34:FT37" si="593">IFERROR(IF(FM34&lt;=0,0,1),0)</f>
        <v>1</v>
      </c>
      <c r="FU34" s="697">
        <f t="shared" ref="FU34:FU37" si="594">IFERROR(IF(FN34&lt;=0,0,1),0)</f>
        <v>1</v>
      </c>
      <c r="FV34" s="697">
        <f t="shared" ref="FV34:FV37" si="595">PRODUCT(FP34:FU34)</f>
        <v>0</v>
      </c>
      <c r="FW34" s="698">
        <f t="shared" ref="FW34:FW37" si="596">ROUND(FN34,0)</f>
        <v>30000</v>
      </c>
      <c r="FX34" s="699">
        <f t="shared" ref="FX34:FX37" si="597">FN34-FW34</f>
        <v>0</v>
      </c>
      <c r="GA34" s="690" t="s">
        <v>201</v>
      </c>
      <c r="GB34" s="691" t="s">
        <v>382</v>
      </c>
      <c r="GC34" s="304" t="s">
        <v>500</v>
      </c>
      <c r="GD34" s="692" t="s">
        <v>164</v>
      </c>
      <c r="GE34" s="693">
        <v>800</v>
      </c>
      <c r="GF34" s="694">
        <v>40000</v>
      </c>
      <c r="GG34" s="695">
        <f t="shared" ref="GG34:GG37" si="598">ROUND(GE34*GF34,0)</f>
        <v>32000000</v>
      </c>
      <c r="GH34" s="723"/>
      <c r="GI34" s="697">
        <f>IFERROR(IF(EXACT(VLOOKUP(GA34,OFERTA_0,1,FALSE),GA34),1,0),0)</f>
        <v>1</v>
      </c>
      <c r="GJ34" s="697">
        <f>IFERROR(IF(EXACT(VLOOKUP(GA34,OFERTA_0,3,FALSE),GC34),1,0),0)</f>
        <v>1</v>
      </c>
      <c r="GK34" s="697">
        <f>IFERROR(IF(EXACT(VLOOKUP(GA34,OFERTA_0,4,FALSE),GD34),1,0),0)</f>
        <v>1</v>
      </c>
      <c r="GL34" s="697">
        <f>IFERROR(IF(EXACT(VLOOKUP(GA34,OFERTA_0,5,FALSE),GE34),1,0),0)</f>
        <v>1</v>
      </c>
      <c r="GM34" s="697">
        <f t="shared" ref="GM34:GM37" si="599">IFERROR(IF(GF34&lt;=0,0,1),0)</f>
        <v>1</v>
      </c>
      <c r="GN34" s="697">
        <f t="shared" ref="GN34:GN37" si="600">IFERROR(IF(GG34&lt;=0,0,1),0)</f>
        <v>1</v>
      </c>
      <c r="GO34" s="697">
        <f t="shared" ref="GO34:GO37" si="601">PRODUCT(GI34:GN34)</f>
        <v>1</v>
      </c>
      <c r="GP34" s="698">
        <f t="shared" ref="GP34:GP37" si="602">ROUND(GG34,0)</f>
        <v>32000000</v>
      </c>
      <c r="GQ34" s="699">
        <f t="shared" ref="GQ34:GQ37" si="603">GG34-GP34</f>
        <v>0</v>
      </c>
      <c r="GT34" s="690" t="s">
        <v>201</v>
      </c>
      <c r="GU34" s="691" t="s">
        <v>382</v>
      </c>
      <c r="GV34" s="304" t="s">
        <v>500</v>
      </c>
      <c r="GW34" s="692" t="s">
        <v>164</v>
      </c>
      <c r="GX34" s="693">
        <v>800</v>
      </c>
      <c r="GY34" s="694">
        <v>30000</v>
      </c>
      <c r="GZ34" s="695">
        <f t="shared" ref="GZ34:GZ37" si="604">ROUND(GX34*GY34,0)</f>
        <v>24000000</v>
      </c>
      <c r="HA34" s="723"/>
      <c r="HB34" s="697">
        <f>IFERROR(IF(EXACT(VLOOKUP(GT34,OFERTA_0,1,FALSE),GT34),1,0),0)</f>
        <v>1</v>
      </c>
      <c r="HC34" s="697">
        <f>IFERROR(IF(EXACT(VLOOKUP(GT34,OFERTA_0,3,FALSE),GV34),1,0),0)</f>
        <v>1</v>
      </c>
      <c r="HD34" s="697">
        <f>IFERROR(IF(EXACT(VLOOKUP(GT34,OFERTA_0,4,FALSE),GW34),1,0),0)</f>
        <v>1</v>
      </c>
      <c r="HE34" s="697">
        <f>IFERROR(IF(EXACT(VLOOKUP(GT34,OFERTA_0,5,FALSE),GX34),1,0),0)</f>
        <v>1</v>
      </c>
      <c r="HF34" s="697">
        <f t="shared" ref="HF34:HF37" si="605">IFERROR(IF(GY34&lt;=0,0,1),0)</f>
        <v>1</v>
      </c>
      <c r="HG34" s="697">
        <f t="shared" ref="HG34:HG37" si="606">IFERROR(IF(GZ34&lt;=0,0,1),0)</f>
        <v>1</v>
      </c>
      <c r="HH34" s="697">
        <f t="shared" ref="HH34:HH37" si="607">PRODUCT(HB34:HG34)</f>
        <v>1</v>
      </c>
      <c r="HI34" s="698">
        <f t="shared" ref="HI34:HI37" si="608">ROUND(GZ34,0)</f>
        <v>24000000</v>
      </c>
      <c r="HJ34" s="699">
        <f t="shared" ref="HJ34:HJ37" si="609">GZ34-HI34</f>
        <v>0</v>
      </c>
      <c r="HM34" s="690" t="s">
        <v>201</v>
      </c>
      <c r="HN34" s="691" t="s">
        <v>382</v>
      </c>
      <c r="HO34" s="304" t="s">
        <v>500</v>
      </c>
      <c r="HP34" s="692" t="s">
        <v>164</v>
      </c>
      <c r="HQ34" s="693">
        <v>800</v>
      </c>
      <c r="HR34" s="694">
        <v>36899</v>
      </c>
      <c r="HS34" s="695">
        <f t="shared" ref="HS34:HS37" si="610">ROUND(HQ34*HR34,0)</f>
        <v>29519200</v>
      </c>
      <c r="HT34" s="723"/>
      <c r="HU34" s="697">
        <f>IFERROR(IF(EXACT(VLOOKUP(HM34,OFERTA_0,1,FALSE),HM34),1,0),0)</f>
        <v>1</v>
      </c>
      <c r="HV34" s="697">
        <f>IFERROR(IF(EXACT(VLOOKUP(HM34,OFERTA_0,3,FALSE),HO34),1,0),0)</f>
        <v>1</v>
      </c>
      <c r="HW34" s="697">
        <f>IFERROR(IF(EXACT(VLOOKUP(HM34,OFERTA_0,4,FALSE),HP34),1,0),0)</f>
        <v>1</v>
      </c>
      <c r="HX34" s="697">
        <f>IFERROR(IF(EXACT(VLOOKUP(HM34,OFERTA_0,5,FALSE),HQ34),1,0),0)</f>
        <v>1</v>
      </c>
      <c r="HY34" s="697">
        <f t="shared" ref="HY34:HY37" si="611">IFERROR(IF(HR34&lt;=0,0,1),0)</f>
        <v>1</v>
      </c>
      <c r="HZ34" s="697">
        <f t="shared" ref="HZ34:HZ37" si="612">IFERROR(IF(HS34&lt;=0,0,1),0)</f>
        <v>1</v>
      </c>
      <c r="IA34" s="697">
        <f t="shared" ref="IA34:IA37" si="613">PRODUCT(HU34:HZ34)</f>
        <v>1</v>
      </c>
      <c r="IB34" s="698">
        <f t="shared" ref="IB34:IB37" si="614">ROUND(HS34,0)</f>
        <v>29519200</v>
      </c>
      <c r="IC34" s="699">
        <f t="shared" ref="IC34:IC37" si="615">HS34-IB34</f>
        <v>0</v>
      </c>
      <c r="IF34" s="690" t="s">
        <v>201</v>
      </c>
      <c r="IG34" s="691" t="s">
        <v>382</v>
      </c>
      <c r="IH34" s="304" t="s">
        <v>500</v>
      </c>
      <c r="II34" s="692" t="s">
        <v>164</v>
      </c>
      <c r="IJ34" s="693">
        <v>800</v>
      </c>
      <c r="IK34" s="694">
        <v>36896</v>
      </c>
      <c r="IL34" s="695">
        <f t="shared" ref="IL34:IL37" si="616">ROUND(IJ34*IK34,0)</f>
        <v>29516800</v>
      </c>
      <c r="IM34" s="723"/>
      <c r="IN34" s="697">
        <f>IFERROR(IF(EXACT(VLOOKUP(IF34,OFERTA_0,1,FALSE),IF34),1,0),0)</f>
        <v>1</v>
      </c>
      <c r="IO34" s="697">
        <f>IFERROR(IF(EXACT(VLOOKUP(IF34,OFERTA_0,3,FALSE),IH34),1,0),0)</f>
        <v>1</v>
      </c>
      <c r="IP34" s="697">
        <f>IFERROR(IF(EXACT(VLOOKUP(IF34,OFERTA_0,4,FALSE),II34),1,0),0)</f>
        <v>1</v>
      </c>
      <c r="IQ34" s="697">
        <f>IFERROR(IF(EXACT(VLOOKUP(IF34,OFERTA_0,5,FALSE),IJ34),1,0),0)</f>
        <v>1</v>
      </c>
      <c r="IR34" s="697">
        <f t="shared" ref="IR34:IR37" si="617">IFERROR(IF(IK34&lt;=0,0,1),0)</f>
        <v>1</v>
      </c>
      <c r="IS34" s="697">
        <f t="shared" ref="IS34:IS37" si="618">IFERROR(IF(IL34&lt;=0,0,1),0)</f>
        <v>1</v>
      </c>
      <c r="IT34" s="697">
        <f t="shared" ref="IT34:IT37" si="619">PRODUCT(IN34:IS34)</f>
        <v>1</v>
      </c>
      <c r="IU34" s="698">
        <f t="shared" ref="IU34:IU37" si="620">ROUND(IL34,0)</f>
        <v>29516800</v>
      </c>
      <c r="IV34" s="699">
        <f t="shared" ref="IV34:IV37" si="621">IL34-IU34</f>
        <v>0</v>
      </c>
      <c r="IY34" s="690" t="s">
        <v>201</v>
      </c>
      <c r="IZ34" s="691" t="s">
        <v>382</v>
      </c>
      <c r="JA34" s="304" t="s">
        <v>500</v>
      </c>
      <c r="JB34" s="692" t="s">
        <v>164</v>
      </c>
      <c r="JC34" s="693">
        <v>800</v>
      </c>
      <c r="JD34" s="694">
        <v>44900</v>
      </c>
      <c r="JE34" s="695">
        <f t="shared" ref="JE34:JE37" si="622">ROUND(JC34*JD34,0)</f>
        <v>35920000</v>
      </c>
      <c r="JF34" s="723"/>
      <c r="JG34" s="697">
        <f>IFERROR(IF(EXACT(VLOOKUP(IY34,OFERTA_0,1,FALSE),IY34),1,0),0)</f>
        <v>1</v>
      </c>
      <c r="JH34" s="697">
        <f>IFERROR(IF(EXACT(VLOOKUP(IY34,OFERTA_0,3,FALSE),JA34),1,0),0)</f>
        <v>1</v>
      </c>
      <c r="JI34" s="697">
        <f>IFERROR(IF(EXACT(VLOOKUP(IY34,OFERTA_0,4,FALSE),JB34),1,0),0)</f>
        <v>1</v>
      </c>
      <c r="JJ34" s="697">
        <f>IFERROR(IF(EXACT(VLOOKUP(IY34,OFERTA_0,5,FALSE),JC34),1,0),0)</f>
        <v>1</v>
      </c>
      <c r="JK34" s="697">
        <f t="shared" ref="JK34:JK37" si="623">IFERROR(IF(JD34&lt;=0,0,1),0)</f>
        <v>1</v>
      </c>
      <c r="JL34" s="697">
        <f t="shared" ref="JL34:JL37" si="624">IFERROR(IF(JE34&lt;=0,0,1),0)</f>
        <v>1</v>
      </c>
      <c r="JM34" s="697">
        <f t="shared" ref="JM34:JM37" si="625">PRODUCT(JG34:JL34)</f>
        <v>1</v>
      </c>
      <c r="JN34" s="698">
        <f t="shared" ref="JN34:JN37" si="626">ROUND(JE34,0)</f>
        <v>35920000</v>
      </c>
      <c r="JO34" s="699">
        <f t="shared" ref="JO34:JO37" si="627">JE34-JN34</f>
        <v>0</v>
      </c>
      <c r="JR34" s="690" t="s">
        <v>201</v>
      </c>
      <c r="JS34" s="691" t="s">
        <v>382</v>
      </c>
      <c r="JT34" s="304" t="s">
        <v>500</v>
      </c>
      <c r="JU34" s="692" t="s">
        <v>164</v>
      </c>
      <c r="JV34" s="693">
        <v>800</v>
      </c>
      <c r="JW34" s="694">
        <v>36892</v>
      </c>
      <c r="JX34" s="695">
        <f t="shared" ref="JX34:JX37" si="628">ROUND(JV34*JW34,0)</f>
        <v>29513600</v>
      </c>
      <c r="JY34" s="723"/>
      <c r="JZ34" s="697">
        <f>IFERROR(IF(EXACT(VLOOKUP(JR34,OFERTA_0,1,FALSE),JR34),1,0),0)</f>
        <v>1</v>
      </c>
      <c r="KA34" s="697">
        <f>IFERROR(IF(EXACT(VLOOKUP(JR34,OFERTA_0,3,FALSE),JT34),1,0),0)</f>
        <v>1</v>
      </c>
      <c r="KB34" s="697">
        <f>IFERROR(IF(EXACT(VLOOKUP(JR34,OFERTA_0,4,FALSE),JU34),1,0),0)</f>
        <v>1</v>
      </c>
      <c r="KC34" s="697">
        <f>IFERROR(IF(EXACT(VLOOKUP(JR34,OFERTA_0,5,FALSE),JV34),1,0),0)</f>
        <v>1</v>
      </c>
      <c r="KD34" s="697">
        <f t="shared" ref="KD34:KD37" si="629">IFERROR(IF(JW34&lt;=0,0,1),0)</f>
        <v>1</v>
      </c>
      <c r="KE34" s="697">
        <f t="shared" ref="KE34:KE37" si="630">IFERROR(IF(JX34&lt;=0,0,1),0)</f>
        <v>1</v>
      </c>
      <c r="KF34" s="697">
        <f t="shared" ref="KF34:KF37" si="631">PRODUCT(JZ34:KE34)</f>
        <v>1</v>
      </c>
      <c r="KG34" s="698">
        <f t="shared" ref="KG34:KG37" si="632">ROUND(JX34,0)</f>
        <v>29513600</v>
      </c>
      <c r="KH34" s="699">
        <f t="shared" ref="KH34:KH37" si="633">JX34-KG34</f>
        <v>0</v>
      </c>
      <c r="KK34" s="690" t="s">
        <v>201</v>
      </c>
      <c r="KL34" s="691" t="s">
        <v>382</v>
      </c>
      <c r="KM34" s="304" t="s">
        <v>500</v>
      </c>
      <c r="KN34" s="692" t="s">
        <v>164</v>
      </c>
      <c r="KO34" s="693">
        <v>800</v>
      </c>
      <c r="KP34" s="694">
        <v>26700</v>
      </c>
      <c r="KQ34" s="695">
        <f t="shared" ref="KQ34:KQ37" si="634">ROUND(KO34*KP34,0)</f>
        <v>21360000</v>
      </c>
      <c r="KR34" s="723"/>
      <c r="KS34" s="697">
        <f>IFERROR(IF(EXACT(VLOOKUP(KK34,OFERTA_0,1,FALSE),KK34),1,0),0)</f>
        <v>1</v>
      </c>
      <c r="KT34" s="697">
        <f>IFERROR(IF(EXACT(VLOOKUP(KK34,OFERTA_0,3,FALSE),KM34),1,0),0)</f>
        <v>1</v>
      </c>
      <c r="KU34" s="697">
        <f>IFERROR(IF(EXACT(VLOOKUP(KK34,OFERTA_0,4,FALSE),KN34),1,0),0)</f>
        <v>1</v>
      </c>
      <c r="KV34" s="697">
        <f>IFERROR(IF(EXACT(VLOOKUP(KK34,OFERTA_0,5,FALSE),KO34),1,0),0)</f>
        <v>1</v>
      </c>
      <c r="KW34" s="697">
        <f t="shared" ref="KW34:KW37" si="635">IFERROR(IF(KP34&lt;=0,0,1),0)</f>
        <v>1</v>
      </c>
      <c r="KX34" s="697">
        <f t="shared" ref="KX34:KX37" si="636">IFERROR(IF(KQ34&lt;=0,0,1),0)</f>
        <v>1</v>
      </c>
      <c r="KY34" s="697">
        <f t="shared" ref="KY34:KY37" si="637">PRODUCT(KS34:KX34)</f>
        <v>1</v>
      </c>
      <c r="KZ34" s="698">
        <f t="shared" ref="KZ34:KZ37" si="638">ROUND(KQ34,0)</f>
        <v>21360000</v>
      </c>
      <c r="LA34" s="699">
        <f t="shared" ref="LA34:LA37" si="639">KQ34-KZ34</f>
        <v>0</v>
      </c>
      <c r="LD34" s="690" t="s">
        <v>201</v>
      </c>
      <c r="LE34" s="691" t="s">
        <v>382</v>
      </c>
      <c r="LF34" s="304" t="s">
        <v>500</v>
      </c>
      <c r="LG34" s="692" t="s">
        <v>164</v>
      </c>
      <c r="LH34" s="693">
        <v>800</v>
      </c>
      <c r="LI34" s="694">
        <v>60719.444082688846</v>
      </c>
      <c r="LJ34" s="695">
        <f t="shared" ref="LJ34:LJ37" si="640">ROUND(LH34*LI34,0)</f>
        <v>48575555</v>
      </c>
      <c r="LK34" s="723"/>
      <c r="LL34" s="697">
        <f>IFERROR(IF(EXACT(VLOOKUP(LD34,OFERTA_0,1,FALSE),LD34),1,0),0)</f>
        <v>1</v>
      </c>
      <c r="LM34" s="697">
        <f>IFERROR(IF(EXACT(VLOOKUP(LD34,OFERTA_0,3,FALSE),LF34),1,0),0)</f>
        <v>1</v>
      </c>
      <c r="LN34" s="697">
        <f>IFERROR(IF(EXACT(VLOOKUP(LD34,OFERTA_0,4,FALSE),LG34),1,0),0)</f>
        <v>1</v>
      </c>
      <c r="LO34" s="697">
        <f>IFERROR(IF(EXACT(VLOOKUP(LD34,OFERTA_0,5,FALSE),LH34),1,0),0)</f>
        <v>1</v>
      </c>
      <c r="LP34" s="697">
        <f t="shared" ref="LP34:LP37" si="641">IFERROR(IF(LI34&lt;=0,0,1),0)</f>
        <v>1</v>
      </c>
      <c r="LQ34" s="697">
        <f t="shared" ref="LQ34:LQ37" si="642">IFERROR(IF(LJ34&lt;=0,0,1),0)</f>
        <v>1</v>
      </c>
      <c r="LR34" s="697">
        <f t="shared" ref="LR34:LR37" si="643">PRODUCT(LL34:LQ34)</f>
        <v>1</v>
      </c>
      <c r="LS34" s="698">
        <f t="shared" ref="LS34:LS37" si="644">ROUND(LJ34,0)</f>
        <v>48575555</v>
      </c>
      <c r="LT34" s="699">
        <f t="shared" ref="LT34:LT37" si="645">LJ34-LS34</f>
        <v>0</v>
      </c>
      <c r="LW34" s="690" t="s">
        <v>201</v>
      </c>
      <c r="LX34" s="691" t="s">
        <v>382</v>
      </c>
      <c r="LY34" s="304" t="s">
        <v>500</v>
      </c>
      <c r="LZ34" s="692" t="s">
        <v>164</v>
      </c>
      <c r="MA34" s="693">
        <v>800</v>
      </c>
      <c r="MB34" s="694">
        <v>36899</v>
      </c>
      <c r="MC34" s="695">
        <f t="shared" ref="MC34:MC37" si="646">ROUND(MA34*MB34,0)</f>
        <v>29519200</v>
      </c>
      <c r="MD34" s="723"/>
      <c r="ME34" s="697">
        <f>IFERROR(IF(EXACT(VLOOKUP(LW34,OFERTA_0,1,FALSE),LW34),1,0),0)</f>
        <v>1</v>
      </c>
      <c r="MF34" s="697">
        <f>IFERROR(IF(EXACT(VLOOKUP(LW34,OFERTA_0,3,FALSE),LY34),1,0),0)</f>
        <v>1</v>
      </c>
      <c r="MG34" s="697">
        <f>IFERROR(IF(EXACT(VLOOKUP(LW34,OFERTA_0,4,FALSE),LZ34),1,0),0)</f>
        <v>1</v>
      </c>
      <c r="MH34" s="697">
        <f>IFERROR(IF(EXACT(VLOOKUP(LW34,OFERTA_0,5,FALSE),MA34),1,0),0)</f>
        <v>1</v>
      </c>
      <c r="MI34" s="697">
        <f t="shared" ref="MI34:MI37" si="647">IFERROR(IF(MB34&lt;=0,0,1),0)</f>
        <v>1</v>
      </c>
      <c r="MJ34" s="697">
        <f t="shared" ref="MJ34:MJ37" si="648">IFERROR(IF(MC34&lt;=0,0,1),0)</f>
        <v>1</v>
      </c>
      <c r="MK34" s="697">
        <f t="shared" ref="MK34:MK37" si="649">PRODUCT(ME34:MJ34)</f>
        <v>1</v>
      </c>
      <c r="ML34" s="698">
        <f t="shared" ref="ML34:ML37" si="650">ROUND(MC34,0)</f>
        <v>29519200</v>
      </c>
      <c r="MM34" s="699">
        <f t="shared" ref="MM34:MM37" si="651">MC34-ML34</f>
        <v>0</v>
      </c>
      <c r="MP34" s="690" t="s">
        <v>201</v>
      </c>
      <c r="MQ34" s="691" t="s">
        <v>382</v>
      </c>
      <c r="MR34" s="304" t="s">
        <v>500</v>
      </c>
      <c r="MS34" s="692" t="s">
        <v>164</v>
      </c>
      <c r="MT34" s="693">
        <v>800</v>
      </c>
      <c r="MU34" s="694">
        <v>19000</v>
      </c>
      <c r="MV34" s="695">
        <v>15200000</v>
      </c>
      <c r="MW34" s="723"/>
      <c r="MX34" s="697">
        <f>IFERROR(IF(EXACT(VLOOKUP(MP34,OFERTA_0,1,FALSE),MP34),1,0),0)</f>
        <v>1</v>
      </c>
      <c r="MY34" s="697">
        <f>IFERROR(IF(EXACT(VLOOKUP(MP34,OFERTA_0,3,FALSE),MR34),1,0),0)</f>
        <v>1</v>
      </c>
      <c r="MZ34" s="697">
        <f>IFERROR(IF(EXACT(VLOOKUP(MP34,OFERTA_0,4,FALSE),MS34),1,0),0)</f>
        <v>1</v>
      </c>
      <c r="NA34" s="697">
        <f>IFERROR(IF(EXACT(VLOOKUP(MP34,OFERTA_0,5,FALSE),MT34),1,0),0)</f>
        <v>1</v>
      </c>
      <c r="NB34" s="697">
        <f t="shared" ref="NB34:NB37" si="652">IFERROR(IF(MU34&lt;=0,0,1),0)</f>
        <v>1</v>
      </c>
      <c r="NC34" s="697">
        <f t="shared" ref="NC34:NC37" si="653">IFERROR(IF(MV34&lt;=0,0,1),0)</f>
        <v>1</v>
      </c>
      <c r="ND34" s="697">
        <f t="shared" ref="ND34:ND37" si="654">PRODUCT(MX34:NC34)</f>
        <v>1</v>
      </c>
      <c r="NE34" s="698">
        <f t="shared" ref="NE34:NE37" si="655">ROUND(MV34,0)</f>
        <v>15200000</v>
      </c>
      <c r="NF34" s="699">
        <f t="shared" ref="NF34:NF37" si="656">MV34-NE34</f>
        <v>0</v>
      </c>
      <c r="NI34" s="690" t="s">
        <v>201</v>
      </c>
      <c r="NJ34" s="691" t="s">
        <v>382</v>
      </c>
      <c r="NK34" s="304" t="s">
        <v>500</v>
      </c>
      <c r="NL34" s="692" t="s">
        <v>164</v>
      </c>
      <c r="NM34" s="693">
        <v>800</v>
      </c>
      <c r="NN34" s="694">
        <v>36900</v>
      </c>
      <c r="NO34" s="695">
        <f t="shared" ref="NO34:NO37" si="657">ROUND(NM34*NN34,0)</f>
        <v>29520000</v>
      </c>
      <c r="NP34" s="723"/>
      <c r="NQ34" s="697">
        <f>IFERROR(IF(EXACT(VLOOKUP(NI34,OFERTA_0,1,FALSE),NI34),1,0),0)</f>
        <v>1</v>
      </c>
      <c r="NR34" s="697">
        <f>IFERROR(IF(EXACT(VLOOKUP(NI34,OFERTA_0,3,FALSE),NK34),1,0),0)</f>
        <v>1</v>
      </c>
      <c r="NS34" s="697">
        <f>IFERROR(IF(EXACT(VLOOKUP(NI34,OFERTA_0,4,FALSE),NL34),1,0),0)</f>
        <v>1</v>
      </c>
      <c r="NT34" s="697">
        <f>IFERROR(IF(EXACT(VLOOKUP(NI34,OFERTA_0,5,FALSE),NM34),1,0),0)</f>
        <v>1</v>
      </c>
      <c r="NU34" s="697">
        <f t="shared" ref="NU34:NU37" si="658">IFERROR(IF(NN34&lt;=0,0,1),0)</f>
        <v>1</v>
      </c>
      <c r="NV34" s="697">
        <f t="shared" ref="NV34:NV37" si="659">IFERROR(IF(NO34&lt;=0,0,1),0)</f>
        <v>1</v>
      </c>
      <c r="NW34" s="697">
        <f t="shared" ref="NW34:NW37" si="660">PRODUCT(NQ34:NV34)</f>
        <v>1</v>
      </c>
      <c r="NX34" s="698">
        <f t="shared" ref="NX34:NX37" si="661">ROUND(NO34,0)</f>
        <v>29520000</v>
      </c>
      <c r="NY34" s="699">
        <f t="shared" ref="NY34:NY37" si="662">NO34-NX34</f>
        <v>0</v>
      </c>
      <c r="OB34" s="690" t="s">
        <v>201</v>
      </c>
      <c r="OC34" s="691" t="s">
        <v>382</v>
      </c>
      <c r="OD34" s="304" t="s">
        <v>500</v>
      </c>
      <c r="OE34" s="692" t="s">
        <v>164</v>
      </c>
      <c r="OF34" s="693">
        <v>800</v>
      </c>
      <c r="OG34" s="694">
        <v>32000</v>
      </c>
      <c r="OH34" s="695">
        <f t="shared" ref="OH34:OH37" si="663">ROUND(OF34*OG34,0)</f>
        <v>25600000</v>
      </c>
      <c r="OI34" s="723"/>
      <c r="OJ34" s="697">
        <f>IFERROR(IF(EXACT(VLOOKUP(OB34,OFERTA_0,1,FALSE),OB34),1,0),0)</f>
        <v>1</v>
      </c>
      <c r="OK34" s="697">
        <f>IFERROR(IF(EXACT(VLOOKUP(OB34,OFERTA_0,3,FALSE),OD34),1,0),0)</f>
        <v>1</v>
      </c>
      <c r="OL34" s="697">
        <f>IFERROR(IF(EXACT(VLOOKUP(OB34,OFERTA_0,4,FALSE),OE34),1,0),0)</f>
        <v>1</v>
      </c>
      <c r="OM34" s="697">
        <f>IFERROR(IF(EXACT(VLOOKUP(OB34,OFERTA_0,5,FALSE),OF34),1,0),0)</f>
        <v>1</v>
      </c>
      <c r="ON34" s="697">
        <f t="shared" ref="ON34:ON37" si="664">IFERROR(IF(OG34&lt;=0,0,1),0)</f>
        <v>1</v>
      </c>
      <c r="OO34" s="697">
        <f t="shared" ref="OO34:OO37" si="665">IFERROR(IF(OH34&lt;=0,0,1),0)</f>
        <v>1</v>
      </c>
      <c r="OP34" s="697">
        <f t="shared" ref="OP34:OP37" si="666">PRODUCT(OJ34:OO34)</f>
        <v>1</v>
      </c>
      <c r="OQ34" s="698">
        <f t="shared" ref="OQ34:OQ37" si="667">ROUND(OH34,0)</f>
        <v>25600000</v>
      </c>
      <c r="OR34" s="699">
        <f t="shared" ref="OR34:OR37" si="668">OH34-OQ34</f>
        <v>0</v>
      </c>
    </row>
    <row r="35" spans="2:408" ht="100.5" customHeight="1" thickBot="1" x14ac:dyDescent="0.3">
      <c r="B35" s="690" t="s">
        <v>501</v>
      </c>
      <c r="C35" s="691" t="s">
        <v>382</v>
      </c>
      <c r="D35" s="304" t="s">
        <v>502</v>
      </c>
      <c r="E35" s="692" t="s">
        <v>176</v>
      </c>
      <c r="F35" s="693">
        <v>1050</v>
      </c>
      <c r="G35" s="694"/>
      <c r="H35" s="695">
        <f t="shared" si="545"/>
        <v>0</v>
      </c>
      <c r="I35" s="723"/>
      <c r="L35" s="690" t="s">
        <v>501</v>
      </c>
      <c r="M35" s="691" t="s">
        <v>382</v>
      </c>
      <c r="N35" s="304" t="s">
        <v>502</v>
      </c>
      <c r="O35" s="692" t="s">
        <v>176</v>
      </c>
      <c r="P35" s="693">
        <v>1050</v>
      </c>
      <c r="Q35" s="694">
        <v>18923</v>
      </c>
      <c r="R35" s="695">
        <v>19869150</v>
      </c>
      <c r="S35" s="723"/>
      <c r="T35" s="697">
        <f>IFERROR(IF(EXACT(VLOOKUP(L35,OFERTA_0,1,FALSE),L35),1,0),0)</f>
        <v>1</v>
      </c>
      <c r="U35" s="697">
        <f>IFERROR(IF(EXACT(VLOOKUP(L35,OFERTA_0,3,FALSE),N35),1,0),0)</f>
        <v>1</v>
      </c>
      <c r="V35" s="697">
        <f>IFERROR(IF(EXACT(VLOOKUP(L35,OFERTA_0,4,FALSE),O35),1,0),0)</f>
        <v>1</v>
      </c>
      <c r="W35" s="697">
        <f>IFERROR(IF(EXACT(VLOOKUP(L35,OFERTA_0,5,FALSE),P35),1,0),0)</f>
        <v>1</v>
      </c>
      <c r="X35" s="697">
        <f t="shared" si="546"/>
        <v>1</v>
      </c>
      <c r="Y35" s="697">
        <f t="shared" si="547"/>
        <v>1</v>
      </c>
      <c r="Z35" s="697">
        <f t="shared" si="548"/>
        <v>1</v>
      </c>
      <c r="AA35" s="698">
        <f t="shared" si="549"/>
        <v>19869150</v>
      </c>
      <c r="AB35" s="699">
        <f t="shared" si="550"/>
        <v>0</v>
      </c>
      <c r="AE35" s="690" t="s">
        <v>501</v>
      </c>
      <c r="AF35" s="691" t="s">
        <v>382</v>
      </c>
      <c r="AG35" s="304" t="s">
        <v>502</v>
      </c>
      <c r="AH35" s="692" t="s">
        <v>176</v>
      </c>
      <c r="AI35" s="693">
        <v>1050</v>
      </c>
      <c r="AJ35" s="694">
        <v>13000</v>
      </c>
      <c r="AK35" s="695">
        <f t="shared" si="551"/>
        <v>13650000</v>
      </c>
      <c r="AL35" s="723"/>
      <c r="AM35" s="697">
        <f>IFERROR(IF(EXACT(VLOOKUP(AE35,OFERTA_0,1,FALSE),AE35),1,0),0)</f>
        <v>1</v>
      </c>
      <c r="AN35" s="697">
        <f>IFERROR(IF(EXACT(VLOOKUP(AE35,OFERTA_0,3,FALSE),AG35),1,0),0)</f>
        <v>1</v>
      </c>
      <c r="AO35" s="697">
        <f>IFERROR(IF(EXACT(VLOOKUP(AE35,OFERTA_0,4,FALSE),AH35),1,0),0)</f>
        <v>1</v>
      </c>
      <c r="AP35" s="697">
        <f>IFERROR(IF(EXACT(VLOOKUP(AE35,OFERTA_0,5,FALSE),AI35),1,0),0)</f>
        <v>1</v>
      </c>
      <c r="AQ35" s="697">
        <f t="shared" si="552"/>
        <v>1</v>
      </c>
      <c r="AR35" s="697">
        <f t="shared" si="553"/>
        <v>1</v>
      </c>
      <c r="AS35" s="697">
        <f t="shared" si="554"/>
        <v>1</v>
      </c>
      <c r="AT35" s="698">
        <f t="shared" si="555"/>
        <v>13650000</v>
      </c>
      <c r="AU35" s="699">
        <f t="shared" si="556"/>
        <v>0</v>
      </c>
      <c r="AX35" s="690" t="s">
        <v>501</v>
      </c>
      <c r="AY35" s="691" t="s">
        <v>382</v>
      </c>
      <c r="AZ35" s="304" t="s">
        <v>502</v>
      </c>
      <c r="BA35" s="692" t="s">
        <v>176</v>
      </c>
      <c r="BB35" s="693">
        <v>1050</v>
      </c>
      <c r="BC35" s="700">
        <v>12221.000000000002</v>
      </c>
      <c r="BD35" s="695">
        <f t="shared" si="557"/>
        <v>12832050</v>
      </c>
      <c r="BE35" s="723"/>
      <c r="BF35" s="697">
        <f>IFERROR(IF(EXACT(VLOOKUP(AX35,OFERTA_0,1,FALSE),AX35),1,0),0)</f>
        <v>1</v>
      </c>
      <c r="BG35" s="697">
        <f>IFERROR(IF(EXACT(VLOOKUP(AX35,OFERTA_0,3,FALSE),AZ35),1,0),0)</f>
        <v>1</v>
      </c>
      <c r="BH35" s="697">
        <f>IFERROR(IF(EXACT(VLOOKUP(AX35,OFERTA_0,4,FALSE),BA35),1,0),0)</f>
        <v>1</v>
      </c>
      <c r="BI35" s="697">
        <f>IFERROR(IF(EXACT(VLOOKUP(AX35,OFERTA_0,5,FALSE),BB35),1,0),0)</f>
        <v>1</v>
      </c>
      <c r="BJ35" s="697">
        <f t="shared" si="558"/>
        <v>1</v>
      </c>
      <c r="BK35" s="697">
        <f t="shared" si="559"/>
        <v>1</v>
      </c>
      <c r="BL35" s="697">
        <f t="shared" si="560"/>
        <v>1</v>
      </c>
      <c r="BM35" s="698">
        <f t="shared" si="561"/>
        <v>12832050</v>
      </c>
      <c r="BN35" s="699">
        <f t="shared" si="562"/>
        <v>0</v>
      </c>
      <c r="BQ35" s="690" t="s">
        <v>501</v>
      </c>
      <c r="BR35" s="691" t="s">
        <v>382</v>
      </c>
      <c r="BS35" s="304" t="s">
        <v>502</v>
      </c>
      <c r="BT35" s="692" t="s">
        <v>176</v>
      </c>
      <c r="BU35" s="693">
        <v>1050</v>
      </c>
      <c r="BV35" s="694">
        <v>20160</v>
      </c>
      <c r="BW35" s="695">
        <f t="shared" si="563"/>
        <v>21168000</v>
      </c>
      <c r="BX35" s="723"/>
      <c r="BY35" s="697">
        <f>IFERROR(IF(EXACT(VLOOKUP(BQ35,OFERTA_0,1,FALSE),BQ35),1,0),0)</f>
        <v>1</v>
      </c>
      <c r="BZ35" s="697">
        <f>IFERROR(IF(EXACT(VLOOKUP(BQ35,OFERTA_0,3,FALSE),BS35),1,0),0)</f>
        <v>1</v>
      </c>
      <c r="CA35" s="697">
        <f>IFERROR(IF(EXACT(VLOOKUP(BQ35,OFERTA_0,4,FALSE),BT35),1,0),0)</f>
        <v>1</v>
      </c>
      <c r="CB35" s="697">
        <f>IFERROR(IF(EXACT(VLOOKUP(BQ35,OFERTA_0,5,FALSE),BU35),1,0),0)</f>
        <v>1</v>
      </c>
      <c r="CC35" s="697">
        <f t="shared" si="564"/>
        <v>1</v>
      </c>
      <c r="CD35" s="697">
        <f t="shared" si="565"/>
        <v>1</v>
      </c>
      <c r="CE35" s="697">
        <f t="shared" si="566"/>
        <v>1</v>
      </c>
      <c r="CF35" s="698">
        <f t="shared" si="567"/>
        <v>21168000</v>
      </c>
      <c r="CG35" s="699">
        <f t="shared" si="568"/>
        <v>0</v>
      </c>
      <c r="CJ35" s="690" t="s">
        <v>501</v>
      </c>
      <c r="CK35" s="691" t="s">
        <v>382</v>
      </c>
      <c r="CL35" s="296" t="s">
        <v>502</v>
      </c>
      <c r="CM35" s="692" t="s">
        <v>176</v>
      </c>
      <c r="CN35" s="693">
        <v>1050</v>
      </c>
      <c r="CO35" s="694">
        <v>14500</v>
      </c>
      <c r="CP35" s="695">
        <f t="shared" si="569"/>
        <v>15225000</v>
      </c>
      <c r="CQ35" s="723"/>
      <c r="CR35" s="697">
        <f>IFERROR(IF(EXACT(VLOOKUP(CJ35,OFERTA_0,1,FALSE),CJ35),1,0),0)</f>
        <v>1</v>
      </c>
      <c r="CS35" s="697">
        <f>IFERROR(IF(EXACT(VLOOKUP(CJ35,OFERTA_0,3,FALSE),CL35),1,0),0)</f>
        <v>1</v>
      </c>
      <c r="CT35" s="697">
        <f>IFERROR(IF(EXACT(VLOOKUP(CJ35,OFERTA_0,4,FALSE),CM35),1,0),0)</f>
        <v>1</v>
      </c>
      <c r="CU35" s="697">
        <f>IFERROR(IF(EXACT(VLOOKUP(CJ35,OFERTA_0,5,FALSE),CN35),1,0),0)</f>
        <v>1</v>
      </c>
      <c r="CV35" s="697">
        <f t="shared" si="570"/>
        <v>1</v>
      </c>
      <c r="CW35" s="697">
        <f t="shared" si="571"/>
        <v>1</v>
      </c>
      <c r="CX35" s="697">
        <f t="shared" si="572"/>
        <v>1</v>
      </c>
      <c r="CY35" s="698">
        <f t="shared" si="573"/>
        <v>15225000</v>
      </c>
      <c r="CZ35" s="699">
        <f t="shared" si="574"/>
        <v>0</v>
      </c>
      <c r="DC35" s="690" t="s">
        <v>501</v>
      </c>
      <c r="DD35" s="691" t="s">
        <v>382</v>
      </c>
      <c r="DE35" s="304" t="s">
        <v>502</v>
      </c>
      <c r="DF35" s="692" t="s">
        <v>176</v>
      </c>
      <c r="DG35" s="693">
        <v>1050</v>
      </c>
      <c r="DH35" s="694">
        <v>22000</v>
      </c>
      <c r="DI35" s="695">
        <f t="shared" si="575"/>
        <v>23100000</v>
      </c>
      <c r="DJ35" s="723"/>
      <c r="DK35" s="697">
        <f>IFERROR(IF(EXACT(VLOOKUP(DC35,OFERTA_0,1,FALSE),DC35),1,0),0)</f>
        <v>1</v>
      </c>
      <c r="DL35" s="697">
        <f>IFERROR(IF(EXACT(VLOOKUP(DC35,OFERTA_0,3,FALSE),DE35),1,0),0)</f>
        <v>1</v>
      </c>
      <c r="DM35" s="697">
        <f>IFERROR(IF(EXACT(VLOOKUP(DC35,OFERTA_0,4,FALSE),DF35),1,0),0)</f>
        <v>1</v>
      </c>
      <c r="DN35" s="697">
        <f>IFERROR(IF(EXACT(VLOOKUP(DC35,OFERTA_0,5,FALSE),DG35),1,0),0)</f>
        <v>1</v>
      </c>
      <c r="DO35" s="697">
        <f t="shared" si="576"/>
        <v>1</v>
      </c>
      <c r="DP35" s="697">
        <f t="shared" si="577"/>
        <v>1</v>
      </c>
      <c r="DQ35" s="697">
        <f t="shared" si="578"/>
        <v>1</v>
      </c>
      <c r="DR35" s="698">
        <f t="shared" si="579"/>
        <v>23100000</v>
      </c>
      <c r="DS35" s="699">
        <f t="shared" si="580"/>
        <v>0</v>
      </c>
      <c r="DV35" s="690" t="s">
        <v>501</v>
      </c>
      <c r="DW35" s="691" t="s">
        <v>382</v>
      </c>
      <c r="DX35" s="297" t="s">
        <v>502</v>
      </c>
      <c r="DY35" s="692" t="s">
        <v>176</v>
      </c>
      <c r="DZ35" s="693">
        <v>1050</v>
      </c>
      <c r="EA35" s="694">
        <v>16500</v>
      </c>
      <c r="EB35" s="701">
        <f t="shared" si="581"/>
        <v>17325000</v>
      </c>
      <c r="EC35" s="723"/>
      <c r="ED35" s="697">
        <f>IFERROR(IF(EXACT(VLOOKUP(DV35,OFERTA_0,1,FALSE),DV35),1,0),0)</f>
        <v>1</v>
      </c>
      <c r="EE35" s="697">
        <f>IFERROR(IF(EXACT(VLOOKUP(DV35,OFERTA_0,3,FALSE),DX35),1,0),0)</f>
        <v>1</v>
      </c>
      <c r="EF35" s="697">
        <f>IFERROR(IF(EXACT(VLOOKUP(DV35,OFERTA_0,4,FALSE),DY35),1,0),0)</f>
        <v>1</v>
      </c>
      <c r="EG35" s="697">
        <f>IFERROR(IF(EXACT(VLOOKUP(DV35,OFERTA_0,5,FALSE),DZ35),1,0),0)</f>
        <v>1</v>
      </c>
      <c r="EH35" s="697">
        <f t="shared" si="582"/>
        <v>1</v>
      </c>
      <c r="EI35" s="697">
        <f t="shared" si="583"/>
        <v>1</v>
      </c>
      <c r="EJ35" s="697">
        <f t="shared" si="584"/>
        <v>1</v>
      </c>
      <c r="EK35" s="698">
        <f t="shared" si="585"/>
        <v>17325000</v>
      </c>
      <c r="EL35" s="699">
        <f t="shared" si="586"/>
        <v>0</v>
      </c>
      <c r="EO35" s="690" t="s">
        <v>501</v>
      </c>
      <c r="EP35" s="691" t="s">
        <v>382</v>
      </c>
      <c r="EQ35" s="297" t="s">
        <v>502</v>
      </c>
      <c r="ER35" s="692" t="s">
        <v>176</v>
      </c>
      <c r="ES35" s="693">
        <v>1050</v>
      </c>
      <c r="ET35" s="694">
        <v>18890</v>
      </c>
      <c r="EU35" s="695">
        <f t="shared" si="587"/>
        <v>19834500</v>
      </c>
      <c r="EV35" s="723"/>
      <c r="EW35" s="697">
        <f>IFERROR(IF(EXACT(VLOOKUP(EO35,OFERTA_0,1,FALSE),EO35),1,0),0)</f>
        <v>1</v>
      </c>
      <c r="EX35" s="697">
        <f>IFERROR(IF(EXACT(VLOOKUP(EO35,OFERTA_0,3,FALSE),EQ35),1,0),0)</f>
        <v>1</v>
      </c>
      <c r="EY35" s="697">
        <f>IFERROR(IF(EXACT(VLOOKUP(EO35,OFERTA_0,4,FALSE),ER35),1,0),0)</f>
        <v>1</v>
      </c>
      <c r="EZ35" s="697">
        <f>IFERROR(IF(EXACT(VLOOKUP(EO35,OFERTA_0,5,FALSE),ES35),1,0),0)</f>
        <v>1</v>
      </c>
      <c r="FA35" s="697">
        <f t="shared" si="588"/>
        <v>1</v>
      </c>
      <c r="FB35" s="697">
        <f t="shared" si="589"/>
        <v>1</v>
      </c>
      <c r="FC35" s="697">
        <f t="shared" si="590"/>
        <v>1</v>
      </c>
      <c r="FD35" s="698">
        <f t="shared" si="591"/>
        <v>19834500</v>
      </c>
      <c r="FE35" s="699">
        <f t="shared" si="592"/>
        <v>0</v>
      </c>
      <c r="FH35" s="707" t="s">
        <v>381</v>
      </c>
      <c r="FI35" s="707" t="s">
        <v>189</v>
      </c>
      <c r="FJ35" s="302" t="s">
        <v>566</v>
      </c>
      <c r="FK35" s="737" t="s">
        <v>148</v>
      </c>
      <c r="FL35" s="726">
        <v>13</v>
      </c>
      <c r="FM35" s="694">
        <v>50000</v>
      </c>
      <c r="FN35" s="727">
        <f t="shared" si="438"/>
        <v>650000</v>
      </c>
      <c r="FO35" s="738"/>
      <c r="FP35" s="697">
        <f>IFERROR(IF(EXACT(VLOOKUP(FH35,OFERTA_0,1,FALSE),FH35),1,0),0)</f>
        <v>0</v>
      </c>
      <c r="FQ35" s="697">
        <f>IFERROR(IF(EXACT(VLOOKUP(FH35,OFERTA_0,3,FALSE),FJ35),1,0),0)</f>
        <v>0</v>
      </c>
      <c r="FR35" s="697">
        <f>IFERROR(IF(EXACT(VLOOKUP(FH35,OFERTA_0,4,FALSE),FK35),1,0),0)</f>
        <v>0</v>
      </c>
      <c r="FS35" s="697">
        <f>IFERROR(IF(EXACT(VLOOKUP(FH35,OFERTA_0,5,FALSE),FL35),1,0),0)</f>
        <v>0</v>
      </c>
      <c r="FT35" s="697">
        <f t="shared" si="593"/>
        <v>1</v>
      </c>
      <c r="FU35" s="697">
        <f t="shared" si="594"/>
        <v>1</v>
      </c>
      <c r="FV35" s="697">
        <f t="shared" si="595"/>
        <v>0</v>
      </c>
      <c r="FW35" s="698">
        <f t="shared" si="596"/>
        <v>650000</v>
      </c>
      <c r="FX35" s="699">
        <f t="shared" si="597"/>
        <v>0</v>
      </c>
      <c r="GA35" s="690" t="s">
        <v>501</v>
      </c>
      <c r="GB35" s="691" t="s">
        <v>382</v>
      </c>
      <c r="GC35" s="304" t="s">
        <v>502</v>
      </c>
      <c r="GD35" s="692" t="s">
        <v>176</v>
      </c>
      <c r="GE35" s="693">
        <v>1050</v>
      </c>
      <c r="GF35" s="694">
        <v>25000</v>
      </c>
      <c r="GG35" s="695">
        <f t="shared" si="598"/>
        <v>26250000</v>
      </c>
      <c r="GH35" s="723"/>
      <c r="GI35" s="697">
        <f>IFERROR(IF(EXACT(VLOOKUP(GA35,OFERTA_0,1,FALSE),GA35),1,0),0)</f>
        <v>1</v>
      </c>
      <c r="GJ35" s="697">
        <f>IFERROR(IF(EXACT(VLOOKUP(GA35,OFERTA_0,3,FALSE),GC35),1,0),0)</f>
        <v>1</v>
      </c>
      <c r="GK35" s="697">
        <f>IFERROR(IF(EXACT(VLOOKUP(GA35,OFERTA_0,4,FALSE),GD35),1,0),0)</f>
        <v>1</v>
      </c>
      <c r="GL35" s="697">
        <f>IFERROR(IF(EXACT(VLOOKUP(GA35,OFERTA_0,5,FALSE),GE35),1,0),0)</f>
        <v>1</v>
      </c>
      <c r="GM35" s="697">
        <f t="shared" si="599"/>
        <v>1</v>
      </c>
      <c r="GN35" s="697">
        <f t="shared" si="600"/>
        <v>1</v>
      </c>
      <c r="GO35" s="697">
        <f t="shared" si="601"/>
        <v>1</v>
      </c>
      <c r="GP35" s="698">
        <f t="shared" si="602"/>
        <v>26250000</v>
      </c>
      <c r="GQ35" s="699">
        <f t="shared" si="603"/>
        <v>0</v>
      </c>
      <c r="GT35" s="690" t="s">
        <v>501</v>
      </c>
      <c r="GU35" s="691" t="s">
        <v>382</v>
      </c>
      <c r="GV35" s="304" t="s">
        <v>502</v>
      </c>
      <c r="GW35" s="692" t="s">
        <v>176</v>
      </c>
      <c r="GX35" s="693">
        <v>1050</v>
      </c>
      <c r="GY35" s="694">
        <v>16000</v>
      </c>
      <c r="GZ35" s="695">
        <f t="shared" si="604"/>
        <v>16800000</v>
      </c>
      <c r="HA35" s="723"/>
      <c r="HB35" s="697">
        <f>IFERROR(IF(EXACT(VLOOKUP(GT35,OFERTA_0,1,FALSE),GT35),1,0),0)</f>
        <v>1</v>
      </c>
      <c r="HC35" s="697">
        <f>IFERROR(IF(EXACT(VLOOKUP(GT35,OFERTA_0,3,FALSE),GV35),1,0),0)</f>
        <v>1</v>
      </c>
      <c r="HD35" s="697">
        <f>IFERROR(IF(EXACT(VLOOKUP(GT35,OFERTA_0,4,FALSE),GW35),1,0),0)</f>
        <v>1</v>
      </c>
      <c r="HE35" s="697">
        <f>IFERROR(IF(EXACT(VLOOKUP(GT35,OFERTA_0,5,FALSE),GX35),1,0),0)</f>
        <v>1</v>
      </c>
      <c r="HF35" s="697">
        <f t="shared" si="605"/>
        <v>1</v>
      </c>
      <c r="HG35" s="697">
        <f t="shared" si="606"/>
        <v>1</v>
      </c>
      <c r="HH35" s="697">
        <f t="shared" si="607"/>
        <v>1</v>
      </c>
      <c r="HI35" s="698">
        <f t="shared" si="608"/>
        <v>16800000</v>
      </c>
      <c r="HJ35" s="699">
        <f t="shared" si="609"/>
        <v>0</v>
      </c>
      <c r="HM35" s="690" t="s">
        <v>501</v>
      </c>
      <c r="HN35" s="691" t="s">
        <v>382</v>
      </c>
      <c r="HO35" s="304" t="s">
        <v>502</v>
      </c>
      <c r="HP35" s="692" t="s">
        <v>176</v>
      </c>
      <c r="HQ35" s="693">
        <v>1050</v>
      </c>
      <c r="HR35" s="694">
        <v>20099</v>
      </c>
      <c r="HS35" s="695">
        <f t="shared" si="610"/>
        <v>21103950</v>
      </c>
      <c r="HT35" s="723"/>
      <c r="HU35" s="697">
        <f>IFERROR(IF(EXACT(VLOOKUP(HM35,OFERTA_0,1,FALSE),HM35),1,0),0)</f>
        <v>1</v>
      </c>
      <c r="HV35" s="697">
        <f>IFERROR(IF(EXACT(VLOOKUP(HM35,OFERTA_0,3,FALSE),HO35),1,0),0)</f>
        <v>1</v>
      </c>
      <c r="HW35" s="697">
        <f>IFERROR(IF(EXACT(VLOOKUP(HM35,OFERTA_0,4,FALSE),HP35),1,0),0)</f>
        <v>1</v>
      </c>
      <c r="HX35" s="697">
        <f>IFERROR(IF(EXACT(VLOOKUP(HM35,OFERTA_0,5,FALSE),HQ35),1,0),0)</f>
        <v>1</v>
      </c>
      <c r="HY35" s="697">
        <f t="shared" si="611"/>
        <v>1</v>
      </c>
      <c r="HZ35" s="697">
        <f t="shared" si="612"/>
        <v>1</v>
      </c>
      <c r="IA35" s="697">
        <f t="shared" si="613"/>
        <v>1</v>
      </c>
      <c r="IB35" s="698">
        <f t="shared" si="614"/>
        <v>21103950</v>
      </c>
      <c r="IC35" s="699">
        <f t="shared" si="615"/>
        <v>0</v>
      </c>
      <c r="IF35" s="690" t="s">
        <v>501</v>
      </c>
      <c r="IG35" s="691" t="s">
        <v>382</v>
      </c>
      <c r="IH35" s="304" t="s">
        <v>502</v>
      </c>
      <c r="II35" s="692" t="s">
        <v>176</v>
      </c>
      <c r="IJ35" s="693">
        <v>1050</v>
      </c>
      <c r="IK35" s="694">
        <v>20050</v>
      </c>
      <c r="IL35" s="695">
        <f t="shared" si="616"/>
        <v>21052500</v>
      </c>
      <c r="IM35" s="723"/>
      <c r="IN35" s="697">
        <f>IFERROR(IF(EXACT(VLOOKUP(IF35,OFERTA_0,1,FALSE),IF35),1,0),0)</f>
        <v>1</v>
      </c>
      <c r="IO35" s="697">
        <f>IFERROR(IF(EXACT(VLOOKUP(IF35,OFERTA_0,3,FALSE),IH35),1,0),0)</f>
        <v>1</v>
      </c>
      <c r="IP35" s="697">
        <f>IFERROR(IF(EXACT(VLOOKUP(IF35,OFERTA_0,4,FALSE),II35),1,0),0)</f>
        <v>1</v>
      </c>
      <c r="IQ35" s="697">
        <f>IFERROR(IF(EXACT(VLOOKUP(IF35,OFERTA_0,5,FALSE),IJ35),1,0),0)</f>
        <v>1</v>
      </c>
      <c r="IR35" s="697">
        <f t="shared" si="617"/>
        <v>1</v>
      </c>
      <c r="IS35" s="697">
        <f t="shared" si="618"/>
        <v>1</v>
      </c>
      <c r="IT35" s="697">
        <f t="shared" si="619"/>
        <v>1</v>
      </c>
      <c r="IU35" s="698">
        <f t="shared" si="620"/>
        <v>21052500</v>
      </c>
      <c r="IV35" s="699">
        <f t="shared" si="621"/>
        <v>0</v>
      </c>
      <c r="IY35" s="690" t="s">
        <v>501</v>
      </c>
      <c r="IZ35" s="691" t="s">
        <v>382</v>
      </c>
      <c r="JA35" s="304" t="s">
        <v>502</v>
      </c>
      <c r="JB35" s="692" t="s">
        <v>176</v>
      </c>
      <c r="JC35" s="693">
        <v>1050</v>
      </c>
      <c r="JD35" s="694">
        <v>24000</v>
      </c>
      <c r="JE35" s="695">
        <f t="shared" si="622"/>
        <v>25200000</v>
      </c>
      <c r="JF35" s="723"/>
      <c r="JG35" s="697">
        <f>IFERROR(IF(EXACT(VLOOKUP(IY35,OFERTA_0,1,FALSE),IY35),1,0),0)</f>
        <v>1</v>
      </c>
      <c r="JH35" s="697">
        <f>IFERROR(IF(EXACT(VLOOKUP(IY35,OFERTA_0,3,FALSE),JA35),1,0),0)</f>
        <v>1</v>
      </c>
      <c r="JI35" s="697">
        <f>IFERROR(IF(EXACT(VLOOKUP(IY35,OFERTA_0,4,FALSE),JB35),1,0),0)</f>
        <v>1</v>
      </c>
      <c r="JJ35" s="697">
        <f>IFERROR(IF(EXACT(VLOOKUP(IY35,OFERTA_0,5,FALSE),JC35),1,0),0)</f>
        <v>1</v>
      </c>
      <c r="JK35" s="697">
        <f t="shared" si="623"/>
        <v>1</v>
      </c>
      <c r="JL35" s="697">
        <f t="shared" si="624"/>
        <v>1</v>
      </c>
      <c r="JM35" s="697">
        <f t="shared" si="625"/>
        <v>1</v>
      </c>
      <c r="JN35" s="698">
        <f t="shared" si="626"/>
        <v>25200000</v>
      </c>
      <c r="JO35" s="699">
        <f t="shared" si="627"/>
        <v>0</v>
      </c>
      <c r="JR35" s="690" t="s">
        <v>501</v>
      </c>
      <c r="JS35" s="691" t="s">
        <v>382</v>
      </c>
      <c r="JT35" s="304" t="s">
        <v>502</v>
      </c>
      <c r="JU35" s="692" t="s">
        <v>176</v>
      </c>
      <c r="JV35" s="693">
        <v>1050</v>
      </c>
      <c r="JW35" s="694">
        <v>20103</v>
      </c>
      <c r="JX35" s="695">
        <f t="shared" si="628"/>
        <v>21108150</v>
      </c>
      <c r="JY35" s="723"/>
      <c r="JZ35" s="697">
        <f>IFERROR(IF(EXACT(VLOOKUP(JR35,OFERTA_0,1,FALSE),JR35),1,0),0)</f>
        <v>1</v>
      </c>
      <c r="KA35" s="697">
        <f>IFERROR(IF(EXACT(VLOOKUP(JR35,OFERTA_0,3,FALSE),JT35),1,0),0)</f>
        <v>1</v>
      </c>
      <c r="KB35" s="697">
        <f>IFERROR(IF(EXACT(VLOOKUP(JR35,OFERTA_0,4,FALSE),JU35),1,0),0)</f>
        <v>1</v>
      </c>
      <c r="KC35" s="697">
        <f>IFERROR(IF(EXACT(VLOOKUP(JR35,OFERTA_0,5,FALSE),JV35),1,0),0)</f>
        <v>1</v>
      </c>
      <c r="KD35" s="697">
        <f t="shared" si="629"/>
        <v>1</v>
      </c>
      <c r="KE35" s="697">
        <f t="shared" si="630"/>
        <v>1</v>
      </c>
      <c r="KF35" s="697">
        <f t="shared" si="631"/>
        <v>1</v>
      </c>
      <c r="KG35" s="698">
        <f t="shared" si="632"/>
        <v>21108150</v>
      </c>
      <c r="KH35" s="699">
        <f t="shared" si="633"/>
        <v>0</v>
      </c>
      <c r="KK35" s="690" t="s">
        <v>501</v>
      </c>
      <c r="KL35" s="691" t="s">
        <v>382</v>
      </c>
      <c r="KM35" s="304" t="s">
        <v>502</v>
      </c>
      <c r="KN35" s="692" t="s">
        <v>176</v>
      </c>
      <c r="KO35" s="693">
        <v>1050</v>
      </c>
      <c r="KP35" s="694">
        <v>18000</v>
      </c>
      <c r="KQ35" s="695">
        <f t="shared" si="634"/>
        <v>18900000</v>
      </c>
      <c r="KR35" s="723"/>
      <c r="KS35" s="697">
        <f>IFERROR(IF(EXACT(VLOOKUP(KK35,OFERTA_0,1,FALSE),KK35),1,0),0)</f>
        <v>1</v>
      </c>
      <c r="KT35" s="697">
        <f>IFERROR(IF(EXACT(VLOOKUP(KK35,OFERTA_0,3,FALSE),KM35),1,0),0)</f>
        <v>1</v>
      </c>
      <c r="KU35" s="697">
        <f>IFERROR(IF(EXACT(VLOOKUP(KK35,OFERTA_0,4,FALSE),KN35),1,0),0)</f>
        <v>1</v>
      </c>
      <c r="KV35" s="697">
        <f>IFERROR(IF(EXACT(VLOOKUP(KK35,OFERTA_0,5,FALSE),KO35),1,0),0)</f>
        <v>1</v>
      </c>
      <c r="KW35" s="697">
        <f t="shared" si="635"/>
        <v>1</v>
      </c>
      <c r="KX35" s="697">
        <f t="shared" si="636"/>
        <v>1</v>
      </c>
      <c r="KY35" s="697">
        <f t="shared" si="637"/>
        <v>1</v>
      </c>
      <c r="KZ35" s="698">
        <f t="shared" si="638"/>
        <v>18900000</v>
      </c>
      <c r="LA35" s="699">
        <f t="shared" si="639"/>
        <v>0</v>
      </c>
      <c r="LD35" s="690" t="s">
        <v>501</v>
      </c>
      <c r="LE35" s="691" t="s">
        <v>382</v>
      </c>
      <c r="LF35" s="304" t="s">
        <v>502</v>
      </c>
      <c r="LG35" s="692" t="s">
        <v>176</v>
      </c>
      <c r="LH35" s="693">
        <v>1050</v>
      </c>
      <c r="LI35" s="694">
        <v>42503.610857882195</v>
      </c>
      <c r="LJ35" s="695">
        <f t="shared" si="640"/>
        <v>44628791</v>
      </c>
      <c r="LK35" s="723"/>
      <c r="LL35" s="697">
        <f>IFERROR(IF(EXACT(VLOOKUP(LD35,OFERTA_0,1,FALSE),LD35),1,0),0)</f>
        <v>1</v>
      </c>
      <c r="LM35" s="697">
        <f>IFERROR(IF(EXACT(VLOOKUP(LD35,OFERTA_0,3,FALSE),LF35),1,0),0)</f>
        <v>1</v>
      </c>
      <c r="LN35" s="697">
        <f>IFERROR(IF(EXACT(VLOOKUP(LD35,OFERTA_0,4,FALSE),LG35),1,0),0)</f>
        <v>1</v>
      </c>
      <c r="LO35" s="697">
        <f>IFERROR(IF(EXACT(VLOOKUP(LD35,OFERTA_0,5,FALSE),LH35),1,0),0)</f>
        <v>1</v>
      </c>
      <c r="LP35" s="697">
        <f t="shared" si="641"/>
        <v>1</v>
      </c>
      <c r="LQ35" s="697">
        <f t="shared" si="642"/>
        <v>1</v>
      </c>
      <c r="LR35" s="697">
        <f t="shared" si="643"/>
        <v>1</v>
      </c>
      <c r="LS35" s="698">
        <f t="shared" si="644"/>
        <v>44628791</v>
      </c>
      <c r="LT35" s="699">
        <f t="shared" si="645"/>
        <v>0</v>
      </c>
      <c r="LW35" s="690" t="s">
        <v>501</v>
      </c>
      <c r="LX35" s="691" t="s">
        <v>382</v>
      </c>
      <c r="LY35" s="304" t="s">
        <v>502</v>
      </c>
      <c r="LZ35" s="692" t="s">
        <v>176</v>
      </c>
      <c r="MA35" s="693">
        <v>1050</v>
      </c>
      <c r="MB35" s="694">
        <v>20102</v>
      </c>
      <c r="MC35" s="695">
        <f t="shared" si="646"/>
        <v>21107100</v>
      </c>
      <c r="MD35" s="723"/>
      <c r="ME35" s="697">
        <f>IFERROR(IF(EXACT(VLOOKUP(LW35,OFERTA_0,1,FALSE),LW35),1,0),0)</f>
        <v>1</v>
      </c>
      <c r="MF35" s="697">
        <f>IFERROR(IF(EXACT(VLOOKUP(LW35,OFERTA_0,3,FALSE),LY35),1,0),0)</f>
        <v>1</v>
      </c>
      <c r="MG35" s="697">
        <f>IFERROR(IF(EXACT(VLOOKUP(LW35,OFERTA_0,4,FALSE),LZ35),1,0),0)</f>
        <v>1</v>
      </c>
      <c r="MH35" s="697">
        <f>IFERROR(IF(EXACT(VLOOKUP(LW35,OFERTA_0,5,FALSE),MA35),1,0),0)</f>
        <v>1</v>
      </c>
      <c r="MI35" s="697">
        <f t="shared" si="647"/>
        <v>1</v>
      </c>
      <c r="MJ35" s="697">
        <f t="shared" si="648"/>
        <v>1</v>
      </c>
      <c r="MK35" s="697">
        <f t="shared" si="649"/>
        <v>1</v>
      </c>
      <c r="ML35" s="698">
        <f t="shared" si="650"/>
        <v>21107100</v>
      </c>
      <c r="MM35" s="699">
        <f t="shared" si="651"/>
        <v>0</v>
      </c>
      <c r="MP35" s="690" t="s">
        <v>501</v>
      </c>
      <c r="MQ35" s="691" t="s">
        <v>382</v>
      </c>
      <c r="MR35" s="304" t="s">
        <v>502</v>
      </c>
      <c r="MS35" s="692" t="s">
        <v>176</v>
      </c>
      <c r="MT35" s="693">
        <v>1050</v>
      </c>
      <c r="MU35" s="694">
        <v>16000</v>
      </c>
      <c r="MV35" s="695">
        <v>16800000</v>
      </c>
      <c r="MW35" s="723"/>
      <c r="MX35" s="697">
        <f>IFERROR(IF(EXACT(VLOOKUP(MP35,OFERTA_0,1,FALSE),MP35),1,0),0)</f>
        <v>1</v>
      </c>
      <c r="MY35" s="697">
        <f>IFERROR(IF(EXACT(VLOOKUP(MP35,OFERTA_0,3,FALSE),MR35),1,0),0)</f>
        <v>1</v>
      </c>
      <c r="MZ35" s="697">
        <f>IFERROR(IF(EXACT(VLOOKUP(MP35,OFERTA_0,4,FALSE),MS35),1,0),0)</f>
        <v>1</v>
      </c>
      <c r="NA35" s="697">
        <f>IFERROR(IF(EXACT(VLOOKUP(MP35,OFERTA_0,5,FALSE),MT35),1,0),0)</f>
        <v>1</v>
      </c>
      <c r="NB35" s="697">
        <f t="shared" si="652"/>
        <v>1</v>
      </c>
      <c r="NC35" s="697">
        <f t="shared" si="653"/>
        <v>1</v>
      </c>
      <c r="ND35" s="697">
        <f t="shared" si="654"/>
        <v>1</v>
      </c>
      <c r="NE35" s="698">
        <f t="shared" si="655"/>
        <v>16800000</v>
      </c>
      <c r="NF35" s="699">
        <f t="shared" si="656"/>
        <v>0</v>
      </c>
      <c r="NI35" s="690" t="s">
        <v>501</v>
      </c>
      <c r="NJ35" s="691" t="s">
        <v>382</v>
      </c>
      <c r="NK35" s="304" t="s">
        <v>502</v>
      </c>
      <c r="NL35" s="692" t="s">
        <v>176</v>
      </c>
      <c r="NM35" s="693">
        <v>1050</v>
      </c>
      <c r="NN35" s="694">
        <v>20100</v>
      </c>
      <c r="NO35" s="695">
        <f t="shared" si="657"/>
        <v>21105000</v>
      </c>
      <c r="NP35" s="723"/>
      <c r="NQ35" s="697">
        <f>IFERROR(IF(EXACT(VLOOKUP(NI35,OFERTA_0,1,FALSE),NI35),1,0),0)</f>
        <v>1</v>
      </c>
      <c r="NR35" s="697">
        <f>IFERROR(IF(EXACT(VLOOKUP(NI35,OFERTA_0,3,FALSE),NK35),1,0),0)</f>
        <v>1</v>
      </c>
      <c r="NS35" s="697">
        <f>IFERROR(IF(EXACT(VLOOKUP(NI35,OFERTA_0,4,FALSE),NL35),1,0),0)</f>
        <v>1</v>
      </c>
      <c r="NT35" s="697">
        <f>IFERROR(IF(EXACT(VLOOKUP(NI35,OFERTA_0,5,FALSE),NM35),1,0),0)</f>
        <v>1</v>
      </c>
      <c r="NU35" s="697">
        <f t="shared" si="658"/>
        <v>1</v>
      </c>
      <c r="NV35" s="697">
        <f t="shared" si="659"/>
        <v>1</v>
      </c>
      <c r="NW35" s="697">
        <f t="shared" si="660"/>
        <v>1</v>
      </c>
      <c r="NX35" s="698">
        <f t="shared" si="661"/>
        <v>21105000</v>
      </c>
      <c r="NY35" s="699">
        <f t="shared" si="662"/>
        <v>0</v>
      </c>
      <c r="OB35" s="690" t="s">
        <v>501</v>
      </c>
      <c r="OC35" s="691" t="s">
        <v>382</v>
      </c>
      <c r="OD35" s="304" t="s">
        <v>502</v>
      </c>
      <c r="OE35" s="692" t="s">
        <v>176</v>
      </c>
      <c r="OF35" s="693">
        <v>1050</v>
      </c>
      <c r="OG35" s="694">
        <v>16000</v>
      </c>
      <c r="OH35" s="695">
        <f t="shared" si="663"/>
        <v>16800000</v>
      </c>
      <c r="OI35" s="723"/>
      <c r="OJ35" s="697">
        <f>IFERROR(IF(EXACT(VLOOKUP(OB35,OFERTA_0,1,FALSE),OB35),1,0),0)</f>
        <v>1</v>
      </c>
      <c r="OK35" s="697">
        <f>IFERROR(IF(EXACT(VLOOKUP(OB35,OFERTA_0,3,FALSE),OD35),1,0),0)</f>
        <v>1</v>
      </c>
      <c r="OL35" s="697">
        <f>IFERROR(IF(EXACT(VLOOKUP(OB35,OFERTA_0,4,FALSE),OE35),1,0),0)</f>
        <v>1</v>
      </c>
      <c r="OM35" s="697">
        <f>IFERROR(IF(EXACT(VLOOKUP(OB35,OFERTA_0,5,FALSE),OF35),1,0),0)</f>
        <v>1</v>
      </c>
      <c r="ON35" s="697">
        <f t="shared" si="664"/>
        <v>1</v>
      </c>
      <c r="OO35" s="697">
        <f t="shared" si="665"/>
        <v>1</v>
      </c>
      <c r="OP35" s="697">
        <f t="shared" si="666"/>
        <v>1</v>
      </c>
      <c r="OQ35" s="698">
        <f t="shared" si="667"/>
        <v>16800000</v>
      </c>
      <c r="OR35" s="699">
        <f t="shared" si="668"/>
        <v>0</v>
      </c>
    </row>
    <row r="36" spans="2:408" ht="100.5" customHeight="1" thickTop="1" thickBot="1" x14ac:dyDescent="0.3">
      <c r="B36" s="739" t="s">
        <v>503</v>
      </c>
      <c r="C36" s="740" t="s">
        <v>382</v>
      </c>
      <c r="D36" s="304" t="s">
        <v>504</v>
      </c>
      <c r="E36" s="741" t="s">
        <v>164</v>
      </c>
      <c r="F36" s="693">
        <v>404</v>
      </c>
      <c r="G36" s="694"/>
      <c r="H36" s="695">
        <f t="shared" si="545"/>
        <v>0</v>
      </c>
      <c r="I36" s="723"/>
      <c r="L36" s="739" t="s">
        <v>503</v>
      </c>
      <c r="M36" s="740" t="s">
        <v>382</v>
      </c>
      <c r="N36" s="304" t="s">
        <v>504</v>
      </c>
      <c r="O36" s="741" t="s">
        <v>164</v>
      </c>
      <c r="P36" s="693">
        <v>404</v>
      </c>
      <c r="Q36" s="694">
        <v>62695</v>
      </c>
      <c r="R36" s="695">
        <v>25328780</v>
      </c>
      <c r="S36" s="723"/>
      <c r="T36" s="697">
        <f>IFERROR(IF(EXACT(VLOOKUP(L36,OFERTA_0,1,FALSE),L36),1,0),0)</f>
        <v>1</v>
      </c>
      <c r="U36" s="697">
        <f>IFERROR(IF(EXACT(VLOOKUP(L36,OFERTA_0,3,FALSE),N36),1,0),0)</f>
        <v>1</v>
      </c>
      <c r="V36" s="697">
        <f>IFERROR(IF(EXACT(VLOOKUP(L36,OFERTA_0,4,FALSE),O36),1,0),0)</f>
        <v>1</v>
      </c>
      <c r="W36" s="697">
        <f>IFERROR(IF(EXACT(VLOOKUP(L36,OFERTA_0,5,FALSE),P36),1,0),0)</f>
        <v>1</v>
      </c>
      <c r="X36" s="697">
        <f t="shared" si="546"/>
        <v>1</v>
      </c>
      <c r="Y36" s="697">
        <f t="shared" si="547"/>
        <v>1</v>
      </c>
      <c r="Z36" s="697">
        <f t="shared" si="548"/>
        <v>1</v>
      </c>
      <c r="AA36" s="698">
        <f t="shared" si="549"/>
        <v>25328780</v>
      </c>
      <c r="AB36" s="699">
        <f t="shared" si="550"/>
        <v>0</v>
      </c>
      <c r="AE36" s="739" t="s">
        <v>503</v>
      </c>
      <c r="AF36" s="740" t="s">
        <v>382</v>
      </c>
      <c r="AG36" s="304" t="s">
        <v>504</v>
      </c>
      <c r="AH36" s="741" t="s">
        <v>164</v>
      </c>
      <c r="AI36" s="693">
        <v>404</v>
      </c>
      <c r="AJ36" s="694">
        <v>62000</v>
      </c>
      <c r="AK36" s="695">
        <f t="shared" si="551"/>
        <v>25048000</v>
      </c>
      <c r="AL36" s="723"/>
      <c r="AM36" s="697">
        <f>IFERROR(IF(EXACT(VLOOKUP(AE36,OFERTA_0,1,FALSE),AE36),1,0),0)</f>
        <v>1</v>
      </c>
      <c r="AN36" s="697">
        <f>IFERROR(IF(EXACT(VLOOKUP(AE36,OFERTA_0,3,FALSE),AG36),1,0),0)</f>
        <v>1</v>
      </c>
      <c r="AO36" s="697">
        <f>IFERROR(IF(EXACT(VLOOKUP(AE36,OFERTA_0,4,FALSE),AH36),1,0),0)</f>
        <v>1</v>
      </c>
      <c r="AP36" s="697">
        <f>IFERROR(IF(EXACT(VLOOKUP(AE36,OFERTA_0,5,FALSE),AI36),1,0),0)</f>
        <v>1</v>
      </c>
      <c r="AQ36" s="697">
        <f t="shared" si="552"/>
        <v>1</v>
      </c>
      <c r="AR36" s="697">
        <f t="shared" si="553"/>
        <v>1</v>
      </c>
      <c r="AS36" s="697">
        <f t="shared" si="554"/>
        <v>1</v>
      </c>
      <c r="AT36" s="698">
        <f t="shared" si="555"/>
        <v>25048000</v>
      </c>
      <c r="AU36" s="699">
        <f t="shared" si="556"/>
        <v>0</v>
      </c>
      <c r="AX36" s="690" t="s">
        <v>503</v>
      </c>
      <c r="AY36" s="691" t="s">
        <v>382</v>
      </c>
      <c r="AZ36" s="304" t="s">
        <v>504</v>
      </c>
      <c r="BA36" s="692" t="s">
        <v>148</v>
      </c>
      <c r="BB36" s="693">
        <v>404</v>
      </c>
      <c r="BC36" s="700">
        <v>19360</v>
      </c>
      <c r="BD36" s="695">
        <f t="shared" si="557"/>
        <v>7821440</v>
      </c>
      <c r="BE36" s="723"/>
      <c r="BF36" s="697">
        <f>IFERROR(IF(EXACT(VLOOKUP(AX36,OFERTA_0,1,FALSE),AX36),1,0),0)</f>
        <v>1</v>
      </c>
      <c r="BG36" s="697">
        <f>IFERROR(IF(EXACT(VLOOKUP(AX36,OFERTA_0,3,FALSE),AZ36),1,0),0)</f>
        <v>1</v>
      </c>
      <c r="BH36" s="697">
        <f>IFERROR(IF(EXACT(VLOOKUP(AX36,OFERTA_0,4,FALSE),BA36),1,0),0)</f>
        <v>0</v>
      </c>
      <c r="BI36" s="697">
        <f>IFERROR(IF(EXACT(VLOOKUP(AX36,OFERTA_0,5,FALSE),BB36),1,0),0)</f>
        <v>1</v>
      </c>
      <c r="BJ36" s="697">
        <f t="shared" si="558"/>
        <v>1</v>
      </c>
      <c r="BK36" s="697">
        <f t="shared" si="559"/>
        <v>1</v>
      </c>
      <c r="BL36" s="697">
        <f t="shared" si="560"/>
        <v>0</v>
      </c>
      <c r="BM36" s="698">
        <f t="shared" si="561"/>
        <v>7821440</v>
      </c>
      <c r="BN36" s="699">
        <f t="shared" si="562"/>
        <v>0</v>
      </c>
      <c r="BQ36" s="739" t="s">
        <v>503</v>
      </c>
      <c r="BR36" s="740" t="s">
        <v>382</v>
      </c>
      <c r="BS36" s="304" t="s">
        <v>504</v>
      </c>
      <c r="BT36" s="742" t="s">
        <v>164</v>
      </c>
      <c r="BU36" s="693">
        <v>404</v>
      </c>
      <c r="BV36" s="694">
        <v>117314</v>
      </c>
      <c r="BW36" s="695">
        <f t="shared" si="563"/>
        <v>47394856</v>
      </c>
      <c r="BX36" s="723"/>
      <c r="BY36" s="697">
        <f>IFERROR(IF(EXACT(VLOOKUP(BQ36,OFERTA_0,1,FALSE),BQ36),1,0),0)</f>
        <v>1</v>
      </c>
      <c r="BZ36" s="697">
        <f>IFERROR(IF(EXACT(VLOOKUP(BQ36,OFERTA_0,3,FALSE),BS36),1,0),0)</f>
        <v>1</v>
      </c>
      <c r="CA36" s="697">
        <f>IFERROR(IF(EXACT(VLOOKUP(BQ36,OFERTA_0,4,FALSE),BT36),1,0),0)</f>
        <v>1</v>
      </c>
      <c r="CB36" s="697">
        <f>IFERROR(IF(EXACT(VLOOKUP(BQ36,OFERTA_0,5,FALSE),BU36),1,0),0)</f>
        <v>1</v>
      </c>
      <c r="CC36" s="697">
        <f t="shared" si="564"/>
        <v>1</v>
      </c>
      <c r="CD36" s="697">
        <f t="shared" si="565"/>
        <v>1</v>
      </c>
      <c r="CE36" s="697">
        <f t="shared" si="566"/>
        <v>1</v>
      </c>
      <c r="CF36" s="698">
        <f t="shared" si="567"/>
        <v>47394856</v>
      </c>
      <c r="CG36" s="699">
        <f t="shared" si="568"/>
        <v>0</v>
      </c>
      <c r="CJ36" s="739" t="s">
        <v>503</v>
      </c>
      <c r="CK36" s="740" t="s">
        <v>382</v>
      </c>
      <c r="CL36" s="296" t="s">
        <v>504</v>
      </c>
      <c r="CM36" s="741" t="s">
        <v>164</v>
      </c>
      <c r="CN36" s="693">
        <v>404</v>
      </c>
      <c r="CO36" s="694">
        <v>41500</v>
      </c>
      <c r="CP36" s="695">
        <f t="shared" si="569"/>
        <v>16766000</v>
      </c>
      <c r="CQ36" s="723"/>
      <c r="CR36" s="697">
        <f>IFERROR(IF(EXACT(VLOOKUP(CJ36,OFERTA_0,1,FALSE),CJ36),1,0),0)</f>
        <v>1</v>
      </c>
      <c r="CS36" s="697">
        <f>IFERROR(IF(EXACT(VLOOKUP(CJ36,OFERTA_0,3,FALSE),CL36),1,0),0)</f>
        <v>1</v>
      </c>
      <c r="CT36" s="697">
        <f>IFERROR(IF(EXACT(VLOOKUP(CJ36,OFERTA_0,4,FALSE),CM36),1,0),0)</f>
        <v>1</v>
      </c>
      <c r="CU36" s="697">
        <f>IFERROR(IF(EXACT(VLOOKUP(CJ36,OFERTA_0,5,FALSE),CN36),1,0),0)</f>
        <v>1</v>
      </c>
      <c r="CV36" s="697">
        <f t="shared" si="570"/>
        <v>1</v>
      </c>
      <c r="CW36" s="697">
        <f t="shared" si="571"/>
        <v>1</v>
      </c>
      <c r="CX36" s="697">
        <f t="shared" si="572"/>
        <v>1</v>
      </c>
      <c r="CY36" s="698">
        <f t="shared" si="573"/>
        <v>16766000</v>
      </c>
      <c r="CZ36" s="699">
        <f t="shared" si="574"/>
        <v>0</v>
      </c>
      <c r="DC36" s="739" t="s">
        <v>503</v>
      </c>
      <c r="DD36" s="740" t="s">
        <v>382</v>
      </c>
      <c r="DE36" s="304" t="s">
        <v>504</v>
      </c>
      <c r="DF36" s="743" t="s">
        <v>164</v>
      </c>
      <c r="DG36" s="693">
        <v>404</v>
      </c>
      <c r="DH36" s="694">
        <v>27500.000000000004</v>
      </c>
      <c r="DI36" s="695">
        <f t="shared" si="575"/>
        <v>11110000</v>
      </c>
      <c r="DJ36" s="723"/>
      <c r="DK36" s="697">
        <f>IFERROR(IF(EXACT(VLOOKUP(DC36,OFERTA_0,1,FALSE),DC36),1,0),0)</f>
        <v>1</v>
      </c>
      <c r="DL36" s="697">
        <f>IFERROR(IF(EXACT(VLOOKUP(DC36,OFERTA_0,3,FALSE),DE36),1,0),0)</f>
        <v>1</v>
      </c>
      <c r="DM36" s="697">
        <f>IFERROR(IF(EXACT(VLOOKUP(DC36,OFERTA_0,4,FALSE),DF36),1,0),0)</f>
        <v>1</v>
      </c>
      <c r="DN36" s="697">
        <f>IFERROR(IF(EXACT(VLOOKUP(DC36,OFERTA_0,5,FALSE),DG36),1,0),0)</f>
        <v>1</v>
      </c>
      <c r="DO36" s="697">
        <f t="shared" si="576"/>
        <v>1</v>
      </c>
      <c r="DP36" s="697">
        <f t="shared" si="577"/>
        <v>1</v>
      </c>
      <c r="DQ36" s="697">
        <f t="shared" si="578"/>
        <v>1</v>
      </c>
      <c r="DR36" s="698">
        <f t="shared" si="579"/>
        <v>11110000</v>
      </c>
      <c r="DS36" s="699">
        <f t="shared" si="580"/>
        <v>0</v>
      </c>
      <c r="DV36" s="739" t="s">
        <v>503</v>
      </c>
      <c r="DW36" s="740" t="s">
        <v>382</v>
      </c>
      <c r="DX36" s="297" t="s">
        <v>504</v>
      </c>
      <c r="DY36" s="741" t="s">
        <v>164</v>
      </c>
      <c r="DZ36" s="693">
        <v>404</v>
      </c>
      <c r="EA36" s="694">
        <v>38000</v>
      </c>
      <c r="EB36" s="701">
        <f t="shared" si="581"/>
        <v>15352000</v>
      </c>
      <c r="EC36" s="723"/>
      <c r="ED36" s="697">
        <f>IFERROR(IF(EXACT(VLOOKUP(DV36,OFERTA_0,1,FALSE),DV36),1,0),0)</f>
        <v>1</v>
      </c>
      <c r="EE36" s="697">
        <f>IFERROR(IF(EXACT(VLOOKUP(DV36,OFERTA_0,3,FALSE),DX36),1,0),0)</f>
        <v>1</v>
      </c>
      <c r="EF36" s="697">
        <f>IFERROR(IF(EXACT(VLOOKUP(DV36,OFERTA_0,4,FALSE),DY36),1,0),0)</f>
        <v>1</v>
      </c>
      <c r="EG36" s="697">
        <f>IFERROR(IF(EXACT(VLOOKUP(DV36,OFERTA_0,5,FALSE),DZ36),1,0),0)</f>
        <v>1</v>
      </c>
      <c r="EH36" s="697">
        <f t="shared" si="582"/>
        <v>1</v>
      </c>
      <c r="EI36" s="697">
        <f t="shared" si="583"/>
        <v>1</v>
      </c>
      <c r="EJ36" s="697">
        <f t="shared" si="584"/>
        <v>1</v>
      </c>
      <c r="EK36" s="698">
        <f t="shared" si="585"/>
        <v>15352000</v>
      </c>
      <c r="EL36" s="699">
        <f t="shared" si="586"/>
        <v>0</v>
      </c>
      <c r="EO36" s="739" t="s">
        <v>503</v>
      </c>
      <c r="EP36" s="740" t="s">
        <v>382</v>
      </c>
      <c r="EQ36" s="297" t="s">
        <v>504</v>
      </c>
      <c r="ER36" s="741" t="s">
        <v>164</v>
      </c>
      <c r="ES36" s="693">
        <v>404</v>
      </c>
      <c r="ET36" s="694">
        <f>1200+55440</f>
        <v>56640</v>
      </c>
      <c r="EU36" s="695">
        <f t="shared" si="587"/>
        <v>22882560</v>
      </c>
      <c r="EV36" s="723"/>
      <c r="EW36" s="697">
        <f>IFERROR(IF(EXACT(VLOOKUP(EO36,OFERTA_0,1,FALSE),EO36),1,0),0)</f>
        <v>1</v>
      </c>
      <c r="EX36" s="697">
        <f>IFERROR(IF(EXACT(VLOOKUP(EO36,OFERTA_0,3,FALSE),EQ36),1,0),0)</f>
        <v>1</v>
      </c>
      <c r="EY36" s="697">
        <f>IFERROR(IF(EXACT(VLOOKUP(EO36,OFERTA_0,4,FALSE),ER36),1,0),0)</f>
        <v>1</v>
      </c>
      <c r="EZ36" s="697">
        <f>IFERROR(IF(EXACT(VLOOKUP(EO36,OFERTA_0,5,FALSE),ES36),1,0),0)</f>
        <v>1</v>
      </c>
      <c r="FA36" s="697">
        <f t="shared" si="588"/>
        <v>1</v>
      </c>
      <c r="FB36" s="697">
        <f t="shared" si="589"/>
        <v>1</v>
      </c>
      <c r="FC36" s="697">
        <f t="shared" si="590"/>
        <v>1</v>
      </c>
      <c r="FD36" s="698">
        <f t="shared" si="591"/>
        <v>22882560</v>
      </c>
      <c r="FE36" s="699">
        <f t="shared" si="592"/>
        <v>0</v>
      </c>
      <c r="FH36" s="288"/>
      <c r="FI36" s="288" t="s">
        <v>190</v>
      </c>
      <c r="FJ36" s="289" t="s">
        <v>567</v>
      </c>
      <c r="FK36" s="672"/>
      <c r="FL36" s="673"/>
      <c r="FM36" s="674"/>
      <c r="FN36" s="675"/>
      <c r="FO36" s="676">
        <f>SUM(FN37:FN47)</f>
        <v>7770000</v>
      </c>
      <c r="FP36" s="697">
        <f>IFERROR(IF(EXACT(VLOOKUP(FH36,OFERTA_0,1,FALSE),FH36),1,0),0)</f>
        <v>0</v>
      </c>
      <c r="FQ36" s="697">
        <f>IFERROR(IF(EXACT(VLOOKUP(FH36,OFERTA_0,3,FALSE),FJ36),1,0),0)</f>
        <v>0</v>
      </c>
      <c r="FR36" s="697">
        <f>IFERROR(IF(EXACT(VLOOKUP(FH36,OFERTA_0,4,FALSE),FK36),1,0),0)</f>
        <v>0</v>
      </c>
      <c r="FS36" s="697">
        <f>IFERROR(IF(EXACT(VLOOKUP(FH36,OFERTA_0,5,FALSE),FL36),1,0),0)</f>
        <v>0</v>
      </c>
      <c r="FT36" s="697">
        <f t="shared" si="593"/>
        <v>0</v>
      </c>
      <c r="FU36" s="697">
        <f t="shared" si="594"/>
        <v>0</v>
      </c>
      <c r="FV36" s="697">
        <f t="shared" si="595"/>
        <v>0</v>
      </c>
      <c r="FW36" s="698">
        <f t="shared" si="596"/>
        <v>0</v>
      </c>
      <c r="FX36" s="699">
        <f t="shared" si="597"/>
        <v>0</v>
      </c>
      <c r="GA36" s="739" t="s">
        <v>503</v>
      </c>
      <c r="GB36" s="740" t="s">
        <v>382</v>
      </c>
      <c r="GC36" s="304" t="s">
        <v>504</v>
      </c>
      <c r="GD36" s="741" t="s">
        <v>164</v>
      </c>
      <c r="GE36" s="693">
        <v>404</v>
      </c>
      <c r="GF36" s="694">
        <v>38000</v>
      </c>
      <c r="GG36" s="695">
        <f t="shared" si="598"/>
        <v>15352000</v>
      </c>
      <c r="GH36" s="723"/>
      <c r="GI36" s="697">
        <f>IFERROR(IF(EXACT(VLOOKUP(GA36,OFERTA_0,1,FALSE),GA36),1,0),0)</f>
        <v>1</v>
      </c>
      <c r="GJ36" s="697">
        <f>IFERROR(IF(EXACT(VLOOKUP(GA36,OFERTA_0,3,FALSE),GC36),1,0),0)</f>
        <v>1</v>
      </c>
      <c r="GK36" s="697">
        <f>IFERROR(IF(EXACT(VLOOKUP(GA36,OFERTA_0,4,FALSE),GD36),1,0),0)</f>
        <v>1</v>
      </c>
      <c r="GL36" s="697">
        <f>IFERROR(IF(EXACT(VLOOKUP(GA36,OFERTA_0,5,FALSE),GE36),1,0),0)</f>
        <v>1</v>
      </c>
      <c r="GM36" s="697">
        <f t="shared" si="599"/>
        <v>1</v>
      </c>
      <c r="GN36" s="697">
        <f t="shared" si="600"/>
        <v>1</v>
      </c>
      <c r="GO36" s="697">
        <f t="shared" si="601"/>
        <v>1</v>
      </c>
      <c r="GP36" s="698">
        <f t="shared" si="602"/>
        <v>15352000</v>
      </c>
      <c r="GQ36" s="699">
        <f t="shared" si="603"/>
        <v>0</v>
      </c>
      <c r="GT36" s="739" t="s">
        <v>503</v>
      </c>
      <c r="GU36" s="740" t="s">
        <v>382</v>
      </c>
      <c r="GV36" s="304" t="s">
        <v>504</v>
      </c>
      <c r="GW36" s="741" t="s">
        <v>164</v>
      </c>
      <c r="GX36" s="693">
        <v>404</v>
      </c>
      <c r="GY36" s="694">
        <v>97000</v>
      </c>
      <c r="GZ36" s="695">
        <f t="shared" si="604"/>
        <v>39188000</v>
      </c>
      <c r="HA36" s="723"/>
      <c r="HB36" s="697">
        <f>IFERROR(IF(EXACT(VLOOKUP(GT36,OFERTA_0,1,FALSE),GT36),1,0),0)</f>
        <v>1</v>
      </c>
      <c r="HC36" s="697">
        <f>IFERROR(IF(EXACT(VLOOKUP(GT36,OFERTA_0,3,FALSE),GV36),1,0),0)</f>
        <v>1</v>
      </c>
      <c r="HD36" s="697">
        <f>IFERROR(IF(EXACT(VLOOKUP(GT36,OFERTA_0,4,FALSE),GW36),1,0),0)</f>
        <v>1</v>
      </c>
      <c r="HE36" s="697">
        <f>IFERROR(IF(EXACT(VLOOKUP(GT36,OFERTA_0,5,FALSE),GX36),1,0),0)</f>
        <v>1</v>
      </c>
      <c r="HF36" s="697">
        <f t="shared" si="605"/>
        <v>1</v>
      </c>
      <c r="HG36" s="697">
        <f t="shared" si="606"/>
        <v>1</v>
      </c>
      <c r="HH36" s="697">
        <f t="shared" si="607"/>
        <v>1</v>
      </c>
      <c r="HI36" s="698">
        <f t="shared" si="608"/>
        <v>39188000</v>
      </c>
      <c r="HJ36" s="699">
        <f t="shared" si="609"/>
        <v>0</v>
      </c>
      <c r="HM36" s="739" t="s">
        <v>503</v>
      </c>
      <c r="HN36" s="740" t="s">
        <v>382</v>
      </c>
      <c r="HO36" s="304" t="s">
        <v>504</v>
      </c>
      <c r="HP36" s="741" t="s">
        <v>164</v>
      </c>
      <c r="HQ36" s="693">
        <v>404</v>
      </c>
      <c r="HR36" s="694">
        <v>25599</v>
      </c>
      <c r="HS36" s="695">
        <f t="shared" si="610"/>
        <v>10341996</v>
      </c>
      <c r="HT36" s="723"/>
      <c r="HU36" s="697">
        <f>IFERROR(IF(EXACT(VLOOKUP(HM36,OFERTA_0,1,FALSE),HM36),1,0),0)</f>
        <v>1</v>
      </c>
      <c r="HV36" s="697">
        <f>IFERROR(IF(EXACT(VLOOKUP(HM36,OFERTA_0,3,FALSE),HO36),1,0),0)</f>
        <v>1</v>
      </c>
      <c r="HW36" s="697">
        <f>IFERROR(IF(EXACT(VLOOKUP(HM36,OFERTA_0,4,FALSE),HP36),1,0),0)</f>
        <v>1</v>
      </c>
      <c r="HX36" s="697">
        <f>IFERROR(IF(EXACT(VLOOKUP(HM36,OFERTA_0,5,FALSE),HQ36),1,0),0)</f>
        <v>1</v>
      </c>
      <c r="HY36" s="697">
        <f t="shared" si="611"/>
        <v>1</v>
      </c>
      <c r="HZ36" s="697">
        <f t="shared" si="612"/>
        <v>1</v>
      </c>
      <c r="IA36" s="697">
        <f t="shared" si="613"/>
        <v>1</v>
      </c>
      <c r="IB36" s="698">
        <f t="shared" si="614"/>
        <v>10341996</v>
      </c>
      <c r="IC36" s="699">
        <f t="shared" si="615"/>
        <v>0</v>
      </c>
      <c r="IF36" s="739" t="s">
        <v>503</v>
      </c>
      <c r="IG36" s="740" t="s">
        <v>382</v>
      </c>
      <c r="IH36" s="304" t="s">
        <v>504</v>
      </c>
      <c r="II36" s="741" t="s">
        <v>164</v>
      </c>
      <c r="IJ36" s="693">
        <v>404</v>
      </c>
      <c r="IK36" s="694">
        <v>25593</v>
      </c>
      <c r="IL36" s="695">
        <f t="shared" si="616"/>
        <v>10339572</v>
      </c>
      <c r="IM36" s="723"/>
      <c r="IN36" s="697">
        <f>IFERROR(IF(EXACT(VLOOKUP(IF36,OFERTA_0,1,FALSE),IF36),1,0),0)</f>
        <v>1</v>
      </c>
      <c r="IO36" s="697">
        <f>IFERROR(IF(EXACT(VLOOKUP(IF36,OFERTA_0,3,FALSE),IH36),1,0),0)</f>
        <v>1</v>
      </c>
      <c r="IP36" s="697">
        <f>IFERROR(IF(EXACT(VLOOKUP(IF36,OFERTA_0,4,FALSE),II36),1,0),0)</f>
        <v>1</v>
      </c>
      <c r="IQ36" s="697">
        <f>IFERROR(IF(EXACT(VLOOKUP(IF36,OFERTA_0,5,FALSE),IJ36),1,0),0)</f>
        <v>1</v>
      </c>
      <c r="IR36" s="697">
        <f t="shared" si="617"/>
        <v>1</v>
      </c>
      <c r="IS36" s="697">
        <f t="shared" si="618"/>
        <v>1</v>
      </c>
      <c r="IT36" s="697">
        <f t="shared" si="619"/>
        <v>1</v>
      </c>
      <c r="IU36" s="698">
        <f t="shared" si="620"/>
        <v>10339572</v>
      </c>
      <c r="IV36" s="699">
        <f t="shared" si="621"/>
        <v>0</v>
      </c>
      <c r="IY36" s="690" t="s">
        <v>503</v>
      </c>
      <c r="IZ36" s="691" t="s">
        <v>382</v>
      </c>
      <c r="JA36" s="304" t="s">
        <v>504</v>
      </c>
      <c r="JB36" s="692" t="s">
        <v>164</v>
      </c>
      <c r="JC36" s="693">
        <v>404</v>
      </c>
      <c r="JD36" s="694">
        <v>24000</v>
      </c>
      <c r="JE36" s="695">
        <f t="shared" si="622"/>
        <v>9696000</v>
      </c>
      <c r="JF36" s="723"/>
      <c r="JG36" s="697">
        <f>IFERROR(IF(EXACT(VLOOKUP(IY36,OFERTA_0,1,FALSE),IY36),1,0),0)</f>
        <v>1</v>
      </c>
      <c r="JH36" s="697">
        <f>IFERROR(IF(EXACT(VLOOKUP(IY36,OFERTA_0,3,FALSE),JA36),1,0),0)</f>
        <v>1</v>
      </c>
      <c r="JI36" s="697">
        <f>IFERROR(IF(EXACT(VLOOKUP(IY36,OFERTA_0,4,FALSE),JB36),1,0),0)</f>
        <v>1</v>
      </c>
      <c r="JJ36" s="697">
        <f>IFERROR(IF(EXACT(VLOOKUP(IY36,OFERTA_0,5,FALSE),JC36),1,0),0)</f>
        <v>1</v>
      </c>
      <c r="JK36" s="697">
        <f t="shared" si="623"/>
        <v>1</v>
      </c>
      <c r="JL36" s="697">
        <f t="shared" si="624"/>
        <v>1</v>
      </c>
      <c r="JM36" s="697">
        <f t="shared" si="625"/>
        <v>1</v>
      </c>
      <c r="JN36" s="698">
        <f t="shared" si="626"/>
        <v>9696000</v>
      </c>
      <c r="JO36" s="699">
        <f t="shared" si="627"/>
        <v>0</v>
      </c>
      <c r="JR36" s="739" t="s">
        <v>503</v>
      </c>
      <c r="JS36" s="740" t="s">
        <v>382</v>
      </c>
      <c r="JT36" s="304" t="s">
        <v>504</v>
      </c>
      <c r="JU36" s="741" t="s">
        <v>164</v>
      </c>
      <c r="JV36" s="693">
        <v>404</v>
      </c>
      <c r="JW36" s="694">
        <v>25591</v>
      </c>
      <c r="JX36" s="695">
        <f t="shared" si="628"/>
        <v>10338764</v>
      </c>
      <c r="JY36" s="723"/>
      <c r="JZ36" s="697">
        <f>IFERROR(IF(EXACT(VLOOKUP(JR36,OFERTA_0,1,FALSE),JR36),1,0),0)</f>
        <v>1</v>
      </c>
      <c r="KA36" s="697">
        <f>IFERROR(IF(EXACT(VLOOKUP(JR36,OFERTA_0,3,FALSE),JT36),1,0),0)</f>
        <v>1</v>
      </c>
      <c r="KB36" s="697">
        <f>IFERROR(IF(EXACT(VLOOKUP(JR36,OFERTA_0,4,FALSE),JU36),1,0),0)</f>
        <v>1</v>
      </c>
      <c r="KC36" s="697">
        <f>IFERROR(IF(EXACT(VLOOKUP(JR36,OFERTA_0,5,FALSE),JV36),1,0),0)</f>
        <v>1</v>
      </c>
      <c r="KD36" s="697">
        <f t="shared" si="629"/>
        <v>1</v>
      </c>
      <c r="KE36" s="697">
        <f t="shared" si="630"/>
        <v>1</v>
      </c>
      <c r="KF36" s="697">
        <f t="shared" si="631"/>
        <v>1</v>
      </c>
      <c r="KG36" s="698">
        <f t="shared" si="632"/>
        <v>10338764</v>
      </c>
      <c r="KH36" s="699">
        <f t="shared" si="633"/>
        <v>0</v>
      </c>
      <c r="KK36" s="739" t="s">
        <v>503</v>
      </c>
      <c r="KL36" s="740" t="s">
        <v>382</v>
      </c>
      <c r="KM36" s="304" t="s">
        <v>504</v>
      </c>
      <c r="KN36" s="741" t="s">
        <v>164</v>
      </c>
      <c r="KO36" s="693">
        <v>404</v>
      </c>
      <c r="KP36" s="694">
        <v>80000</v>
      </c>
      <c r="KQ36" s="695">
        <f t="shared" si="634"/>
        <v>32320000</v>
      </c>
      <c r="KR36" s="723"/>
      <c r="KS36" s="697">
        <f>IFERROR(IF(EXACT(VLOOKUP(KK36,OFERTA_0,1,FALSE),KK36),1,0),0)</f>
        <v>1</v>
      </c>
      <c r="KT36" s="697">
        <f>IFERROR(IF(EXACT(VLOOKUP(KK36,OFERTA_0,3,FALSE),KM36),1,0),0)</f>
        <v>1</v>
      </c>
      <c r="KU36" s="697">
        <f>IFERROR(IF(EXACT(VLOOKUP(KK36,OFERTA_0,4,FALSE),KN36),1,0),0)</f>
        <v>1</v>
      </c>
      <c r="KV36" s="697">
        <f>IFERROR(IF(EXACT(VLOOKUP(KK36,OFERTA_0,5,FALSE),KO36),1,0),0)</f>
        <v>1</v>
      </c>
      <c r="KW36" s="697">
        <f t="shared" si="635"/>
        <v>1</v>
      </c>
      <c r="KX36" s="697">
        <f t="shared" si="636"/>
        <v>1</v>
      </c>
      <c r="KY36" s="697">
        <f t="shared" si="637"/>
        <v>1</v>
      </c>
      <c r="KZ36" s="698">
        <f t="shared" si="638"/>
        <v>32320000</v>
      </c>
      <c r="LA36" s="699">
        <f t="shared" si="639"/>
        <v>0</v>
      </c>
      <c r="LD36" s="739" t="s">
        <v>503</v>
      </c>
      <c r="LE36" s="740" t="s">
        <v>382</v>
      </c>
      <c r="LF36" s="304" t="s">
        <v>504</v>
      </c>
      <c r="LG36" s="741" t="s">
        <v>164</v>
      </c>
      <c r="LH36" s="693">
        <v>404</v>
      </c>
      <c r="LI36" s="694">
        <v>19755.08347922999</v>
      </c>
      <c r="LJ36" s="695">
        <f t="shared" si="640"/>
        <v>7981054</v>
      </c>
      <c r="LK36" s="723"/>
      <c r="LL36" s="697">
        <f>IFERROR(IF(EXACT(VLOOKUP(LD36,OFERTA_0,1,FALSE),LD36),1,0),0)</f>
        <v>1</v>
      </c>
      <c r="LM36" s="697">
        <f>IFERROR(IF(EXACT(VLOOKUP(LD36,OFERTA_0,3,FALSE),LF36),1,0),0)</f>
        <v>1</v>
      </c>
      <c r="LN36" s="697">
        <f>IFERROR(IF(EXACT(VLOOKUP(LD36,OFERTA_0,4,FALSE),LG36),1,0),0)</f>
        <v>1</v>
      </c>
      <c r="LO36" s="697">
        <f>IFERROR(IF(EXACT(VLOOKUP(LD36,OFERTA_0,5,FALSE),LH36),1,0),0)</f>
        <v>1</v>
      </c>
      <c r="LP36" s="697">
        <f t="shared" si="641"/>
        <v>1</v>
      </c>
      <c r="LQ36" s="697">
        <f t="shared" si="642"/>
        <v>1</v>
      </c>
      <c r="LR36" s="697">
        <f t="shared" si="643"/>
        <v>1</v>
      </c>
      <c r="LS36" s="698">
        <f t="shared" si="644"/>
        <v>7981054</v>
      </c>
      <c r="LT36" s="699">
        <f t="shared" si="645"/>
        <v>0</v>
      </c>
      <c r="LW36" s="739" t="s">
        <v>503</v>
      </c>
      <c r="LX36" s="740" t="s">
        <v>382</v>
      </c>
      <c r="LY36" s="304" t="s">
        <v>504</v>
      </c>
      <c r="LZ36" s="741" t="s">
        <v>164</v>
      </c>
      <c r="MA36" s="693">
        <v>404</v>
      </c>
      <c r="MB36" s="694">
        <v>25601</v>
      </c>
      <c r="MC36" s="695">
        <f t="shared" si="646"/>
        <v>10342804</v>
      </c>
      <c r="MD36" s="723"/>
      <c r="ME36" s="697">
        <f>IFERROR(IF(EXACT(VLOOKUP(LW36,OFERTA_0,1,FALSE),LW36),1,0),0)</f>
        <v>1</v>
      </c>
      <c r="MF36" s="697">
        <f>IFERROR(IF(EXACT(VLOOKUP(LW36,OFERTA_0,3,FALSE),LY36),1,0),0)</f>
        <v>1</v>
      </c>
      <c r="MG36" s="697">
        <f>IFERROR(IF(EXACT(VLOOKUP(LW36,OFERTA_0,4,FALSE),LZ36),1,0),0)</f>
        <v>1</v>
      </c>
      <c r="MH36" s="697">
        <f>IFERROR(IF(EXACT(VLOOKUP(LW36,OFERTA_0,5,FALSE),MA36),1,0),0)</f>
        <v>1</v>
      </c>
      <c r="MI36" s="697">
        <f t="shared" si="647"/>
        <v>1</v>
      </c>
      <c r="MJ36" s="697">
        <f t="shared" si="648"/>
        <v>1</v>
      </c>
      <c r="MK36" s="697">
        <f t="shared" si="649"/>
        <v>1</v>
      </c>
      <c r="ML36" s="698">
        <f t="shared" si="650"/>
        <v>10342804</v>
      </c>
      <c r="MM36" s="699">
        <f t="shared" si="651"/>
        <v>0</v>
      </c>
      <c r="MP36" s="739" t="s">
        <v>503</v>
      </c>
      <c r="MQ36" s="740" t="s">
        <v>382</v>
      </c>
      <c r="MR36" s="304" t="s">
        <v>504</v>
      </c>
      <c r="MS36" s="741" t="s">
        <v>164</v>
      </c>
      <c r="MT36" s="693">
        <v>404</v>
      </c>
      <c r="MU36" s="694">
        <v>16000</v>
      </c>
      <c r="MV36" s="695">
        <v>6464000</v>
      </c>
      <c r="MW36" s="723"/>
      <c r="MX36" s="697">
        <f>IFERROR(IF(EXACT(VLOOKUP(MP36,OFERTA_0,1,FALSE),MP36),1,0),0)</f>
        <v>1</v>
      </c>
      <c r="MY36" s="697">
        <f>IFERROR(IF(EXACT(VLOOKUP(MP36,OFERTA_0,3,FALSE),MR36),1,0),0)</f>
        <v>1</v>
      </c>
      <c r="MZ36" s="697">
        <f>IFERROR(IF(EXACT(VLOOKUP(MP36,OFERTA_0,4,FALSE),MS36),1,0),0)</f>
        <v>1</v>
      </c>
      <c r="NA36" s="697">
        <f>IFERROR(IF(EXACT(VLOOKUP(MP36,OFERTA_0,5,FALSE),MT36),1,0),0)</f>
        <v>1</v>
      </c>
      <c r="NB36" s="697">
        <f t="shared" si="652"/>
        <v>1</v>
      </c>
      <c r="NC36" s="697">
        <f t="shared" si="653"/>
        <v>1</v>
      </c>
      <c r="ND36" s="697">
        <f t="shared" si="654"/>
        <v>1</v>
      </c>
      <c r="NE36" s="698">
        <f t="shared" si="655"/>
        <v>6464000</v>
      </c>
      <c r="NF36" s="699">
        <f t="shared" si="656"/>
        <v>0</v>
      </c>
      <c r="NI36" s="739" t="s">
        <v>503</v>
      </c>
      <c r="NJ36" s="740" t="s">
        <v>382</v>
      </c>
      <c r="NK36" s="304" t="s">
        <v>504</v>
      </c>
      <c r="NL36" s="741" t="s">
        <v>164</v>
      </c>
      <c r="NM36" s="693">
        <v>404</v>
      </c>
      <c r="NN36" s="694">
        <v>25600</v>
      </c>
      <c r="NO36" s="695">
        <f t="shared" si="657"/>
        <v>10342400</v>
      </c>
      <c r="NP36" s="723"/>
      <c r="NQ36" s="697">
        <f>IFERROR(IF(EXACT(VLOOKUP(NI36,OFERTA_0,1,FALSE),NI36),1,0),0)</f>
        <v>1</v>
      </c>
      <c r="NR36" s="697">
        <f>IFERROR(IF(EXACT(VLOOKUP(NI36,OFERTA_0,3,FALSE),NK36),1,0),0)</f>
        <v>1</v>
      </c>
      <c r="NS36" s="697">
        <f>IFERROR(IF(EXACT(VLOOKUP(NI36,OFERTA_0,4,FALSE),NL36),1,0),0)</f>
        <v>1</v>
      </c>
      <c r="NT36" s="697">
        <f>IFERROR(IF(EXACT(VLOOKUP(NI36,OFERTA_0,5,FALSE),NM36),1,0),0)</f>
        <v>1</v>
      </c>
      <c r="NU36" s="697">
        <f t="shared" si="658"/>
        <v>1</v>
      </c>
      <c r="NV36" s="697">
        <f t="shared" si="659"/>
        <v>1</v>
      </c>
      <c r="NW36" s="697">
        <f t="shared" si="660"/>
        <v>1</v>
      </c>
      <c r="NX36" s="698">
        <f t="shared" si="661"/>
        <v>10342400</v>
      </c>
      <c r="NY36" s="699">
        <f t="shared" si="662"/>
        <v>0</v>
      </c>
      <c r="OB36" s="739" t="s">
        <v>503</v>
      </c>
      <c r="OC36" s="740" t="s">
        <v>382</v>
      </c>
      <c r="OD36" s="304" t="s">
        <v>504</v>
      </c>
      <c r="OE36" s="741" t="s">
        <v>164</v>
      </c>
      <c r="OF36" s="693">
        <v>404</v>
      </c>
      <c r="OG36" s="694">
        <v>62000</v>
      </c>
      <c r="OH36" s="695">
        <f t="shared" si="663"/>
        <v>25048000</v>
      </c>
      <c r="OI36" s="723"/>
      <c r="OJ36" s="697">
        <f>IFERROR(IF(EXACT(VLOOKUP(OB36,OFERTA_0,1,FALSE),OB36),1,0),0)</f>
        <v>1</v>
      </c>
      <c r="OK36" s="697">
        <f>IFERROR(IF(EXACT(VLOOKUP(OB36,OFERTA_0,3,FALSE),OD36),1,0),0)</f>
        <v>1</v>
      </c>
      <c r="OL36" s="697">
        <f>IFERROR(IF(EXACT(VLOOKUP(OB36,OFERTA_0,4,FALSE),OE36),1,0),0)</f>
        <v>1</v>
      </c>
      <c r="OM36" s="697">
        <f>IFERROR(IF(EXACT(VLOOKUP(OB36,OFERTA_0,5,FALSE),OF36),1,0),0)</f>
        <v>1</v>
      </c>
      <c r="ON36" s="697">
        <f t="shared" si="664"/>
        <v>1</v>
      </c>
      <c r="OO36" s="697">
        <f t="shared" si="665"/>
        <v>1</v>
      </c>
      <c r="OP36" s="697">
        <f t="shared" si="666"/>
        <v>1</v>
      </c>
      <c r="OQ36" s="698">
        <f t="shared" si="667"/>
        <v>25048000</v>
      </c>
      <c r="OR36" s="699">
        <f t="shared" si="668"/>
        <v>0</v>
      </c>
    </row>
    <row r="37" spans="2:408" ht="100.5" customHeight="1" thickTop="1" thickBot="1" x14ac:dyDescent="0.3">
      <c r="B37" s="690" t="s">
        <v>505</v>
      </c>
      <c r="C37" s="691" t="s">
        <v>382</v>
      </c>
      <c r="D37" s="304" t="s">
        <v>506</v>
      </c>
      <c r="E37" s="692" t="s">
        <v>164</v>
      </c>
      <c r="F37" s="693">
        <v>92</v>
      </c>
      <c r="G37" s="694"/>
      <c r="H37" s="695">
        <f t="shared" si="545"/>
        <v>0</v>
      </c>
      <c r="I37" s="723"/>
      <c r="L37" s="690" t="s">
        <v>505</v>
      </c>
      <c r="M37" s="691" t="s">
        <v>382</v>
      </c>
      <c r="N37" s="304" t="s">
        <v>506</v>
      </c>
      <c r="O37" s="692" t="s">
        <v>164</v>
      </c>
      <c r="P37" s="693">
        <v>92</v>
      </c>
      <c r="Q37" s="694">
        <v>27152</v>
      </c>
      <c r="R37" s="695">
        <v>2497984</v>
      </c>
      <c r="S37" s="723"/>
      <c r="T37" s="697">
        <f>IFERROR(IF(EXACT(VLOOKUP(L37,OFERTA_0,1,FALSE),L37),1,0),0)</f>
        <v>1</v>
      </c>
      <c r="U37" s="697">
        <f>IFERROR(IF(EXACT(VLOOKUP(L37,OFERTA_0,3,FALSE),N37),1,0),0)</f>
        <v>1</v>
      </c>
      <c r="V37" s="697">
        <f>IFERROR(IF(EXACT(VLOOKUP(L37,OFERTA_0,4,FALSE),O37),1,0),0)</f>
        <v>1</v>
      </c>
      <c r="W37" s="697">
        <f>IFERROR(IF(EXACT(VLOOKUP(L37,OFERTA_0,5,FALSE),P37),1,0),0)</f>
        <v>1</v>
      </c>
      <c r="X37" s="697">
        <f t="shared" si="546"/>
        <v>1</v>
      </c>
      <c r="Y37" s="697">
        <f t="shared" si="547"/>
        <v>1</v>
      </c>
      <c r="Z37" s="697">
        <f t="shared" si="548"/>
        <v>1</v>
      </c>
      <c r="AA37" s="698">
        <f t="shared" si="549"/>
        <v>2497984</v>
      </c>
      <c r="AB37" s="699">
        <f t="shared" si="550"/>
        <v>0</v>
      </c>
      <c r="AE37" s="690" t="s">
        <v>505</v>
      </c>
      <c r="AF37" s="691" t="s">
        <v>382</v>
      </c>
      <c r="AG37" s="304" t="s">
        <v>506</v>
      </c>
      <c r="AH37" s="692" t="s">
        <v>164</v>
      </c>
      <c r="AI37" s="693">
        <v>92</v>
      </c>
      <c r="AJ37" s="694">
        <v>28000</v>
      </c>
      <c r="AK37" s="695">
        <f t="shared" si="551"/>
        <v>2576000</v>
      </c>
      <c r="AL37" s="723"/>
      <c r="AM37" s="697">
        <f>IFERROR(IF(EXACT(VLOOKUP(AE37,OFERTA_0,1,FALSE),AE37),1,0),0)</f>
        <v>1</v>
      </c>
      <c r="AN37" s="697">
        <f>IFERROR(IF(EXACT(VLOOKUP(AE37,OFERTA_0,3,FALSE),AG37),1,0),0)</f>
        <v>1</v>
      </c>
      <c r="AO37" s="697">
        <f>IFERROR(IF(EXACT(VLOOKUP(AE37,OFERTA_0,4,FALSE),AH37),1,0),0)</f>
        <v>1</v>
      </c>
      <c r="AP37" s="697">
        <f>IFERROR(IF(EXACT(VLOOKUP(AE37,OFERTA_0,5,FALSE),AI37),1,0),0)</f>
        <v>1</v>
      </c>
      <c r="AQ37" s="697">
        <f t="shared" si="552"/>
        <v>1</v>
      </c>
      <c r="AR37" s="697">
        <f t="shared" si="553"/>
        <v>1</v>
      </c>
      <c r="AS37" s="697">
        <f t="shared" si="554"/>
        <v>1</v>
      </c>
      <c r="AT37" s="698">
        <f t="shared" si="555"/>
        <v>2576000</v>
      </c>
      <c r="AU37" s="699">
        <f t="shared" si="556"/>
        <v>0</v>
      </c>
      <c r="AX37" s="690" t="s">
        <v>505</v>
      </c>
      <c r="AY37" s="691" t="s">
        <v>382</v>
      </c>
      <c r="AZ37" s="304" t="s">
        <v>506</v>
      </c>
      <c r="BA37" s="692" t="s">
        <v>164</v>
      </c>
      <c r="BB37" s="693">
        <v>92</v>
      </c>
      <c r="BC37" s="700">
        <v>42229</v>
      </c>
      <c r="BD37" s="695">
        <f t="shared" si="557"/>
        <v>3885068</v>
      </c>
      <c r="BE37" s="723"/>
      <c r="BF37" s="697">
        <f>IFERROR(IF(EXACT(VLOOKUP(AX37,OFERTA_0,1,FALSE),AX37),1,0),0)</f>
        <v>1</v>
      </c>
      <c r="BG37" s="697">
        <f>IFERROR(IF(EXACT(VLOOKUP(AX37,OFERTA_0,3,FALSE),AZ37),1,0),0)</f>
        <v>1</v>
      </c>
      <c r="BH37" s="697">
        <f>IFERROR(IF(EXACT(VLOOKUP(AX37,OFERTA_0,4,FALSE),BA37),1,0),0)</f>
        <v>1</v>
      </c>
      <c r="BI37" s="697">
        <f>IFERROR(IF(EXACT(VLOOKUP(AX37,OFERTA_0,5,FALSE),BB37),1,0),0)</f>
        <v>1</v>
      </c>
      <c r="BJ37" s="697">
        <f t="shared" si="558"/>
        <v>1</v>
      </c>
      <c r="BK37" s="697">
        <f t="shared" si="559"/>
        <v>1</v>
      </c>
      <c r="BL37" s="697">
        <f t="shared" si="560"/>
        <v>1</v>
      </c>
      <c r="BM37" s="698">
        <f t="shared" si="561"/>
        <v>3885068</v>
      </c>
      <c r="BN37" s="699">
        <f t="shared" si="562"/>
        <v>0</v>
      </c>
      <c r="BQ37" s="690" t="s">
        <v>505</v>
      </c>
      <c r="BR37" s="691" t="s">
        <v>382</v>
      </c>
      <c r="BS37" s="304" t="s">
        <v>506</v>
      </c>
      <c r="BT37" s="692" t="s">
        <v>164</v>
      </c>
      <c r="BU37" s="693">
        <v>92</v>
      </c>
      <c r="BV37" s="694">
        <v>47883</v>
      </c>
      <c r="BW37" s="695">
        <f t="shared" si="563"/>
        <v>4405236</v>
      </c>
      <c r="BX37" s="723"/>
      <c r="BY37" s="697">
        <f>IFERROR(IF(EXACT(VLOOKUP(BQ37,OFERTA_0,1,FALSE),BQ37),1,0),0)</f>
        <v>1</v>
      </c>
      <c r="BZ37" s="697">
        <f>IFERROR(IF(EXACT(VLOOKUP(BQ37,OFERTA_0,3,FALSE),BS37),1,0),0)</f>
        <v>1</v>
      </c>
      <c r="CA37" s="697">
        <f>IFERROR(IF(EXACT(VLOOKUP(BQ37,OFERTA_0,4,FALSE),BT37),1,0),0)</f>
        <v>1</v>
      </c>
      <c r="CB37" s="697">
        <f>IFERROR(IF(EXACT(VLOOKUP(BQ37,OFERTA_0,5,FALSE),BU37),1,0),0)</f>
        <v>1</v>
      </c>
      <c r="CC37" s="697">
        <f t="shared" si="564"/>
        <v>1</v>
      </c>
      <c r="CD37" s="697">
        <f t="shared" si="565"/>
        <v>1</v>
      </c>
      <c r="CE37" s="697">
        <f t="shared" si="566"/>
        <v>1</v>
      </c>
      <c r="CF37" s="698">
        <f t="shared" si="567"/>
        <v>4405236</v>
      </c>
      <c r="CG37" s="699">
        <f t="shared" si="568"/>
        <v>0</v>
      </c>
      <c r="CJ37" s="690" t="s">
        <v>505</v>
      </c>
      <c r="CK37" s="691" t="s">
        <v>382</v>
      </c>
      <c r="CL37" s="296" t="s">
        <v>506</v>
      </c>
      <c r="CM37" s="692" t="s">
        <v>164</v>
      </c>
      <c r="CN37" s="693">
        <v>92</v>
      </c>
      <c r="CO37" s="694">
        <v>35400</v>
      </c>
      <c r="CP37" s="695">
        <f t="shared" si="569"/>
        <v>3256800</v>
      </c>
      <c r="CQ37" s="723"/>
      <c r="CR37" s="697">
        <f>IFERROR(IF(EXACT(VLOOKUP(CJ37,OFERTA_0,1,FALSE),CJ37),1,0),0)</f>
        <v>1</v>
      </c>
      <c r="CS37" s="697">
        <f>IFERROR(IF(EXACT(VLOOKUP(CJ37,OFERTA_0,3,FALSE),CL37),1,0),0)</f>
        <v>1</v>
      </c>
      <c r="CT37" s="697">
        <f>IFERROR(IF(EXACT(VLOOKUP(CJ37,OFERTA_0,4,FALSE),CM37),1,0),0)</f>
        <v>1</v>
      </c>
      <c r="CU37" s="697">
        <f>IFERROR(IF(EXACT(VLOOKUP(CJ37,OFERTA_0,5,FALSE),CN37),1,0),0)</f>
        <v>1</v>
      </c>
      <c r="CV37" s="697">
        <f t="shared" si="570"/>
        <v>1</v>
      </c>
      <c r="CW37" s="697">
        <f t="shared" si="571"/>
        <v>1</v>
      </c>
      <c r="CX37" s="697">
        <f t="shared" si="572"/>
        <v>1</v>
      </c>
      <c r="CY37" s="698">
        <f t="shared" si="573"/>
        <v>3256800</v>
      </c>
      <c r="CZ37" s="699">
        <f t="shared" si="574"/>
        <v>0</v>
      </c>
      <c r="DC37" s="690" t="s">
        <v>505</v>
      </c>
      <c r="DD37" s="691" t="s">
        <v>382</v>
      </c>
      <c r="DE37" s="304" t="s">
        <v>506</v>
      </c>
      <c r="DF37" s="692" t="s">
        <v>164</v>
      </c>
      <c r="DG37" s="693">
        <v>92</v>
      </c>
      <c r="DH37" s="694">
        <v>46200.000000000007</v>
      </c>
      <c r="DI37" s="695">
        <f t="shared" si="575"/>
        <v>4250400</v>
      </c>
      <c r="DJ37" s="723"/>
      <c r="DK37" s="697">
        <f>IFERROR(IF(EXACT(VLOOKUP(DC37,OFERTA_0,1,FALSE),DC37),1,0),0)</f>
        <v>1</v>
      </c>
      <c r="DL37" s="697">
        <f>IFERROR(IF(EXACT(VLOOKUP(DC37,OFERTA_0,3,FALSE),DE37),1,0),0)</f>
        <v>1</v>
      </c>
      <c r="DM37" s="697">
        <f>IFERROR(IF(EXACT(VLOOKUP(DC37,OFERTA_0,4,FALSE),DF37),1,0),0)</f>
        <v>1</v>
      </c>
      <c r="DN37" s="697">
        <f>IFERROR(IF(EXACT(VLOOKUP(DC37,OFERTA_0,5,FALSE),DG37),1,0),0)</f>
        <v>1</v>
      </c>
      <c r="DO37" s="697">
        <f t="shared" si="576"/>
        <v>1</v>
      </c>
      <c r="DP37" s="697">
        <f t="shared" si="577"/>
        <v>1</v>
      </c>
      <c r="DQ37" s="697">
        <f t="shared" si="578"/>
        <v>1</v>
      </c>
      <c r="DR37" s="698">
        <f t="shared" si="579"/>
        <v>4250400</v>
      </c>
      <c r="DS37" s="699">
        <f t="shared" si="580"/>
        <v>0</v>
      </c>
      <c r="DV37" s="690" t="s">
        <v>505</v>
      </c>
      <c r="DW37" s="691" t="s">
        <v>382</v>
      </c>
      <c r="DX37" s="297" t="s">
        <v>506</v>
      </c>
      <c r="DY37" s="692" t="s">
        <v>164</v>
      </c>
      <c r="DZ37" s="693">
        <v>92</v>
      </c>
      <c r="EA37" s="694">
        <v>34000</v>
      </c>
      <c r="EB37" s="701">
        <f t="shared" si="581"/>
        <v>3128000</v>
      </c>
      <c r="EC37" s="723"/>
      <c r="ED37" s="697">
        <f>IFERROR(IF(EXACT(VLOOKUP(DV37,OFERTA_0,1,FALSE),DV37),1,0),0)</f>
        <v>1</v>
      </c>
      <c r="EE37" s="697">
        <f>IFERROR(IF(EXACT(VLOOKUP(DV37,OFERTA_0,3,FALSE),DX37),1,0),0)</f>
        <v>1</v>
      </c>
      <c r="EF37" s="697">
        <f>IFERROR(IF(EXACT(VLOOKUP(DV37,OFERTA_0,4,FALSE),DY37),1,0),0)</f>
        <v>1</v>
      </c>
      <c r="EG37" s="697">
        <f>IFERROR(IF(EXACT(VLOOKUP(DV37,OFERTA_0,5,FALSE),DZ37),1,0),0)</f>
        <v>1</v>
      </c>
      <c r="EH37" s="697">
        <f t="shared" si="582"/>
        <v>1</v>
      </c>
      <c r="EI37" s="697">
        <f t="shared" si="583"/>
        <v>1</v>
      </c>
      <c r="EJ37" s="697">
        <f t="shared" si="584"/>
        <v>1</v>
      </c>
      <c r="EK37" s="698">
        <f t="shared" si="585"/>
        <v>3128000</v>
      </c>
      <c r="EL37" s="699">
        <f t="shared" si="586"/>
        <v>0</v>
      </c>
      <c r="EO37" s="690" t="s">
        <v>505</v>
      </c>
      <c r="EP37" s="691" t="s">
        <v>382</v>
      </c>
      <c r="EQ37" s="297" t="s">
        <v>506</v>
      </c>
      <c r="ER37" s="692" t="s">
        <v>164</v>
      </c>
      <c r="ES37" s="693">
        <v>92</v>
      </c>
      <c r="ET37" s="694">
        <v>29480</v>
      </c>
      <c r="EU37" s="695">
        <f t="shared" si="587"/>
        <v>2712160</v>
      </c>
      <c r="EV37" s="723"/>
      <c r="EW37" s="697">
        <f>IFERROR(IF(EXACT(VLOOKUP(EO37,OFERTA_0,1,FALSE),EO37),1,0),0)</f>
        <v>1</v>
      </c>
      <c r="EX37" s="697">
        <f>IFERROR(IF(EXACT(VLOOKUP(EO37,OFERTA_0,3,FALSE),EQ37),1,0),0)</f>
        <v>1</v>
      </c>
      <c r="EY37" s="697">
        <f>IFERROR(IF(EXACT(VLOOKUP(EO37,OFERTA_0,4,FALSE),ER37),1,0),0)</f>
        <v>1</v>
      </c>
      <c r="EZ37" s="697">
        <f>IFERROR(IF(EXACT(VLOOKUP(EO37,OFERTA_0,5,FALSE),ES37),1,0),0)</f>
        <v>1</v>
      </c>
      <c r="FA37" s="697">
        <f t="shared" si="588"/>
        <v>1</v>
      </c>
      <c r="FB37" s="697">
        <f t="shared" si="589"/>
        <v>1</v>
      </c>
      <c r="FC37" s="697">
        <f t="shared" si="590"/>
        <v>1</v>
      </c>
      <c r="FD37" s="698">
        <f t="shared" si="591"/>
        <v>2712160</v>
      </c>
      <c r="FE37" s="699">
        <f t="shared" si="592"/>
        <v>0</v>
      </c>
      <c r="FH37" s="293"/>
      <c r="FI37" s="293" t="s">
        <v>191</v>
      </c>
      <c r="FJ37" s="294" t="s">
        <v>568</v>
      </c>
      <c r="FK37" s="685"/>
      <c r="FL37" s="686"/>
      <c r="FM37" s="687"/>
      <c r="FN37" s="688"/>
      <c r="FO37" s="719"/>
      <c r="FP37" s="697">
        <f>IFERROR(IF(EXACT(VLOOKUP(FH37,OFERTA_0,1,FALSE),FH37),1,0),0)</f>
        <v>0</v>
      </c>
      <c r="FQ37" s="697">
        <f>IFERROR(IF(EXACT(VLOOKUP(FH37,OFERTA_0,3,FALSE),FJ37),1,0),0)</f>
        <v>0</v>
      </c>
      <c r="FR37" s="697">
        <f>IFERROR(IF(EXACT(VLOOKUP(FH37,OFERTA_0,4,FALSE),FK37),1,0),0)</f>
        <v>0</v>
      </c>
      <c r="FS37" s="697">
        <f>IFERROR(IF(EXACT(VLOOKUP(FH37,OFERTA_0,5,FALSE),FL37),1,0),0)</f>
        <v>0</v>
      </c>
      <c r="FT37" s="697">
        <f t="shared" si="593"/>
        <v>0</v>
      </c>
      <c r="FU37" s="697">
        <f t="shared" si="594"/>
        <v>0</v>
      </c>
      <c r="FV37" s="697">
        <f t="shared" si="595"/>
        <v>0</v>
      </c>
      <c r="FW37" s="698">
        <f t="shared" si="596"/>
        <v>0</v>
      </c>
      <c r="FX37" s="699">
        <f t="shared" si="597"/>
        <v>0</v>
      </c>
      <c r="GA37" s="690" t="s">
        <v>505</v>
      </c>
      <c r="GB37" s="691" t="s">
        <v>382</v>
      </c>
      <c r="GC37" s="304" t="s">
        <v>506</v>
      </c>
      <c r="GD37" s="692" t="s">
        <v>164</v>
      </c>
      <c r="GE37" s="693">
        <v>92</v>
      </c>
      <c r="GF37" s="694">
        <v>45000</v>
      </c>
      <c r="GG37" s="695">
        <f t="shared" si="598"/>
        <v>4140000</v>
      </c>
      <c r="GH37" s="723"/>
      <c r="GI37" s="697">
        <f>IFERROR(IF(EXACT(VLOOKUP(GA37,OFERTA_0,1,FALSE),GA37),1,0),0)</f>
        <v>1</v>
      </c>
      <c r="GJ37" s="697">
        <f>IFERROR(IF(EXACT(VLOOKUP(GA37,OFERTA_0,3,FALSE),GC37),1,0),0)</f>
        <v>1</v>
      </c>
      <c r="GK37" s="697">
        <f>IFERROR(IF(EXACT(VLOOKUP(GA37,OFERTA_0,4,FALSE),GD37),1,0),0)</f>
        <v>1</v>
      </c>
      <c r="GL37" s="697">
        <f>IFERROR(IF(EXACT(VLOOKUP(GA37,OFERTA_0,5,FALSE),GE37),1,0),0)</f>
        <v>1</v>
      </c>
      <c r="GM37" s="697">
        <f t="shared" si="599"/>
        <v>1</v>
      </c>
      <c r="GN37" s="697">
        <f t="shared" si="600"/>
        <v>1</v>
      </c>
      <c r="GO37" s="697">
        <f t="shared" si="601"/>
        <v>1</v>
      </c>
      <c r="GP37" s="698">
        <f t="shared" si="602"/>
        <v>4140000</v>
      </c>
      <c r="GQ37" s="699">
        <f t="shared" si="603"/>
        <v>0</v>
      </c>
      <c r="GT37" s="690" t="s">
        <v>505</v>
      </c>
      <c r="GU37" s="691" t="s">
        <v>382</v>
      </c>
      <c r="GV37" s="304" t="s">
        <v>506</v>
      </c>
      <c r="GW37" s="692" t="s">
        <v>164</v>
      </c>
      <c r="GX37" s="693">
        <v>92</v>
      </c>
      <c r="GY37" s="694">
        <v>35000</v>
      </c>
      <c r="GZ37" s="695">
        <f t="shared" si="604"/>
        <v>3220000</v>
      </c>
      <c r="HA37" s="723"/>
      <c r="HB37" s="697">
        <f>IFERROR(IF(EXACT(VLOOKUP(GT37,OFERTA_0,1,FALSE),GT37),1,0),0)</f>
        <v>1</v>
      </c>
      <c r="HC37" s="697">
        <f>IFERROR(IF(EXACT(VLOOKUP(GT37,OFERTA_0,3,FALSE),GV37),1,0),0)</f>
        <v>1</v>
      </c>
      <c r="HD37" s="697">
        <f>IFERROR(IF(EXACT(VLOOKUP(GT37,OFERTA_0,4,FALSE),GW37),1,0),0)</f>
        <v>1</v>
      </c>
      <c r="HE37" s="697">
        <f>IFERROR(IF(EXACT(VLOOKUP(GT37,OFERTA_0,5,FALSE),GX37),1,0),0)</f>
        <v>1</v>
      </c>
      <c r="HF37" s="697">
        <f t="shared" si="605"/>
        <v>1</v>
      </c>
      <c r="HG37" s="697">
        <f t="shared" si="606"/>
        <v>1</v>
      </c>
      <c r="HH37" s="697">
        <f t="shared" si="607"/>
        <v>1</v>
      </c>
      <c r="HI37" s="698">
        <f t="shared" si="608"/>
        <v>3220000</v>
      </c>
      <c r="HJ37" s="699">
        <f t="shared" si="609"/>
        <v>0</v>
      </c>
      <c r="HM37" s="690" t="s">
        <v>505</v>
      </c>
      <c r="HN37" s="691" t="s">
        <v>382</v>
      </c>
      <c r="HO37" s="304" t="s">
        <v>506</v>
      </c>
      <c r="HP37" s="692" t="s">
        <v>164</v>
      </c>
      <c r="HQ37" s="693">
        <v>92</v>
      </c>
      <c r="HR37" s="694">
        <v>39796</v>
      </c>
      <c r="HS37" s="695">
        <f t="shared" si="610"/>
        <v>3661232</v>
      </c>
      <c r="HT37" s="723"/>
      <c r="HU37" s="697">
        <f>IFERROR(IF(EXACT(VLOOKUP(HM37,OFERTA_0,1,FALSE),HM37),1,0),0)</f>
        <v>1</v>
      </c>
      <c r="HV37" s="697">
        <f>IFERROR(IF(EXACT(VLOOKUP(HM37,OFERTA_0,3,FALSE),HO37),1,0),0)</f>
        <v>1</v>
      </c>
      <c r="HW37" s="697">
        <f>IFERROR(IF(EXACT(VLOOKUP(HM37,OFERTA_0,4,FALSE),HP37),1,0),0)</f>
        <v>1</v>
      </c>
      <c r="HX37" s="697">
        <f>IFERROR(IF(EXACT(VLOOKUP(HM37,OFERTA_0,5,FALSE),HQ37),1,0),0)</f>
        <v>1</v>
      </c>
      <c r="HY37" s="697">
        <f t="shared" si="611"/>
        <v>1</v>
      </c>
      <c r="HZ37" s="697">
        <f t="shared" si="612"/>
        <v>1</v>
      </c>
      <c r="IA37" s="697">
        <f t="shared" si="613"/>
        <v>1</v>
      </c>
      <c r="IB37" s="698">
        <f t="shared" si="614"/>
        <v>3661232</v>
      </c>
      <c r="IC37" s="699">
        <f t="shared" si="615"/>
        <v>0</v>
      </c>
      <c r="IF37" s="690" t="s">
        <v>505</v>
      </c>
      <c r="IG37" s="691" t="s">
        <v>382</v>
      </c>
      <c r="IH37" s="304" t="s">
        <v>506</v>
      </c>
      <c r="II37" s="692" t="s">
        <v>164</v>
      </c>
      <c r="IJ37" s="693">
        <v>92</v>
      </c>
      <c r="IK37" s="694">
        <v>39809</v>
      </c>
      <c r="IL37" s="695">
        <f t="shared" si="616"/>
        <v>3662428</v>
      </c>
      <c r="IM37" s="723"/>
      <c r="IN37" s="697">
        <f>IFERROR(IF(EXACT(VLOOKUP(IF37,OFERTA_0,1,FALSE),IF37),1,0),0)</f>
        <v>1</v>
      </c>
      <c r="IO37" s="697">
        <f>IFERROR(IF(EXACT(VLOOKUP(IF37,OFERTA_0,3,FALSE),IH37),1,0),0)</f>
        <v>1</v>
      </c>
      <c r="IP37" s="697">
        <f>IFERROR(IF(EXACT(VLOOKUP(IF37,OFERTA_0,4,FALSE),II37),1,0),0)</f>
        <v>1</v>
      </c>
      <c r="IQ37" s="697">
        <f>IFERROR(IF(EXACT(VLOOKUP(IF37,OFERTA_0,5,FALSE),IJ37),1,0),0)</f>
        <v>1</v>
      </c>
      <c r="IR37" s="697">
        <f t="shared" si="617"/>
        <v>1</v>
      </c>
      <c r="IS37" s="697">
        <f t="shared" si="618"/>
        <v>1</v>
      </c>
      <c r="IT37" s="697">
        <f t="shared" si="619"/>
        <v>1</v>
      </c>
      <c r="IU37" s="698">
        <f t="shared" si="620"/>
        <v>3662428</v>
      </c>
      <c r="IV37" s="699">
        <f t="shared" si="621"/>
        <v>0</v>
      </c>
      <c r="IY37" s="690" t="s">
        <v>505</v>
      </c>
      <c r="IZ37" s="691" t="s">
        <v>382</v>
      </c>
      <c r="JA37" s="304" t="s">
        <v>506</v>
      </c>
      <c r="JB37" s="692" t="s">
        <v>164</v>
      </c>
      <c r="JC37" s="693">
        <v>92</v>
      </c>
      <c r="JD37" s="694">
        <v>74000</v>
      </c>
      <c r="JE37" s="695">
        <f t="shared" si="622"/>
        <v>6808000</v>
      </c>
      <c r="JF37" s="723"/>
      <c r="JG37" s="697">
        <f>IFERROR(IF(EXACT(VLOOKUP(IY37,OFERTA_0,1,FALSE),IY37),1,0),0)</f>
        <v>1</v>
      </c>
      <c r="JH37" s="697">
        <f>IFERROR(IF(EXACT(VLOOKUP(IY37,OFERTA_0,3,FALSE),JA37),1,0),0)</f>
        <v>1</v>
      </c>
      <c r="JI37" s="697">
        <f>IFERROR(IF(EXACT(VLOOKUP(IY37,OFERTA_0,4,FALSE),JB37),1,0),0)</f>
        <v>1</v>
      </c>
      <c r="JJ37" s="697">
        <f>IFERROR(IF(EXACT(VLOOKUP(IY37,OFERTA_0,5,FALSE),JC37),1,0),0)</f>
        <v>1</v>
      </c>
      <c r="JK37" s="697">
        <f t="shared" si="623"/>
        <v>1</v>
      </c>
      <c r="JL37" s="697">
        <f t="shared" si="624"/>
        <v>1</v>
      </c>
      <c r="JM37" s="697">
        <f t="shared" si="625"/>
        <v>1</v>
      </c>
      <c r="JN37" s="698">
        <f t="shared" si="626"/>
        <v>6808000</v>
      </c>
      <c r="JO37" s="699">
        <f t="shared" si="627"/>
        <v>0</v>
      </c>
      <c r="JR37" s="690" t="s">
        <v>505</v>
      </c>
      <c r="JS37" s="691" t="s">
        <v>382</v>
      </c>
      <c r="JT37" s="304" t="s">
        <v>506</v>
      </c>
      <c r="JU37" s="692" t="s">
        <v>164</v>
      </c>
      <c r="JV37" s="693">
        <v>92</v>
      </c>
      <c r="JW37" s="694">
        <v>39830</v>
      </c>
      <c r="JX37" s="695">
        <f t="shared" si="628"/>
        <v>3664360</v>
      </c>
      <c r="JY37" s="723"/>
      <c r="JZ37" s="697">
        <f>IFERROR(IF(EXACT(VLOOKUP(JR37,OFERTA_0,1,FALSE),JR37),1,0),0)</f>
        <v>1</v>
      </c>
      <c r="KA37" s="697">
        <f>IFERROR(IF(EXACT(VLOOKUP(JR37,OFERTA_0,3,FALSE),JT37),1,0),0)</f>
        <v>1</v>
      </c>
      <c r="KB37" s="697">
        <f>IFERROR(IF(EXACT(VLOOKUP(JR37,OFERTA_0,4,FALSE),JU37),1,0),0)</f>
        <v>1</v>
      </c>
      <c r="KC37" s="697">
        <f>IFERROR(IF(EXACT(VLOOKUP(JR37,OFERTA_0,5,FALSE),JV37),1,0),0)</f>
        <v>1</v>
      </c>
      <c r="KD37" s="697">
        <f t="shared" si="629"/>
        <v>1</v>
      </c>
      <c r="KE37" s="697">
        <f t="shared" si="630"/>
        <v>1</v>
      </c>
      <c r="KF37" s="697">
        <f t="shared" si="631"/>
        <v>1</v>
      </c>
      <c r="KG37" s="698">
        <f t="shared" si="632"/>
        <v>3664360</v>
      </c>
      <c r="KH37" s="699">
        <f t="shared" si="633"/>
        <v>0</v>
      </c>
      <c r="KK37" s="690" t="s">
        <v>505</v>
      </c>
      <c r="KL37" s="691" t="s">
        <v>382</v>
      </c>
      <c r="KM37" s="304" t="s">
        <v>506</v>
      </c>
      <c r="KN37" s="692" t="s">
        <v>164</v>
      </c>
      <c r="KO37" s="693">
        <v>92</v>
      </c>
      <c r="KP37" s="694">
        <v>65550</v>
      </c>
      <c r="KQ37" s="695">
        <f t="shared" si="634"/>
        <v>6030600</v>
      </c>
      <c r="KR37" s="723"/>
      <c r="KS37" s="697">
        <f>IFERROR(IF(EXACT(VLOOKUP(KK37,OFERTA_0,1,FALSE),KK37),1,0),0)</f>
        <v>1</v>
      </c>
      <c r="KT37" s="697">
        <f>IFERROR(IF(EXACT(VLOOKUP(KK37,OFERTA_0,3,FALSE),KM37),1,0),0)</f>
        <v>1</v>
      </c>
      <c r="KU37" s="697">
        <f>IFERROR(IF(EXACT(VLOOKUP(KK37,OFERTA_0,4,FALSE),KN37),1,0),0)</f>
        <v>1</v>
      </c>
      <c r="KV37" s="697">
        <f>IFERROR(IF(EXACT(VLOOKUP(KK37,OFERTA_0,5,FALSE),KO37),1,0),0)</f>
        <v>1</v>
      </c>
      <c r="KW37" s="697">
        <f t="shared" si="635"/>
        <v>1</v>
      </c>
      <c r="KX37" s="697">
        <f t="shared" si="636"/>
        <v>1</v>
      </c>
      <c r="KY37" s="697">
        <f t="shared" si="637"/>
        <v>1</v>
      </c>
      <c r="KZ37" s="698">
        <f t="shared" si="638"/>
        <v>6030600</v>
      </c>
      <c r="LA37" s="699">
        <f t="shared" si="639"/>
        <v>0</v>
      </c>
      <c r="LD37" s="690" t="s">
        <v>505</v>
      </c>
      <c r="LE37" s="691" t="s">
        <v>382</v>
      </c>
      <c r="LF37" s="304" t="s">
        <v>506</v>
      </c>
      <c r="LG37" s="692" t="s">
        <v>164</v>
      </c>
      <c r="LH37" s="693">
        <v>92</v>
      </c>
      <c r="LI37" s="694">
        <v>21950.092754699992</v>
      </c>
      <c r="LJ37" s="695">
        <f t="shared" si="640"/>
        <v>2019409</v>
      </c>
      <c r="LK37" s="723"/>
      <c r="LL37" s="697">
        <f>IFERROR(IF(EXACT(VLOOKUP(LD37,OFERTA_0,1,FALSE),LD37),1,0),0)</f>
        <v>1</v>
      </c>
      <c r="LM37" s="697">
        <f>IFERROR(IF(EXACT(VLOOKUP(LD37,OFERTA_0,3,FALSE),LF37),1,0),0)</f>
        <v>1</v>
      </c>
      <c r="LN37" s="697">
        <f>IFERROR(IF(EXACT(VLOOKUP(LD37,OFERTA_0,4,FALSE),LG37),1,0),0)</f>
        <v>1</v>
      </c>
      <c r="LO37" s="697">
        <f>IFERROR(IF(EXACT(VLOOKUP(LD37,OFERTA_0,5,FALSE),LH37),1,0),0)</f>
        <v>1</v>
      </c>
      <c r="LP37" s="697">
        <f t="shared" si="641"/>
        <v>1</v>
      </c>
      <c r="LQ37" s="697">
        <f t="shared" si="642"/>
        <v>1</v>
      </c>
      <c r="LR37" s="697">
        <f t="shared" si="643"/>
        <v>1</v>
      </c>
      <c r="LS37" s="698">
        <f t="shared" si="644"/>
        <v>2019409</v>
      </c>
      <c r="LT37" s="699">
        <f t="shared" si="645"/>
        <v>0</v>
      </c>
      <c r="LW37" s="690" t="s">
        <v>505</v>
      </c>
      <c r="LX37" s="691" t="s">
        <v>382</v>
      </c>
      <c r="LY37" s="304" t="s">
        <v>506</v>
      </c>
      <c r="LZ37" s="692" t="s">
        <v>164</v>
      </c>
      <c r="MA37" s="693">
        <v>92</v>
      </c>
      <c r="MB37" s="694">
        <v>39797</v>
      </c>
      <c r="MC37" s="695">
        <f t="shared" si="646"/>
        <v>3661324</v>
      </c>
      <c r="MD37" s="723"/>
      <c r="ME37" s="697">
        <f>IFERROR(IF(EXACT(VLOOKUP(LW37,OFERTA_0,1,FALSE),LW37),1,0),0)</f>
        <v>1</v>
      </c>
      <c r="MF37" s="697">
        <f>IFERROR(IF(EXACT(VLOOKUP(LW37,OFERTA_0,3,FALSE),LY37),1,0),0)</f>
        <v>1</v>
      </c>
      <c r="MG37" s="697">
        <f>IFERROR(IF(EXACT(VLOOKUP(LW37,OFERTA_0,4,FALSE),LZ37),1,0),0)</f>
        <v>1</v>
      </c>
      <c r="MH37" s="697">
        <f>IFERROR(IF(EXACT(VLOOKUP(LW37,OFERTA_0,5,FALSE),MA37),1,0),0)</f>
        <v>1</v>
      </c>
      <c r="MI37" s="697">
        <f t="shared" si="647"/>
        <v>1</v>
      </c>
      <c r="MJ37" s="697">
        <f t="shared" si="648"/>
        <v>1</v>
      </c>
      <c r="MK37" s="697">
        <f t="shared" si="649"/>
        <v>1</v>
      </c>
      <c r="ML37" s="698">
        <f t="shared" si="650"/>
        <v>3661324</v>
      </c>
      <c r="MM37" s="699">
        <f t="shared" si="651"/>
        <v>0</v>
      </c>
      <c r="MP37" s="690" t="s">
        <v>505</v>
      </c>
      <c r="MQ37" s="691" t="s">
        <v>382</v>
      </c>
      <c r="MR37" s="304" t="s">
        <v>506</v>
      </c>
      <c r="MS37" s="692" t="s">
        <v>164</v>
      </c>
      <c r="MT37" s="693">
        <v>92</v>
      </c>
      <c r="MU37" s="694">
        <v>19000</v>
      </c>
      <c r="MV37" s="695">
        <v>1748000</v>
      </c>
      <c r="MW37" s="723"/>
      <c r="MX37" s="697">
        <f>IFERROR(IF(EXACT(VLOOKUP(MP37,OFERTA_0,1,FALSE),MP37),1,0),0)</f>
        <v>1</v>
      </c>
      <c r="MY37" s="697">
        <f>IFERROR(IF(EXACT(VLOOKUP(MP37,OFERTA_0,3,FALSE),MR37),1,0),0)</f>
        <v>1</v>
      </c>
      <c r="MZ37" s="697">
        <f>IFERROR(IF(EXACT(VLOOKUP(MP37,OFERTA_0,4,FALSE),MS37),1,0),0)</f>
        <v>1</v>
      </c>
      <c r="NA37" s="697">
        <f>IFERROR(IF(EXACT(VLOOKUP(MP37,OFERTA_0,5,FALSE),MT37),1,0),0)</f>
        <v>1</v>
      </c>
      <c r="NB37" s="697">
        <f t="shared" si="652"/>
        <v>1</v>
      </c>
      <c r="NC37" s="697">
        <f t="shared" si="653"/>
        <v>1</v>
      </c>
      <c r="ND37" s="697">
        <f t="shared" si="654"/>
        <v>1</v>
      </c>
      <c r="NE37" s="698">
        <f t="shared" si="655"/>
        <v>1748000</v>
      </c>
      <c r="NF37" s="699">
        <f t="shared" si="656"/>
        <v>0</v>
      </c>
      <c r="NI37" s="690" t="s">
        <v>505</v>
      </c>
      <c r="NJ37" s="691" t="s">
        <v>382</v>
      </c>
      <c r="NK37" s="304" t="s">
        <v>506</v>
      </c>
      <c r="NL37" s="692" t="s">
        <v>164</v>
      </c>
      <c r="NM37" s="693">
        <v>92</v>
      </c>
      <c r="NN37" s="694">
        <v>39800</v>
      </c>
      <c r="NO37" s="695">
        <f t="shared" si="657"/>
        <v>3661600</v>
      </c>
      <c r="NP37" s="723"/>
      <c r="NQ37" s="697">
        <f>IFERROR(IF(EXACT(VLOOKUP(NI37,OFERTA_0,1,FALSE),NI37),1,0),0)</f>
        <v>1</v>
      </c>
      <c r="NR37" s="697">
        <f>IFERROR(IF(EXACT(VLOOKUP(NI37,OFERTA_0,3,FALSE),NK37),1,0),0)</f>
        <v>1</v>
      </c>
      <c r="NS37" s="697">
        <f>IFERROR(IF(EXACT(VLOOKUP(NI37,OFERTA_0,4,FALSE),NL37),1,0),0)</f>
        <v>1</v>
      </c>
      <c r="NT37" s="697">
        <f>IFERROR(IF(EXACT(VLOOKUP(NI37,OFERTA_0,5,FALSE),NM37),1,0),0)</f>
        <v>1</v>
      </c>
      <c r="NU37" s="697">
        <f t="shared" si="658"/>
        <v>1</v>
      </c>
      <c r="NV37" s="697">
        <f t="shared" si="659"/>
        <v>1</v>
      </c>
      <c r="NW37" s="697">
        <f t="shared" si="660"/>
        <v>1</v>
      </c>
      <c r="NX37" s="698">
        <f t="shared" si="661"/>
        <v>3661600</v>
      </c>
      <c r="NY37" s="699">
        <f t="shared" si="662"/>
        <v>0</v>
      </c>
      <c r="OB37" s="690" t="s">
        <v>505</v>
      </c>
      <c r="OC37" s="691" t="s">
        <v>382</v>
      </c>
      <c r="OD37" s="304" t="s">
        <v>506</v>
      </c>
      <c r="OE37" s="692" t="s">
        <v>164</v>
      </c>
      <c r="OF37" s="693">
        <v>92</v>
      </c>
      <c r="OG37" s="694">
        <v>38000</v>
      </c>
      <c r="OH37" s="695">
        <f t="shared" si="663"/>
        <v>3496000</v>
      </c>
      <c r="OI37" s="723"/>
      <c r="OJ37" s="697">
        <f>IFERROR(IF(EXACT(VLOOKUP(OB37,OFERTA_0,1,FALSE),OB37),1,0),0)</f>
        <v>1</v>
      </c>
      <c r="OK37" s="697">
        <f>IFERROR(IF(EXACT(VLOOKUP(OB37,OFERTA_0,3,FALSE),OD37),1,0),0)</f>
        <v>1</v>
      </c>
      <c r="OL37" s="697">
        <f>IFERROR(IF(EXACT(VLOOKUP(OB37,OFERTA_0,4,FALSE),OE37),1,0),0)</f>
        <v>1</v>
      </c>
      <c r="OM37" s="697">
        <f>IFERROR(IF(EXACT(VLOOKUP(OB37,OFERTA_0,5,FALSE),OF37),1,0),0)</f>
        <v>1</v>
      </c>
      <c r="ON37" s="697">
        <f t="shared" si="664"/>
        <v>1</v>
      </c>
      <c r="OO37" s="697">
        <f t="shared" si="665"/>
        <v>1</v>
      </c>
      <c r="OP37" s="697">
        <f t="shared" si="666"/>
        <v>1</v>
      </c>
      <c r="OQ37" s="698">
        <f t="shared" si="667"/>
        <v>3496000</v>
      </c>
      <c r="OR37" s="699">
        <f t="shared" si="668"/>
        <v>0</v>
      </c>
    </row>
    <row r="38" spans="2:408" ht="18" thickTop="1" thickBot="1" x14ac:dyDescent="0.3">
      <c r="B38" s="290" t="s">
        <v>507</v>
      </c>
      <c r="C38" s="291"/>
      <c r="D38" s="292" t="s">
        <v>508</v>
      </c>
      <c r="E38" s="677"/>
      <c r="F38" s="678"/>
      <c r="G38" s="679"/>
      <c r="H38" s="680"/>
      <c r="I38" s="723"/>
      <c r="L38" s="290" t="s">
        <v>507</v>
      </c>
      <c r="M38" s="291"/>
      <c r="N38" s="292" t="s">
        <v>508</v>
      </c>
      <c r="O38" s="677"/>
      <c r="P38" s="678"/>
      <c r="Q38" s="679"/>
      <c r="R38" s="680"/>
      <c r="S38" s="723"/>
      <c r="T38" s="697"/>
      <c r="U38" s="697"/>
      <c r="V38" s="697"/>
      <c r="W38" s="697"/>
      <c r="X38" s="697"/>
      <c r="Y38" s="697"/>
      <c r="Z38" s="697"/>
      <c r="AA38" s="698"/>
      <c r="AB38" s="699"/>
      <c r="AE38" s="290" t="s">
        <v>507</v>
      </c>
      <c r="AF38" s="291"/>
      <c r="AG38" s="292" t="s">
        <v>508</v>
      </c>
      <c r="AH38" s="677"/>
      <c r="AI38" s="678"/>
      <c r="AJ38" s="679"/>
      <c r="AK38" s="680"/>
      <c r="AL38" s="723"/>
      <c r="AM38" s="697"/>
      <c r="AN38" s="697"/>
      <c r="AO38" s="697"/>
      <c r="AP38" s="697"/>
      <c r="AQ38" s="697"/>
      <c r="AR38" s="697"/>
      <c r="AS38" s="697"/>
      <c r="AT38" s="698"/>
      <c r="AU38" s="699"/>
      <c r="AX38" s="290" t="s">
        <v>507</v>
      </c>
      <c r="AY38" s="291"/>
      <c r="AZ38" s="292" t="s">
        <v>508</v>
      </c>
      <c r="BA38" s="677"/>
      <c r="BB38" s="678"/>
      <c r="BC38" s="721"/>
      <c r="BD38" s="680"/>
      <c r="BE38" s="723"/>
      <c r="BF38" s="697"/>
      <c r="BG38" s="697"/>
      <c r="BH38" s="697"/>
      <c r="BI38" s="697"/>
      <c r="BJ38" s="697"/>
      <c r="BK38" s="697"/>
      <c r="BL38" s="697"/>
      <c r="BM38" s="698"/>
      <c r="BN38" s="699"/>
      <c r="BQ38" s="290" t="s">
        <v>507</v>
      </c>
      <c r="BR38" s="291"/>
      <c r="BS38" s="292" t="s">
        <v>508</v>
      </c>
      <c r="BT38" s="677"/>
      <c r="BU38" s="678"/>
      <c r="BV38" s="679"/>
      <c r="BW38" s="680"/>
      <c r="BX38" s="723"/>
      <c r="BY38" s="697"/>
      <c r="BZ38" s="697"/>
      <c r="CA38" s="697"/>
      <c r="CB38" s="697"/>
      <c r="CC38" s="697"/>
      <c r="CD38" s="697"/>
      <c r="CE38" s="697"/>
      <c r="CF38" s="698"/>
      <c r="CG38" s="699"/>
      <c r="CJ38" s="290" t="s">
        <v>507</v>
      </c>
      <c r="CK38" s="291"/>
      <c r="CL38" s="292" t="s">
        <v>508</v>
      </c>
      <c r="CM38" s="677"/>
      <c r="CN38" s="678"/>
      <c r="CO38" s="679"/>
      <c r="CP38" s="680"/>
      <c r="CQ38" s="723"/>
      <c r="CR38" s="697"/>
      <c r="CS38" s="697"/>
      <c r="CT38" s="697"/>
      <c r="CU38" s="697"/>
      <c r="CV38" s="697"/>
      <c r="CW38" s="697"/>
      <c r="CX38" s="697"/>
      <c r="CY38" s="698"/>
      <c r="CZ38" s="699"/>
      <c r="DC38" s="290" t="s">
        <v>507</v>
      </c>
      <c r="DD38" s="291"/>
      <c r="DE38" s="292" t="s">
        <v>508</v>
      </c>
      <c r="DF38" s="677"/>
      <c r="DG38" s="678"/>
      <c r="DH38" s="679"/>
      <c r="DI38" s="680"/>
      <c r="DJ38" s="723"/>
      <c r="DK38" s="697"/>
      <c r="DL38" s="697"/>
      <c r="DM38" s="697"/>
      <c r="DN38" s="697"/>
      <c r="DO38" s="697"/>
      <c r="DP38" s="697"/>
      <c r="DQ38" s="697"/>
      <c r="DR38" s="698"/>
      <c r="DS38" s="699"/>
      <c r="DV38" s="290" t="s">
        <v>507</v>
      </c>
      <c r="DW38" s="291"/>
      <c r="DX38" s="292" t="s">
        <v>508</v>
      </c>
      <c r="DY38" s="677"/>
      <c r="DZ38" s="678"/>
      <c r="EA38" s="679"/>
      <c r="EB38" s="680"/>
      <c r="EC38" s="723"/>
      <c r="ED38" s="697"/>
      <c r="EE38" s="697"/>
      <c r="EF38" s="697"/>
      <c r="EG38" s="697"/>
      <c r="EH38" s="697"/>
      <c r="EI38" s="697"/>
      <c r="EJ38" s="697"/>
      <c r="EK38" s="698"/>
      <c r="EL38" s="699"/>
      <c r="EO38" s="290" t="s">
        <v>507</v>
      </c>
      <c r="EP38" s="291"/>
      <c r="EQ38" s="292" t="s">
        <v>508</v>
      </c>
      <c r="ER38" s="677"/>
      <c r="ES38" s="678"/>
      <c r="ET38" s="679"/>
      <c r="EU38" s="680"/>
      <c r="EV38" s="723"/>
      <c r="EW38" s="697"/>
      <c r="EX38" s="697"/>
      <c r="EY38" s="697"/>
      <c r="EZ38" s="697"/>
      <c r="FA38" s="697"/>
      <c r="FB38" s="697"/>
      <c r="FC38" s="697"/>
      <c r="FD38" s="698"/>
      <c r="FE38" s="699"/>
      <c r="FH38" s="308"/>
      <c r="FI38" s="308" t="s">
        <v>192</v>
      </c>
      <c r="FJ38" s="309" t="s">
        <v>569</v>
      </c>
      <c r="FK38" s="744"/>
      <c r="FL38" s="745"/>
      <c r="FM38" s="746"/>
      <c r="FN38" s="747"/>
      <c r="FO38" s="722"/>
      <c r="FP38" s="697"/>
      <c r="FQ38" s="697"/>
      <c r="FR38" s="697"/>
      <c r="FS38" s="697"/>
      <c r="FT38" s="697"/>
      <c r="FU38" s="697"/>
      <c r="FV38" s="697"/>
      <c r="FW38" s="698"/>
      <c r="FX38" s="699"/>
      <c r="GA38" s="290" t="s">
        <v>507</v>
      </c>
      <c r="GB38" s="291"/>
      <c r="GC38" s="292" t="s">
        <v>508</v>
      </c>
      <c r="GD38" s="677"/>
      <c r="GE38" s="678"/>
      <c r="GF38" s="679"/>
      <c r="GG38" s="680"/>
      <c r="GH38" s="723"/>
      <c r="GI38" s="697"/>
      <c r="GJ38" s="697"/>
      <c r="GK38" s="697"/>
      <c r="GL38" s="697"/>
      <c r="GM38" s="697"/>
      <c r="GN38" s="697"/>
      <c r="GO38" s="697"/>
      <c r="GP38" s="698"/>
      <c r="GQ38" s="699"/>
      <c r="GT38" s="290" t="s">
        <v>507</v>
      </c>
      <c r="GU38" s="291"/>
      <c r="GV38" s="292" t="s">
        <v>508</v>
      </c>
      <c r="GW38" s="677"/>
      <c r="GX38" s="678"/>
      <c r="GY38" s="679"/>
      <c r="GZ38" s="680"/>
      <c r="HA38" s="723"/>
      <c r="HB38" s="697"/>
      <c r="HC38" s="697"/>
      <c r="HD38" s="697"/>
      <c r="HE38" s="697"/>
      <c r="HF38" s="697"/>
      <c r="HG38" s="697"/>
      <c r="HH38" s="697"/>
      <c r="HI38" s="698"/>
      <c r="HJ38" s="699"/>
      <c r="HM38" s="290" t="s">
        <v>507</v>
      </c>
      <c r="HN38" s="291"/>
      <c r="HO38" s="292" t="s">
        <v>508</v>
      </c>
      <c r="HP38" s="677"/>
      <c r="HQ38" s="678"/>
      <c r="HR38" s="679"/>
      <c r="HS38" s="680"/>
      <c r="HT38" s="723"/>
      <c r="HU38" s="697"/>
      <c r="HV38" s="697"/>
      <c r="HW38" s="697"/>
      <c r="HX38" s="697"/>
      <c r="HY38" s="697"/>
      <c r="HZ38" s="697"/>
      <c r="IA38" s="697"/>
      <c r="IB38" s="698"/>
      <c r="IC38" s="699"/>
      <c r="IF38" s="290" t="s">
        <v>507</v>
      </c>
      <c r="IG38" s="291"/>
      <c r="IH38" s="292" t="s">
        <v>508</v>
      </c>
      <c r="II38" s="677"/>
      <c r="IJ38" s="678"/>
      <c r="IK38" s="679"/>
      <c r="IL38" s="680"/>
      <c r="IM38" s="723"/>
      <c r="IN38" s="697"/>
      <c r="IO38" s="697"/>
      <c r="IP38" s="697"/>
      <c r="IQ38" s="697"/>
      <c r="IR38" s="697"/>
      <c r="IS38" s="697"/>
      <c r="IT38" s="697"/>
      <c r="IU38" s="698"/>
      <c r="IV38" s="699"/>
      <c r="IY38" s="290" t="s">
        <v>507</v>
      </c>
      <c r="IZ38" s="291"/>
      <c r="JA38" s="292" t="s">
        <v>508</v>
      </c>
      <c r="JB38" s="677"/>
      <c r="JC38" s="678"/>
      <c r="JD38" s="679"/>
      <c r="JE38" s="680"/>
      <c r="JF38" s="723"/>
      <c r="JG38" s="697"/>
      <c r="JH38" s="697"/>
      <c r="JI38" s="697"/>
      <c r="JJ38" s="697"/>
      <c r="JK38" s="697"/>
      <c r="JL38" s="697"/>
      <c r="JM38" s="697"/>
      <c r="JN38" s="698"/>
      <c r="JO38" s="699"/>
      <c r="JR38" s="290" t="s">
        <v>507</v>
      </c>
      <c r="JS38" s="291"/>
      <c r="JT38" s="292" t="s">
        <v>508</v>
      </c>
      <c r="JU38" s="677"/>
      <c r="JV38" s="678"/>
      <c r="JW38" s="679"/>
      <c r="JX38" s="680"/>
      <c r="JY38" s="723"/>
      <c r="JZ38" s="697"/>
      <c r="KA38" s="697"/>
      <c r="KB38" s="697"/>
      <c r="KC38" s="697"/>
      <c r="KD38" s="697"/>
      <c r="KE38" s="697"/>
      <c r="KF38" s="697"/>
      <c r="KG38" s="698"/>
      <c r="KH38" s="699"/>
      <c r="KK38" s="290" t="s">
        <v>507</v>
      </c>
      <c r="KL38" s="291"/>
      <c r="KM38" s="292" t="s">
        <v>508</v>
      </c>
      <c r="KN38" s="677"/>
      <c r="KO38" s="678"/>
      <c r="KP38" s="679"/>
      <c r="KQ38" s="680"/>
      <c r="KR38" s="723"/>
      <c r="KS38" s="697"/>
      <c r="KT38" s="697"/>
      <c r="KU38" s="697"/>
      <c r="KV38" s="697"/>
      <c r="KW38" s="697"/>
      <c r="KX38" s="697"/>
      <c r="KY38" s="697"/>
      <c r="KZ38" s="698"/>
      <c r="LA38" s="699"/>
      <c r="LD38" s="290" t="s">
        <v>507</v>
      </c>
      <c r="LE38" s="291"/>
      <c r="LF38" s="292" t="s">
        <v>508</v>
      </c>
      <c r="LG38" s="677"/>
      <c r="LH38" s="678"/>
      <c r="LI38" s="679">
        <v>0</v>
      </c>
      <c r="LJ38" s="680"/>
      <c r="LK38" s="723"/>
      <c r="LL38" s="697"/>
      <c r="LM38" s="697"/>
      <c r="LN38" s="697"/>
      <c r="LO38" s="697"/>
      <c r="LP38" s="697"/>
      <c r="LQ38" s="697"/>
      <c r="LR38" s="697"/>
      <c r="LS38" s="698"/>
      <c r="LT38" s="699"/>
      <c r="LW38" s="290" t="s">
        <v>507</v>
      </c>
      <c r="LX38" s="291"/>
      <c r="LY38" s="292" t="s">
        <v>508</v>
      </c>
      <c r="LZ38" s="677"/>
      <c r="MA38" s="678"/>
      <c r="MB38" s="679"/>
      <c r="MC38" s="680"/>
      <c r="MD38" s="723"/>
      <c r="ME38" s="697"/>
      <c r="MF38" s="697"/>
      <c r="MG38" s="697"/>
      <c r="MH38" s="697"/>
      <c r="MI38" s="697"/>
      <c r="MJ38" s="697"/>
      <c r="MK38" s="697"/>
      <c r="ML38" s="698"/>
      <c r="MM38" s="699"/>
      <c r="MP38" s="290" t="s">
        <v>507</v>
      </c>
      <c r="MQ38" s="291"/>
      <c r="MR38" s="292" t="s">
        <v>508</v>
      </c>
      <c r="MS38" s="677"/>
      <c r="MT38" s="678"/>
      <c r="MU38" s="679"/>
      <c r="MV38" s="680"/>
      <c r="MW38" s="723"/>
      <c r="MX38" s="697"/>
      <c r="MY38" s="697"/>
      <c r="MZ38" s="697"/>
      <c r="NA38" s="697"/>
      <c r="NB38" s="697"/>
      <c r="NC38" s="697"/>
      <c r="ND38" s="697"/>
      <c r="NE38" s="698"/>
      <c r="NF38" s="699"/>
      <c r="NI38" s="290" t="s">
        <v>507</v>
      </c>
      <c r="NJ38" s="291"/>
      <c r="NK38" s="292" t="s">
        <v>508</v>
      </c>
      <c r="NL38" s="677"/>
      <c r="NM38" s="678"/>
      <c r="NN38" s="679"/>
      <c r="NO38" s="680"/>
      <c r="NP38" s="723"/>
      <c r="NQ38" s="697"/>
      <c r="NR38" s="697"/>
      <c r="NS38" s="697"/>
      <c r="NT38" s="697"/>
      <c r="NU38" s="697"/>
      <c r="NV38" s="697"/>
      <c r="NW38" s="697"/>
      <c r="NX38" s="698"/>
      <c r="NY38" s="699"/>
      <c r="OB38" s="290" t="s">
        <v>507</v>
      </c>
      <c r="OC38" s="291"/>
      <c r="OD38" s="292" t="s">
        <v>508</v>
      </c>
      <c r="OE38" s="677"/>
      <c r="OF38" s="678"/>
      <c r="OG38" s="679"/>
      <c r="OH38" s="680"/>
      <c r="OI38" s="723"/>
      <c r="OJ38" s="697"/>
      <c r="OK38" s="697"/>
      <c r="OL38" s="697"/>
      <c r="OM38" s="697"/>
      <c r="ON38" s="697"/>
      <c r="OO38" s="697"/>
      <c r="OP38" s="697"/>
      <c r="OQ38" s="698"/>
      <c r="OR38" s="699"/>
    </row>
    <row r="39" spans="2:408" ht="107.25" customHeight="1" thickTop="1" x14ac:dyDescent="0.25">
      <c r="B39" s="690" t="s">
        <v>509</v>
      </c>
      <c r="C39" s="691" t="s">
        <v>382</v>
      </c>
      <c r="D39" s="304" t="s">
        <v>510</v>
      </c>
      <c r="E39" s="692" t="s">
        <v>164</v>
      </c>
      <c r="F39" s="693">
        <v>800</v>
      </c>
      <c r="G39" s="694"/>
      <c r="H39" s="695">
        <f>ROUND(F39*G39,0)</f>
        <v>0</v>
      </c>
      <c r="I39" s="723"/>
      <c r="L39" s="690" t="s">
        <v>509</v>
      </c>
      <c r="M39" s="691" t="s">
        <v>382</v>
      </c>
      <c r="N39" s="304" t="s">
        <v>510</v>
      </c>
      <c r="O39" s="692" t="s">
        <v>164</v>
      </c>
      <c r="P39" s="693">
        <v>800</v>
      </c>
      <c r="Q39" s="694">
        <v>163600</v>
      </c>
      <c r="R39" s="695">
        <v>130880000</v>
      </c>
      <c r="S39" s="723"/>
      <c r="T39" s="697">
        <f>IFERROR(IF(EXACT(VLOOKUP(L39,OFERTA_0,1,FALSE),L39),1,0),0)</f>
        <v>1</v>
      </c>
      <c r="U39" s="697">
        <f>IFERROR(IF(EXACT(VLOOKUP(L39,OFERTA_0,3,FALSE),N39),1,0),0)</f>
        <v>1</v>
      </c>
      <c r="V39" s="697">
        <f>IFERROR(IF(EXACT(VLOOKUP(L39,OFERTA_0,4,FALSE),O39),1,0),0)</f>
        <v>1</v>
      </c>
      <c r="W39" s="697">
        <f>IFERROR(IF(EXACT(VLOOKUP(L39,OFERTA_0,5,FALSE),P39),1,0),0)</f>
        <v>1</v>
      </c>
      <c r="X39" s="697">
        <f t="shared" ref="X39:X41" si="669">IFERROR(IF(Q39&lt;=0,0,1),0)</f>
        <v>1</v>
      </c>
      <c r="Y39" s="697">
        <f t="shared" ref="Y39:Y41" si="670">IFERROR(IF(R39&lt;=0,0,1),0)</f>
        <v>1</v>
      </c>
      <c r="Z39" s="697">
        <f t="shared" ref="Z39:Z41" si="671">PRODUCT(T39:Y39)</f>
        <v>1</v>
      </c>
      <c r="AA39" s="698">
        <f t="shared" ref="AA39:AA41" si="672">ROUND(R39,0)</f>
        <v>130880000</v>
      </c>
      <c r="AB39" s="699">
        <f t="shared" ref="AB39:AB41" si="673">R39-AA39</f>
        <v>0</v>
      </c>
      <c r="AE39" s="690" t="s">
        <v>509</v>
      </c>
      <c r="AF39" s="691" t="s">
        <v>382</v>
      </c>
      <c r="AG39" s="304" t="s">
        <v>510</v>
      </c>
      <c r="AH39" s="692" t="s">
        <v>164</v>
      </c>
      <c r="AI39" s="693">
        <v>800</v>
      </c>
      <c r="AJ39" s="694">
        <v>150000</v>
      </c>
      <c r="AK39" s="695">
        <f>ROUND(AI39*AJ39,0)</f>
        <v>120000000</v>
      </c>
      <c r="AL39" s="723"/>
      <c r="AM39" s="697">
        <f>IFERROR(IF(EXACT(VLOOKUP(AE39,OFERTA_0,1,FALSE),AE39),1,0),0)</f>
        <v>1</v>
      </c>
      <c r="AN39" s="697">
        <f>IFERROR(IF(EXACT(VLOOKUP(AE39,OFERTA_0,3,FALSE),AG39),1,0),0)</f>
        <v>1</v>
      </c>
      <c r="AO39" s="697">
        <f>IFERROR(IF(EXACT(VLOOKUP(AE39,OFERTA_0,4,FALSE),AH39),1,0),0)</f>
        <v>1</v>
      </c>
      <c r="AP39" s="697">
        <f>IFERROR(IF(EXACT(VLOOKUP(AE39,OFERTA_0,5,FALSE),AI39),1,0),0)</f>
        <v>1</v>
      </c>
      <c r="AQ39" s="697">
        <f t="shared" ref="AQ39:AQ41" si="674">IFERROR(IF(AJ39&lt;=0,0,1),0)</f>
        <v>1</v>
      </c>
      <c r="AR39" s="697">
        <f t="shared" ref="AR39:AR41" si="675">IFERROR(IF(AK39&lt;=0,0,1),0)</f>
        <v>1</v>
      </c>
      <c r="AS39" s="697">
        <f t="shared" ref="AS39:AS41" si="676">PRODUCT(AM39:AR39)</f>
        <v>1</v>
      </c>
      <c r="AT39" s="698">
        <f t="shared" ref="AT39:AT41" si="677">ROUND(AK39,0)</f>
        <v>120000000</v>
      </c>
      <c r="AU39" s="699">
        <f t="shared" ref="AU39:AU41" si="678">AK39-AT39</f>
        <v>0</v>
      </c>
      <c r="AX39" s="690" t="s">
        <v>509</v>
      </c>
      <c r="AY39" s="691" t="s">
        <v>382</v>
      </c>
      <c r="AZ39" s="304" t="s">
        <v>510</v>
      </c>
      <c r="BA39" s="692" t="s">
        <v>164</v>
      </c>
      <c r="BB39" s="693">
        <v>800</v>
      </c>
      <c r="BC39" s="700">
        <v>116500</v>
      </c>
      <c r="BD39" s="695">
        <f>ROUND(BB39*BC39,0)</f>
        <v>93200000</v>
      </c>
      <c r="BE39" s="723"/>
      <c r="BF39" s="697">
        <f>IFERROR(IF(EXACT(VLOOKUP(AX39,OFERTA_0,1,FALSE),AX39),1,0),0)</f>
        <v>1</v>
      </c>
      <c r="BG39" s="697">
        <f>IFERROR(IF(EXACT(VLOOKUP(AX39,OFERTA_0,3,FALSE),AZ39),1,0),0)</f>
        <v>1</v>
      </c>
      <c r="BH39" s="697">
        <f>IFERROR(IF(EXACT(VLOOKUP(AX39,OFERTA_0,4,FALSE),BA39),1,0),0)</f>
        <v>1</v>
      </c>
      <c r="BI39" s="697">
        <f>IFERROR(IF(EXACT(VLOOKUP(AX39,OFERTA_0,5,FALSE),BB39),1,0),0)</f>
        <v>1</v>
      </c>
      <c r="BJ39" s="697">
        <f t="shared" ref="BJ39:BJ41" si="679">IFERROR(IF(BC39&lt;=0,0,1),0)</f>
        <v>1</v>
      </c>
      <c r="BK39" s="697">
        <f t="shared" ref="BK39:BK41" si="680">IFERROR(IF(BD39&lt;=0,0,1),0)</f>
        <v>1</v>
      </c>
      <c r="BL39" s="697">
        <f t="shared" ref="BL39:BL41" si="681">PRODUCT(BF39:BK39)</f>
        <v>1</v>
      </c>
      <c r="BM39" s="698">
        <f t="shared" ref="BM39:BM41" si="682">ROUND(BD39,0)</f>
        <v>93200000</v>
      </c>
      <c r="BN39" s="699">
        <f t="shared" ref="BN39:BN41" si="683">BD39-BM39</f>
        <v>0</v>
      </c>
      <c r="BQ39" s="690" t="s">
        <v>509</v>
      </c>
      <c r="BR39" s="691" t="s">
        <v>382</v>
      </c>
      <c r="BS39" s="304" t="s">
        <v>510</v>
      </c>
      <c r="BT39" s="692" t="s">
        <v>164</v>
      </c>
      <c r="BU39" s="693">
        <v>800</v>
      </c>
      <c r="BV39" s="694">
        <v>111440</v>
      </c>
      <c r="BW39" s="695">
        <f>ROUND(BU39*BV39,0)</f>
        <v>89152000</v>
      </c>
      <c r="BX39" s="723"/>
      <c r="BY39" s="697">
        <f>IFERROR(IF(EXACT(VLOOKUP(BQ39,OFERTA_0,1,FALSE),BQ39),1,0),0)</f>
        <v>1</v>
      </c>
      <c r="BZ39" s="697">
        <f>IFERROR(IF(EXACT(VLOOKUP(BQ39,OFERTA_0,3,FALSE),BS39),1,0),0)</f>
        <v>1</v>
      </c>
      <c r="CA39" s="697">
        <f>IFERROR(IF(EXACT(VLOOKUP(BQ39,OFERTA_0,4,FALSE),BT39),1,0),0)</f>
        <v>1</v>
      </c>
      <c r="CB39" s="697">
        <f>IFERROR(IF(EXACT(VLOOKUP(BQ39,OFERTA_0,5,FALSE),BU39),1,0),0)</f>
        <v>1</v>
      </c>
      <c r="CC39" s="697">
        <f t="shared" ref="CC39:CC41" si="684">IFERROR(IF(BV39&lt;=0,0,1),0)</f>
        <v>1</v>
      </c>
      <c r="CD39" s="697">
        <f t="shared" ref="CD39:CD41" si="685">IFERROR(IF(BW39&lt;=0,0,1),0)</f>
        <v>1</v>
      </c>
      <c r="CE39" s="697">
        <f t="shared" ref="CE39:CE41" si="686">PRODUCT(BY39:CD39)</f>
        <v>1</v>
      </c>
      <c r="CF39" s="698">
        <f t="shared" ref="CF39:CF41" si="687">ROUND(BW39,0)</f>
        <v>89152000</v>
      </c>
      <c r="CG39" s="699">
        <f t="shared" ref="CG39:CG41" si="688">BW39-CF39</f>
        <v>0</v>
      </c>
      <c r="CJ39" s="690" t="s">
        <v>509</v>
      </c>
      <c r="CK39" s="691" t="s">
        <v>382</v>
      </c>
      <c r="CL39" s="296" t="s">
        <v>510</v>
      </c>
      <c r="CM39" s="692" t="s">
        <v>164</v>
      </c>
      <c r="CN39" s="693">
        <v>800</v>
      </c>
      <c r="CO39" s="694">
        <v>75000</v>
      </c>
      <c r="CP39" s="695">
        <f t="shared" ref="CP39:CP41" si="689">ROUND(CN39*CO39,0)</f>
        <v>60000000</v>
      </c>
      <c r="CQ39" s="723"/>
      <c r="CR39" s="697">
        <f>IFERROR(IF(EXACT(VLOOKUP(CJ39,OFERTA_0,1,FALSE),CJ39),1,0),0)</f>
        <v>1</v>
      </c>
      <c r="CS39" s="697">
        <f>IFERROR(IF(EXACT(VLOOKUP(CJ39,OFERTA_0,3,FALSE),CL39),1,0),0)</f>
        <v>1</v>
      </c>
      <c r="CT39" s="697">
        <f>IFERROR(IF(EXACT(VLOOKUP(CJ39,OFERTA_0,4,FALSE),CM39),1,0),0)</f>
        <v>1</v>
      </c>
      <c r="CU39" s="697">
        <f>IFERROR(IF(EXACT(VLOOKUP(CJ39,OFERTA_0,5,FALSE),CN39),1,0),0)</f>
        <v>1</v>
      </c>
      <c r="CV39" s="697">
        <f t="shared" ref="CV39:CV41" si="690">IFERROR(IF(CO39&lt;=0,0,1),0)</f>
        <v>1</v>
      </c>
      <c r="CW39" s="697">
        <f t="shared" ref="CW39:CW41" si="691">IFERROR(IF(CP39&lt;=0,0,1),0)</f>
        <v>1</v>
      </c>
      <c r="CX39" s="697">
        <f t="shared" ref="CX39:CX41" si="692">PRODUCT(CR39:CW39)</f>
        <v>1</v>
      </c>
      <c r="CY39" s="698">
        <f t="shared" ref="CY39:CY41" si="693">ROUND(CP39,0)</f>
        <v>60000000</v>
      </c>
      <c r="CZ39" s="699">
        <f t="shared" ref="CZ39:CZ41" si="694">CP39-CY39</f>
        <v>0</v>
      </c>
      <c r="DC39" s="690" t="s">
        <v>509</v>
      </c>
      <c r="DD39" s="691" t="s">
        <v>382</v>
      </c>
      <c r="DE39" s="304" t="s">
        <v>510</v>
      </c>
      <c r="DF39" s="692" t="s">
        <v>164</v>
      </c>
      <c r="DG39" s="693">
        <v>800</v>
      </c>
      <c r="DH39" s="694">
        <v>105000</v>
      </c>
      <c r="DI39" s="695">
        <f>ROUND(DG39*DH39,0)</f>
        <v>84000000</v>
      </c>
      <c r="DJ39" s="723"/>
      <c r="DK39" s="697">
        <f>IFERROR(IF(EXACT(VLOOKUP(DC39,OFERTA_0,1,FALSE),DC39),1,0),0)</f>
        <v>1</v>
      </c>
      <c r="DL39" s="697">
        <f>IFERROR(IF(EXACT(VLOOKUP(DC39,OFERTA_0,3,FALSE),DE39),1,0),0)</f>
        <v>1</v>
      </c>
      <c r="DM39" s="697">
        <f>IFERROR(IF(EXACT(VLOOKUP(DC39,OFERTA_0,4,FALSE),DF39),1,0),0)</f>
        <v>1</v>
      </c>
      <c r="DN39" s="697">
        <f>IFERROR(IF(EXACT(VLOOKUP(DC39,OFERTA_0,5,FALSE),DG39),1,0),0)</f>
        <v>1</v>
      </c>
      <c r="DO39" s="697">
        <f t="shared" ref="DO39:DO41" si="695">IFERROR(IF(DH39&lt;=0,0,1),0)</f>
        <v>1</v>
      </c>
      <c r="DP39" s="697">
        <f t="shared" ref="DP39:DP41" si="696">IFERROR(IF(DI39&lt;=0,0,1),0)</f>
        <v>1</v>
      </c>
      <c r="DQ39" s="697">
        <f t="shared" ref="DQ39:DQ41" si="697">PRODUCT(DK39:DP39)</f>
        <v>1</v>
      </c>
      <c r="DR39" s="698">
        <f t="shared" ref="DR39:DR41" si="698">ROUND(DI39,0)</f>
        <v>84000000</v>
      </c>
      <c r="DS39" s="699">
        <f t="shared" ref="DS39:DS41" si="699">DI39-DR39</f>
        <v>0</v>
      </c>
      <c r="DV39" s="690" t="s">
        <v>509</v>
      </c>
      <c r="DW39" s="691" t="s">
        <v>382</v>
      </c>
      <c r="DX39" s="297" t="s">
        <v>510</v>
      </c>
      <c r="DY39" s="692" t="s">
        <v>164</v>
      </c>
      <c r="DZ39" s="693">
        <v>800</v>
      </c>
      <c r="EA39" s="694">
        <v>76000</v>
      </c>
      <c r="EB39" s="701">
        <f>ROUND(DZ39*EA39,0)</f>
        <v>60800000</v>
      </c>
      <c r="EC39" s="723"/>
      <c r="ED39" s="697">
        <f>IFERROR(IF(EXACT(VLOOKUP(DV39,OFERTA_0,1,FALSE),DV39),1,0),0)</f>
        <v>1</v>
      </c>
      <c r="EE39" s="697">
        <f>IFERROR(IF(EXACT(VLOOKUP(DV39,OFERTA_0,3,FALSE),DX39),1,0),0)</f>
        <v>1</v>
      </c>
      <c r="EF39" s="697">
        <f>IFERROR(IF(EXACT(VLOOKUP(DV39,OFERTA_0,4,FALSE),DY39),1,0),0)</f>
        <v>1</v>
      </c>
      <c r="EG39" s="697">
        <f>IFERROR(IF(EXACT(VLOOKUP(DV39,OFERTA_0,5,FALSE),DZ39),1,0),0)</f>
        <v>1</v>
      </c>
      <c r="EH39" s="697">
        <f t="shared" ref="EH39:EH41" si="700">IFERROR(IF(EA39&lt;=0,0,1),0)</f>
        <v>1</v>
      </c>
      <c r="EI39" s="697">
        <f t="shared" ref="EI39:EI41" si="701">IFERROR(IF(EB39&lt;=0,0,1),0)</f>
        <v>1</v>
      </c>
      <c r="EJ39" s="697">
        <f t="shared" ref="EJ39:EJ41" si="702">PRODUCT(ED39:EI39)</f>
        <v>1</v>
      </c>
      <c r="EK39" s="698">
        <f t="shared" ref="EK39:EK41" si="703">ROUND(EB39,0)</f>
        <v>60800000</v>
      </c>
      <c r="EL39" s="699">
        <f t="shared" ref="EL39:EL41" si="704">EB39-EK39</f>
        <v>0</v>
      </c>
      <c r="EO39" s="690" t="s">
        <v>509</v>
      </c>
      <c r="EP39" s="691" t="s">
        <v>382</v>
      </c>
      <c r="EQ39" s="297" t="s">
        <v>510</v>
      </c>
      <c r="ER39" s="692" t="s">
        <v>164</v>
      </c>
      <c r="ES39" s="693">
        <v>800</v>
      </c>
      <c r="ET39" s="694">
        <v>49800</v>
      </c>
      <c r="EU39" s="695">
        <f>ROUND(ES39*ET39,0)</f>
        <v>39840000</v>
      </c>
      <c r="EV39" s="723"/>
      <c r="EW39" s="697">
        <f>IFERROR(IF(EXACT(VLOOKUP(EO39,OFERTA_0,1,FALSE),EO39),1,0),0)</f>
        <v>1</v>
      </c>
      <c r="EX39" s="697">
        <f>IFERROR(IF(EXACT(VLOOKUP(EO39,OFERTA_0,3,FALSE),EQ39),1,0),0)</f>
        <v>1</v>
      </c>
      <c r="EY39" s="697">
        <f>IFERROR(IF(EXACT(VLOOKUP(EO39,OFERTA_0,4,FALSE),ER39),1,0),0)</f>
        <v>1</v>
      </c>
      <c r="EZ39" s="697">
        <f>IFERROR(IF(EXACT(VLOOKUP(EO39,OFERTA_0,5,FALSE),ES39),1,0),0)</f>
        <v>1</v>
      </c>
      <c r="FA39" s="697">
        <f t="shared" ref="FA39:FA41" si="705">IFERROR(IF(ET39&lt;=0,0,1),0)</f>
        <v>1</v>
      </c>
      <c r="FB39" s="697">
        <f t="shared" ref="FB39:FB41" si="706">IFERROR(IF(EU39&lt;=0,0,1),0)</f>
        <v>1</v>
      </c>
      <c r="FC39" s="697">
        <f t="shared" ref="FC39:FC41" si="707">PRODUCT(EW39:FB39)</f>
        <v>1</v>
      </c>
      <c r="FD39" s="698">
        <f t="shared" ref="FD39:FD41" si="708">ROUND(EU39,0)</f>
        <v>39840000</v>
      </c>
      <c r="FE39" s="699">
        <f t="shared" ref="FE39:FE41" si="709">EU39-FD39</f>
        <v>0</v>
      </c>
      <c r="FH39" s="702" t="s">
        <v>382</v>
      </c>
      <c r="FI39" s="702" t="s">
        <v>193</v>
      </c>
      <c r="FJ39" s="298" t="s">
        <v>570</v>
      </c>
      <c r="FK39" s="692" t="s">
        <v>148</v>
      </c>
      <c r="FL39" s="703">
        <v>162</v>
      </c>
      <c r="FM39" s="704">
        <v>30000</v>
      </c>
      <c r="FN39" s="705">
        <f>ROUND(FL39*FM39,0)</f>
        <v>4860000</v>
      </c>
      <c r="FO39" s="722"/>
      <c r="FP39" s="697">
        <f>IFERROR(IF(EXACT(VLOOKUP(FH39,OFERTA_0,1,FALSE),FH39),1,0),0)</f>
        <v>0</v>
      </c>
      <c r="FQ39" s="697">
        <f>IFERROR(IF(EXACT(VLOOKUP(FH39,OFERTA_0,3,FALSE),FJ39),1,0),0)</f>
        <v>0</v>
      </c>
      <c r="FR39" s="697">
        <f>IFERROR(IF(EXACT(VLOOKUP(FH39,OFERTA_0,4,FALSE),FK39),1,0),0)</f>
        <v>0</v>
      </c>
      <c r="FS39" s="697">
        <f>IFERROR(IF(EXACT(VLOOKUP(FH39,OFERTA_0,5,FALSE),FL39),1,0),0)</f>
        <v>0</v>
      </c>
      <c r="FT39" s="697">
        <f t="shared" ref="FT39:FT41" si="710">IFERROR(IF(FM39&lt;=0,0,1),0)</f>
        <v>1</v>
      </c>
      <c r="FU39" s="697">
        <f t="shared" ref="FU39:FU41" si="711">IFERROR(IF(FN39&lt;=0,0,1),0)</f>
        <v>1</v>
      </c>
      <c r="FV39" s="697">
        <f t="shared" ref="FV39:FV41" si="712">PRODUCT(FP39:FU39)</f>
        <v>0</v>
      </c>
      <c r="FW39" s="698">
        <f t="shared" ref="FW39:FW41" si="713">ROUND(FN39,0)</f>
        <v>4860000</v>
      </c>
      <c r="FX39" s="699">
        <f t="shared" ref="FX39:FX41" si="714">FN39-FW39</f>
        <v>0</v>
      </c>
      <c r="GA39" s="690" t="s">
        <v>509</v>
      </c>
      <c r="GB39" s="691" t="s">
        <v>382</v>
      </c>
      <c r="GC39" s="304" t="s">
        <v>510</v>
      </c>
      <c r="GD39" s="692" t="s">
        <v>164</v>
      </c>
      <c r="GE39" s="693">
        <v>800</v>
      </c>
      <c r="GF39" s="694">
        <v>125000</v>
      </c>
      <c r="GG39" s="695">
        <f>ROUND(GE39*GF39,0)</f>
        <v>100000000</v>
      </c>
      <c r="GH39" s="723"/>
      <c r="GI39" s="697">
        <f>IFERROR(IF(EXACT(VLOOKUP(GA39,OFERTA_0,1,FALSE),GA39),1,0),0)</f>
        <v>1</v>
      </c>
      <c r="GJ39" s="697">
        <f>IFERROR(IF(EXACT(VLOOKUP(GA39,OFERTA_0,3,FALSE),GC39),1,0),0)</f>
        <v>1</v>
      </c>
      <c r="GK39" s="697">
        <f>IFERROR(IF(EXACT(VLOOKUP(GA39,OFERTA_0,4,FALSE),GD39),1,0),0)</f>
        <v>1</v>
      </c>
      <c r="GL39" s="697">
        <f>IFERROR(IF(EXACT(VLOOKUP(GA39,OFERTA_0,5,FALSE),GE39),1,0),0)</f>
        <v>1</v>
      </c>
      <c r="GM39" s="697">
        <f t="shared" ref="GM39:GM41" si="715">IFERROR(IF(GF39&lt;=0,0,1),0)</f>
        <v>1</v>
      </c>
      <c r="GN39" s="697">
        <f t="shared" ref="GN39:GN41" si="716">IFERROR(IF(GG39&lt;=0,0,1),0)</f>
        <v>1</v>
      </c>
      <c r="GO39" s="697">
        <f t="shared" ref="GO39:GO41" si="717">PRODUCT(GI39:GN39)</f>
        <v>1</v>
      </c>
      <c r="GP39" s="698">
        <f t="shared" ref="GP39:GP41" si="718">ROUND(GG39,0)</f>
        <v>100000000</v>
      </c>
      <c r="GQ39" s="699">
        <f t="shared" ref="GQ39:GQ41" si="719">GG39-GP39</f>
        <v>0</v>
      </c>
      <c r="GT39" s="690" t="s">
        <v>509</v>
      </c>
      <c r="GU39" s="691" t="s">
        <v>382</v>
      </c>
      <c r="GV39" s="304" t="s">
        <v>510</v>
      </c>
      <c r="GW39" s="692" t="s">
        <v>164</v>
      </c>
      <c r="GX39" s="693">
        <v>800</v>
      </c>
      <c r="GY39" s="694">
        <v>95000</v>
      </c>
      <c r="GZ39" s="695">
        <f>ROUND(GX39*GY39,0)</f>
        <v>76000000</v>
      </c>
      <c r="HA39" s="723"/>
      <c r="HB39" s="697">
        <f>IFERROR(IF(EXACT(VLOOKUP(GT39,OFERTA_0,1,FALSE),GT39),1,0),0)</f>
        <v>1</v>
      </c>
      <c r="HC39" s="697">
        <f>IFERROR(IF(EXACT(VLOOKUP(GT39,OFERTA_0,3,FALSE),GV39),1,0),0)</f>
        <v>1</v>
      </c>
      <c r="HD39" s="697">
        <f>IFERROR(IF(EXACT(VLOOKUP(GT39,OFERTA_0,4,FALSE),GW39),1,0),0)</f>
        <v>1</v>
      </c>
      <c r="HE39" s="697">
        <f>IFERROR(IF(EXACT(VLOOKUP(GT39,OFERTA_0,5,FALSE),GX39),1,0),0)</f>
        <v>1</v>
      </c>
      <c r="HF39" s="697">
        <f t="shared" ref="HF39:HF41" si="720">IFERROR(IF(GY39&lt;=0,0,1),0)</f>
        <v>1</v>
      </c>
      <c r="HG39" s="697">
        <f t="shared" ref="HG39:HG41" si="721">IFERROR(IF(GZ39&lt;=0,0,1),0)</f>
        <v>1</v>
      </c>
      <c r="HH39" s="697">
        <f t="shared" ref="HH39:HH41" si="722">PRODUCT(HB39:HG39)</f>
        <v>1</v>
      </c>
      <c r="HI39" s="698">
        <f t="shared" ref="HI39:HI41" si="723">ROUND(GZ39,0)</f>
        <v>76000000</v>
      </c>
      <c r="HJ39" s="699">
        <f t="shared" ref="HJ39:HJ41" si="724">GZ39-HI39</f>
        <v>0</v>
      </c>
      <c r="HM39" s="690" t="s">
        <v>509</v>
      </c>
      <c r="HN39" s="691" t="s">
        <v>382</v>
      </c>
      <c r="HO39" s="304" t="s">
        <v>510</v>
      </c>
      <c r="HP39" s="692" t="s">
        <v>164</v>
      </c>
      <c r="HQ39" s="693">
        <v>800</v>
      </c>
      <c r="HR39" s="694">
        <v>149498</v>
      </c>
      <c r="HS39" s="695">
        <f>ROUND(HQ39*HR39,0)</f>
        <v>119598400</v>
      </c>
      <c r="HT39" s="723"/>
      <c r="HU39" s="697">
        <f>IFERROR(IF(EXACT(VLOOKUP(HM39,OFERTA_0,1,FALSE),HM39),1,0),0)</f>
        <v>1</v>
      </c>
      <c r="HV39" s="697">
        <f>IFERROR(IF(EXACT(VLOOKUP(HM39,OFERTA_0,3,FALSE),HO39),1,0),0)</f>
        <v>1</v>
      </c>
      <c r="HW39" s="697">
        <f>IFERROR(IF(EXACT(VLOOKUP(HM39,OFERTA_0,4,FALSE),HP39),1,0),0)</f>
        <v>1</v>
      </c>
      <c r="HX39" s="697">
        <f>IFERROR(IF(EXACT(VLOOKUP(HM39,OFERTA_0,5,FALSE),HQ39),1,0),0)</f>
        <v>1</v>
      </c>
      <c r="HY39" s="697">
        <f t="shared" ref="HY39:HY41" si="725">IFERROR(IF(HR39&lt;=0,0,1),0)</f>
        <v>1</v>
      </c>
      <c r="HZ39" s="697">
        <f t="shared" ref="HZ39:HZ41" si="726">IFERROR(IF(HS39&lt;=0,0,1),0)</f>
        <v>1</v>
      </c>
      <c r="IA39" s="697">
        <f t="shared" ref="IA39:IA41" si="727">PRODUCT(HU39:HZ39)</f>
        <v>1</v>
      </c>
      <c r="IB39" s="698">
        <f t="shared" ref="IB39:IB41" si="728">ROUND(HS39,0)</f>
        <v>119598400</v>
      </c>
      <c r="IC39" s="699">
        <f t="shared" ref="IC39:IC41" si="729">HS39-IB39</f>
        <v>0</v>
      </c>
      <c r="IF39" s="690" t="s">
        <v>509</v>
      </c>
      <c r="IG39" s="691" t="s">
        <v>382</v>
      </c>
      <c r="IH39" s="304" t="s">
        <v>510</v>
      </c>
      <c r="II39" s="692" t="s">
        <v>164</v>
      </c>
      <c r="IJ39" s="693">
        <v>800</v>
      </c>
      <c r="IK39" s="694">
        <v>149497</v>
      </c>
      <c r="IL39" s="695">
        <f>ROUND(IJ39*IK39,0)</f>
        <v>119597600</v>
      </c>
      <c r="IM39" s="723"/>
      <c r="IN39" s="697">
        <f>IFERROR(IF(EXACT(VLOOKUP(IF39,OFERTA_0,1,FALSE),IF39),1,0),0)</f>
        <v>1</v>
      </c>
      <c r="IO39" s="697">
        <f>IFERROR(IF(EXACT(VLOOKUP(IF39,OFERTA_0,3,FALSE),IH39),1,0),0)</f>
        <v>1</v>
      </c>
      <c r="IP39" s="697">
        <f>IFERROR(IF(EXACT(VLOOKUP(IF39,OFERTA_0,4,FALSE),II39),1,0),0)</f>
        <v>1</v>
      </c>
      <c r="IQ39" s="697">
        <f>IFERROR(IF(EXACT(VLOOKUP(IF39,OFERTA_0,5,FALSE),IJ39),1,0),0)</f>
        <v>1</v>
      </c>
      <c r="IR39" s="697">
        <f t="shared" ref="IR39:IR41" si="730">IFERROR(IF(IK39&lt;=0,0,1),0)</f>
        <v>1</v>
      </c>
      <c r="IS39" s="697">
        <f t="shared" ref="IS39:IS41" si="731">IFERROR(IF(IL39&lt;=0,0,1),0)</f>
        <v>1</v>
      </c>
      <c r="IT39" s="697">
        <f t="shared" ref="IT39:IT41" si="732">PRODUCT(IN39:IS39)</f>
        <v>1</v>
      </c>
      <c r="IU39" s="698">
        <f t="shared" ref="IU39:IU41" si="733">ROUND(IL39,0)</f>
        <v>119597600</v>
      </c>
      <c r="IV39" s="699">
        <f t="shared" ref="IV39:IV41" si="734">IL39-IU39</f>
        <v>0</v>
      </c>
      <c r="IY39" s="690" t="s">
        <v>509</v>
      </c>
      <c r="IZ39" s="691" t="s">
        <v>382</v>
      </c>
      <c r="JA39" s="304" t="s">
        <v>510</v>
      </c>
      <c r="JB39" s="692" t="s">
        <v>164</v>
      </c>
      <c r="JC39" s="693">
        <v>800</v>
      </c>
      <c r="JD39" s="694">
        <v>110000</v>
      </c>
      <c r="JE39" s="695">
        <f>ROUND(JC39*JD39,0)</f>
        <v>88000000</v>
      </c>
      <c r="JF39" s="723"/>
      <c r="JG39" s="697">
        <f>IFERROR(IF(EXACT(VLOOKUP(IY39,OFERTA_0,1,FALSE),IY39),1,0),0)</f>
        <v>1</v>
      </c>
      <c r="JH39" s="697">
        <f>IFERROR(IF(EXACT(VLOOKUP(IY39,OFERTA_0,3,FALSE),JA39),1,0),0)</f>
        <v>1</v>
      </c>
      <c r="JI39" s="697">
        <f>IFERROR(IF(EXACT(VLOOKUP(IY39,OFERTA_0,4,FALSE),JB39),1,0),0)</f>
        <v>1</v>
      </c>
      <c r="JJ39" s="697">
        <f>IFERROR(IF(EXACT(VLOOKUP(IY39,OFERTA_0,5,FALSE),JC39),1,0),0)</f>
        <v>1</v>
      </c>
      <c r="JK39" s="697">
        <f t="shared" ref="JK39:JK41" si="735">IFERROR(IF(JD39&lt;=0,0,1),0)</f>
        <v>1</v>
      </c>
      <c r="JL39" s="697">
        <f t="shared" ref="JL39:JL41" si="736">IFERROR(IF(JE39&lt;=0,0,1),0)</f>
        <v>1</v>
      </c>
      <c r="JM39" s="697">
        <f t="shared" ref="JM39:JM41" si="737">PRODUCT(JG39:JL39)</f>
        <v>1</v>
      </c>
      <c r="JN39" s="698">
        <f t="shared" ref="JN39:JN41" si="738">ROUND(JE39,0)</f>
        <v>88000000</v>
      </c>
      <c r="JO39" s="699">
        <f t="shared" ref="JO39:JO41" si="739">JE39-JN39</f>
        <v>0</v>
      </c>
      <c r="JR39" s="690" t="s">
        <v>509</v>
      </c>
      <c r="JS39" s="691" t="s">
        <v>382</v>
      </c>
      <c r="JT39" s="304" t="s">
        <v>510</v>
      </c>
      <c r="JU39" s="692" t="s">
        <v>164</v>
      </c>
      <c r="JV39" s="693">
        <v>800</v>
      </c>
      <c r="JW39" s="694">
        <v>149510</v>
      </c>
      <c r="JX39" s="695">
        <f>ROUND(JV39*JW39,0)</f>
        <v>119608000</v>
      </c>
      <c r="JY39" s="723"/>
      <c r="JZ39" s="697">
        <f>IFERROR(IF(EXACT(VLOOKUP(JR39,OFERTA_0,1,FALSE),JR39),1,0),0)</f>
        <v>1</v>
      </c>
      <c r="KA39" s="697">
        <f>IFERROR(IF(EXACT(VLOOKUP(JR39,OFERTA_0,3,FALSE),JT39),1,0),0)</f>
        <v>1</v>
      </c>
      <c r="KB39" s="697">
        <f>IFERROR(IF(EXACT(VLOOKUP(JR39,OFERTA_0,4,FALSE),JU39),1,0),0)</f>
        <v>1</v>
      </c>
      <c r="KC39" s="697">
        <f>IFERROR(IF(EXACT(VLOOKUP(JR39,OFERTA_0,5,FALSE),JV39),1,0),0)</f>
        <v>1</v>
      </c>
      <c r="KD39" s="697">
        <f t="shared" ref="KD39:KD41" si="740">IFERROR(IF(JW39&lt;=0,0,1),0)</f>
        <v>1</v>
      </c>
      <c r="KE39" s="697">
        <f t="shared" ref="KE39:KE41" si="741">IFERROR(IF(JX39&lt;=0,0,1),0)</f>
        <v>1</v>
      </c>
      <c r="KF39" s="697">
        <f t="shared" ref="KF39:KF41" si="742">PRODUCT(JZ39:KE39)</f>
        <v>1</v>
      </c>
      <c r="KG39" s="698">
        <f t="shared" ref="KG39:KG41" si="743">ROUND(JX39,0)</f>
        <v>119608000</v>
      </c>
      <c r="KH39" s="699">
        <f t="shared" ref="KH39:KH41" si="744">JX39-KG39</f>
        <v>0</v>
      </c>
      <c r="KK39" s="690" t="s">
        <v>509</v>
      </c>
      <c r="KL39" s="691" t="s">
        <v>382</v>
      </c>
      <c r="KM39" s="304" t="s">
        <v>510</v>
      </c>
      <c r="KN39" s="692" t="s">
        <v>164</v>
      </c>
      <c r="KO39" s="693">
        <v>800</v>
      </c>
      <c r="KP39" s="694">
        <v>110000</v>
      </c>
      <c r="KQ39" s="695">
        <f>ROUND(KO39*KP39,0)</f>
        <v>88000000</v>
      </c>
      <c r="KR39" s="723"/>
      <c r="KS39" s="697">
        <f>IFERROR(IF(EXACT(VLOOKUP(KK39,OFERTA_0,1,FALSE),KK39),1,0),0)</f>
        <v>1</v>
      </c>
      <c r="KT39" s="697">
        <f>IFERROR(IF(EXACT(VLOOKUP(KK39,OFERTA_0,3,FALSE),KM39),1,0),0)</f>
        <v>1</v>
      </c>
      <c r="KU39" s="697">
        <f>IFERROR(IF(EXACT(VLOOKUP(KK39,OFERTA_0,4,FALSE),KN39),1,0),0)</f>
        <v>1</v>
      </c>
      <c r="KV39" s="697">
        <f>IFERROR(IF(EXACT(VLOOKUP(KK39,OFERTA_0,5,FALSE),KO39),1,0),0)</f>
        <v>1</v>
      </c>
      <c r="KW39" s="697">
        <f t="shared" ref="KW39:KW41" si="745">IFERROR(IF(KP39&lt;=0,0,1),0)</f>
        <v>1</v>
      </c>
      <c r="KX39" s="697">
        <f t="shared" ref="KX39:KX41" si="746">IFERROR(IF(KQ39&lt;=0,0,1),0)</f>
        <v>1</v>
      </c>
      <c r="KY39" s="697">
        <f t="shared" ref="KY39:KY41" si="747">PRODUCT(KS39:KX39)</f>
        <v>1</v>
      </c>
      <c r="KZ39" s="698">
        <f t="shared" ref="KZ39:KZ41" si="748">ROUND(KQ39,0)</f>
        <v>88000000</v>
      </c>
      <c r="LA39" s="699">
        <f t="shared" ref="LA39:LA41" si="749">KQ39-KZ39</f>
        <v>0</v>
      </c>
      <c r="LD39" s="690" t="s">
        <v>509</v>
      </c>
      <c r="LE39" s="691" t="s">
        <v>382</v>
      </c>
      <c r="LF39" s="304" t="s">
        <v>510</v>
      </c>
      <c r="LG39" s="692" t="s">
        <v>164</v>
      </c>
      <c r="LH39" s="693">
        <v>800</v>
      </c>
      <c r="LI39" s="694">
        <v>137188.07971687493</v>
      </c>
      <c r="LJ39" s="695">
        <f>ROUND(LH39*LI39,0)</f>
        <v>109750464</v>
      </c>
      <c r="LK39" s="723"/>
      <c r="LL39" s="697">
        <f>IFERROR(IF(EXACT(VLOOKUP(LD39,OFERTA_0,1,FALSE),LD39),1,0),0)</f>
        <v>1</v>
      </c>
      <c r="LM39" s="697">
        <f>IFERROR(IF(EXACT(VLOOKUP(LD39,OFERTA_0,3,FALSE),LF39),1,0),0)</f>
        <v>1</v>
      </c>
      <c r="LN39" s="697">
        <f>IFERROR(IF(EXACT(VLOOKUP(LD39,OFERTA_0,4,FALSE),LG39),1,0),0)</f>
        <v>1</v>
      </c>
      <c r="LO39" s="697">
        <f>IFERROR(IF(EXACT(VLOOKUP(LD39,OFERTA_0,5,FALSE),LH39),1,0),0)</f>
        <v>1</v>
      </c>
      <c r="LP39" s="697">
        <f t="shared" ref="LP39:LP41" si="750">IFERROR(IF(LI39&lt;=0,0,1),0)</f>
        <v>1</v>
      </c>
      <c r="LQ39" s="697">
        <f t="shared" ref="LQ39:LQ41" si="751">IFERROR(IF(LJ39&lt;=0,0,1),0)</f>
        <v>1</v>
      </c>
      <c r="LR39" s="697">
        <f t="shared" ref="LR39:LR41" si="752">PRODUCT(LL39:LQ39)</f>
        <v>1</v>
      </c>
      <c r="LS39" s="698">
        <f t="shared" ref="LS39:LS41" si="753">ROUND(LJ39,0)</f>
        <v>109750464</v>
      </c>
      <c r="LT39" s="699">
        <f t="shared" ref="LT39:LT41" si="754">LJ39-LS39</f>
        <v>0</v>
      </c>
      <c r="LW39" s="690" t="s">
        <v>509</v>
      </c>
      <c r="LX39" s="691" t="s">
        <v>382</v>
      </c>
      <c r="LY39" s="304" t="s">
        <v>510</v>
      </c>
      <c r="LZ39" s="692" t="s">
        <v>164</v>
      </c>
      <c r="MA39" s="693">
        <v>800</v>
      </c>
      <c r="MB39" s="694">
        <v>149496</v>
      </c>
      <c r="MC39" s="695">
        <f>ROUND(MA39*MB39,0)</f>
        <v>119596800</v>
      </c>
      <c r="MD39" s="723"/>
      <c r="ME39" s="697">
        <f>IFERROR(IF(EXACT(VLOOKUP(LW39,OFERTA_0,1,FALSE),LW39),1,0),0)</f>
        <v>1</v>
      </c>
      <c r="MF39" s="697">
        <f>IFERROR(IF(EXACT(VLOOKUP(LW39,OFERTA_0,3,FALSE),LY39),1,0),0)</f>
        <v>1</v>
      </c>
      <c r="MG39" s="697">
        <f>IFERROR(IF(EXACT(VLOOKUP(LW39,OFERTA_0,4,FALSE),LZ39),1,0),0)</f>
        <v>1</v>
      </c>
      <c r="MH39" s="697">
        <f>IFERROR(IF(EXACT(VLOOKUP(LW39,OFERTA_0,5,FALSE),MA39),1,0),0)</f>
        <v>1</v>
      </c>
      <c r="MI39" s="697">
        <f t="shared" ref="MI39:MI41" si="755">IFERROR(IF(MB39&lt;=0,0,1),0)</f>
        <v>1</v>
      </c>
      <c r="MJ39" s="697">
        <f t="shared" ref="MJ39:MJ41" si="756">IFERROR(IF(MC39&lt;=0,0,1),0)</f>
        <v>1</v>
      </c>
      <c r="MK39" s="697">
        <f t="shared" ref="MK39:MK41" si="757">PRODUCT(ME39:MJ39)</f>
        <v>1</v>
      </c>
      <c r="ML39" s="698">
        <f t="shared" ref="ML39:ML41" si="758">ROUND(MC39,0)</f>
        <v>119596800</v>
      </c>
      <c r="MM39" s="699">
        <f t="shared" ref="MM39:MM41" si="759">MC39-ML39</f>
        <v>0</v>
      </c>
      <c r="MP39" s="690" t="s">
        <v>509</v>
      </c>
      <c r="MQ39" s="691" t="s">
        <v>382</v>
      </c>
      <c r="MR39" s="304" t="s">
        <v>510</v>
      </c>
      <c r="MS39" s="692" t="s">
        <v>164</v>
      </c>
      <c r="MT39" s="693">
        <v>800</v>
      </c>
      <c r="MU39" s="694">
        <v>143000</v>
      </c>
      <c r="MV39" s="695">
        <v>114400000</v>
      </c>
      <c r="MW39" s="723"/>
      <c r="MX39" s="697">
        <f>IFERROR(IF(EXACT(VLOOKUP(MP39,OFERTA_0,1,FALSE),MP39),1,0),0)</f>
        <v>1</v>
      </c>
      <c r="MY39" s="697">
        <f>IFERROR(IF(EXACT(VLOOKUP(MP39,OFERTA_0,3,FALSE),MR39),1,0),0)</f>
        <v>1</v>
      </c>
      <c r="MZ39" s="697">
        <f>IFERROR(IF(EXACT(VLOOKUP(MP39,OFERTA_0,4,FALSE),MS39),1,0),0)</f>
        <v>1</v>
      </c>
      <c r="NA39" s="697">
        <f>IFERROR(IF(EXACT(VLOOKUP(MP39,OFERTA_0,5,FALSE),MT39),1,0),0)</f>
        <v>1</v>
      </c>
      <c r="NB39" s="697">
        <f t="shared" ref="NB39:NB41" si="760">IFERROR(IF(MU39&lt;=0,0,1),0)</f>
        <v>1</v>
      </c>
      <c r="NC39" s="697">
        <f t="shared" ref="NC39:NC41" si="761">IFERROR(IF(MV39&lt;=0,0,1),0)</f>
        <v>1</v>
      </c>
      <c r="ND39" s="697">
        <f t="shared" ref="ND39:ND41" si="762">PRODUCT(MX39:NC39)</f>
        <v>1</v>
      </c>
      <c r="NE39" s="698">
        <f t="shared" ref="NE39:NE41" si="763">ROUND(MV39,0)</f>
        <v>114400000</v>
      </c>
      <c r="NF39" s="699">
        <f t="shared" ref="NF39:NF41" si="764">MV39-NE39</f>
        <v>0</v>
      </c>
      <c r="NI39" s="690" t="s">
        <v>509</v>
      </c>
      <c r="NJ39" s="691" t="s">
        <v>382</v>
      </c>
      <c r="NK39" s="304" t="s">
        <v>510</v>
      </c>
      <c r="NL39" s="692" t="s">
        <v>164</v>
      </c>
      <c r="NM39" s="693">
        <v>800</v>
      </c>
      <c r="NN39" s="694">
        <v>149500</v>
      </c>
      <c r="NO39" s="695">
        <f>ROUND(NM39*NN39,0)</f>
        <v>119600000</v>
      </c>
      <c r="NP39" s="723"/>
      <c r="NQ39" s="697">
        <f>IFERROR(IF(EXACT(VLOOKUP(NI39,OFERTA_0,1,FALSE),NI39),1,0),0)</f>
        <v>1</v>
      </c>
      <c r="NR39" s="697">
        <f>IFERROR(IF(EXACT(VLOOKUP(NI39,OFERTA_0,3,FALSE),NK39),1,0),0)</f>
        <v>1</v>
      </c>
      <c r="NS39" s="697">
        <f>IFERROR(IF(EXACT(VLOOKUP(NI39,OFERTA_0,4,FALSE),NL39),1,0),0)</f>
        <v>1</v>
      </c>
      <c r="NT39" s="697">
        <f>IFERROR(IF(EXACT(VLOOKUP(NI39,OFERTA_0,5,FALSE),NM39),1,0),0)</f>
        <v>1</v>
      </c>
      <c r="NU39" s="697">
        <f t="shared" ref="NU39:NU41" si="765">IFERROR(IF(NN39&lt;=0,0,1),0)</f>
        <v>1</v>
      </c>
      <c r="NV39" s="697">
        <f t="shared" ref="NV39:NV41" si="766">IFERROR(IF(NO39&lt;=0,0,1),0)</f>
        <v>1</v>
      </c>
      <c r="NW39" s="697">
        <f t="shared" ref="NW39:NW41" si="767">PRODUCT(NQ39:NV39)</f>
        <v>1</v>
      </c>
      <c r="NX39" s="698">
        <f t="shared" ref="NX39:NX41" si="768">ROUND(NO39,0)</f>
        <v>119600000</v>
      </c>
      <c r="NY39" s="699">
        <f t="shared" ref="NY39:NY41" si="769">NO39-NX39</f>
        <v>0</v>
      </c>
      <c r="OB39" s="690" t="s">
        <v>509</v>
      </c>
      <c r="OC39" s="691" t="s">
        <v>382</v>
      </c>
      <c r="OD39" s="304" t="s">
        <v>510</v>
      </c>
      <c r="OE39" s="692" t="s">
        <v>164</v>
      </c>
      <c r="OF39" s="693">
        <v>800</v>
      </c>
      <c r="OG39" s="694">
        <v>100000</v>
      </c>
      <c r="OH39" s="695">
        <f>ROUND(OF39*OG39,0)</f>
        <v>80000000</v>
      </c>
      <c r="OI39" s="723"/>
      <c r="OJ39" s="697">
        <f>IFERROR(IF(EXACT(VLOOKUP(OB39,OFERTA_0,1,FALSE),OB39),1,0),0)</f>
        <v>1</v>
      </c>
      <c r="OK39" s="697">
        <f>IFERROR(IF(EXACT(VLOOKUP(OB39,OFERTA_0,3,FALSE),OD39),1,0),0)</f>
        <v>1</v>
      </c>
      <c r="OL39" s="697">
        <f>IFERROR(IF(EXACT(VLOOKUP(OB39,OFERTA_0,4,FALSE),OE39),1,0),0)</f>
        <v>1</v>
      </c>
      <c r="OM39" s="697">
        <f>IFERROR(IF(EXACT(VLOOKUP(OB39,OFERTA_0,5,FALSE),OF39),1,0),0)</f>
        <v>1</v>
      </c>
      <c r="ON39" s="697">
        <f t="shared" ref="ON39:ON41" si="770">IFERROR(IF(OG39&lt;=0,0,1),0)</f>
        <v>1</v>
      </c>
      <c r="OO39" s="697">
        <f t="shared" ref="OO39:OO41" si="771">IFERROR(IF(OH39&lt;=0,0,1),0)</f>
        <v>1</v>
      </c>
      <c r="OP39" s="697">
        <f t="shared" ref="OP39:OP41" si="772">PRODUCT(OJ39:OO39)</f>
        <v>1</v>
      </c>
      <c r="OQ39" s="698">
        <f t="shared" ref="OQ39:OQ41" si="773">ROUND(OH39,0)</f>
        <v>80000000</v>
      </c>
      <c r="OR39" s="699">
        <f t="shared" ref="OR39:OR41" si="774">OH39-OQ39</f>
        <v>0</v>
      </c>
    </row>
    <row r="40" spans="2:408" ht="107.25" customHeight="1" thickBot="1" x14ac:dyDescent="0.3">
      <c r="B40" s="690" t="s">
        <v>511</v>
      </c>
      <c r="C40" s="691" t="s">
        <v>382</v>
      </c>
      <c r="D40" s="304" t="s">
        <v>512</v>
      </c>
      <c r="E40" s="692" t="s">
        <v>176</v>
      </c>
      <c r="F40" s="693">
        <v>300</v>
      </c>
      <c r="G40" s="694"/>
      <c r="H40" s="695">
        <f>ROUND(F40*G40,0)</f>
        <v>0</v>
      </c>
      <c r="I40" s="723"/>
      <c r="L40" s="690" t="s">
        <v>511</v>
      </c>
      <c r="M40" s="691" t="s">
        <v>382</v>
      </c>
      <c r="N40" s="304" t="s">
        <v>512</v>
      </c>
      <c r="O40" s="692" t="s">
        <v>176</v>
      </c>
      <c r="P40" s="693">
        <v>300</v>
      </c>
      <c r="Q40" s="694">
        <v>16722</v>
      </c>
      <c r="R40" s="695">
        <v>5016600</v>
      </c>
      <c r="S40" s="723"/>
      <c r="T40" s="697">
        <f>IFERROR(IF(EXACT(VLOOKUP(L40,OFERTA_0,1,FALSE),L40),1,0),0)</f>
        <v>1</v>
      </c>
      <c r="U40" s="697">
        <f>IFERROR(IF(EXACT(VLOOKUP(L40,OFERTA_0,3,FALSE),N40),1,0),0)</f>
        <v>1</v>
      </c>
      <c r="V40" s="697">
        <f>IFERROR(IF(EXACT(VLOOKUP(L40,OFERTA_0,4,FALSE),O40),1,0),0)</f>
        <v>1</v>
      </c>
      <c r="W40" s="697">
        <f>IFERROR(IF(EXACT(VLOOKUP(L40,OFERTA_0,5,FALSE),P40),1,0),0)</f>
        <v>1</v>
      </c>
      <c r="X40" s="697">
        <f t="shared" si="669"/>
        <v>1</v>
      </c>
      <c r="Y40" s="697">
        <f t="shared" si="670"/>
        <v>1</v>
      </c>
      <c r="Z40" s="697">
        <f t="shared" si="671"/>
        <v>1</v>
      </c>
      <c r="AA40" s="698">
        <f t="shared" si="672"/>
        <v>5016600</v>
      </c>
      <c r="AB40" s="699">
        <f t="shared" si="673"/>
        <v>0</v>
      </c>
      <c r="AE40" s="690" t="s">
        <v>511</v>
      </c>
      <c r="AF40" s="691" t="s">
        <v>382</v>
      </c>
      <c r="AG40" s="304" t="s">
        <v>512</v>
      </c>
      <c r="AH40" s="692" t="s">
        <v>176</v>
      </c>
      <c r="AI40" s="693">
        <v>300</v>
      </c>
      <c r="AJ40" s="694">
        <v>15000</v>
      </c>
      <c r="AK40" s="695">
        <f>ROUND(AI40*AJ40,0)</f>
        <v>4500000</v>
      </c>
      <c r="AL40" s="723"/>
      <c r="AM40" s="697">
        <f>IFERROR(IF(EXACT(VLOOKUP(AE40,OFERTA_0,1,FALSE),AE40),1,0),0)</f>
        <v>1</v>
      </c>
      <c r="AN40" s="697">
        <f>IFERROR(IF(EXACT(VLOOKUP(AE40,OFERTA_0,3,FALSE),AG40),1,0),0)</f>
        <v>1</v>
      </c>
      <c r="AO40" s="697">
        <f>IFERROR(IF(EXACT(VLOOKUP(AE40,OFERTA_0,4,FALSE),AH40),1,0),0)</f>
        <v>1</v>
      </c>
      <c r="AP40" s="697">
        <f>IFERROR(IF(EXACT(VLOOKUP(AE40,OFERTA_0,5,FALSE),AI40),1,0),0)</f>
        <v>1</v>
      </c>
      <c r="AQ40" s="697">
        <f t="shared" si="674"/>
        <v>1</v>
      </c>
      <c r="AR40" s="697">
        <f t="shared" si="675"/>
        <v>1</v>
      </c>
      <c r="AS40" s="697">
        <f t="shared" si="676"/>
        <v>1</v>
      </c>
      <c r="AT40" s="698">
        <f t="shared" si="677"/>
        <v>4500000</v>
      </c>
      <c r="AU40" s="699">
        <f t="shared" si="678"/>
        <v>0</v>
      </c>
      <c r="AX40" s="690" t="s">
        <v>511</v>
      </c>
      <c r="AY40" s="691" t="s">
        <v>382</v>
      </c>
      <c r="AZ40" s="304" t="s">
        <v>512</v>
      </c>
      <c r="BA40" s="692" t="s">
        <v>176</v>
      </c>
      <c r="BB40" s="693">
        <v>300</v>
      </c>
      <c r="BC40" s="700">
        <v>30129.000000000007</v>
      </c>
      <c r="BD40" s="695">
        <f>ROUND(BB40*BC40,0)</f>
        <v>9038700</v>
      </c>
      <c r="BE40" s="723"/>
      <c r="BF40" s="697">
        <f>IFERROR(IF(EXACT(VLOOKUP(AX40,OFERTA_0,1,FALSE),AX40),1,0),0)</f>
        <v>1</v>
      </c>
      <c r="BG40" s="697">
        <f>IFERROR(IF(EXACT(VLOOKUP(AX40,OFERTA_0,3,FALSE),AZ40),1,0),0)</f>
        <v>1</v>
      </c>
      <c r="BH40" s="697">
        <f>IFERROR(IF(EXACT(VLOOKUP(AX40,OFERTA_0,4,FALSE),BA40),1,0),0)</f>
        <v>1</v>
      </c>
      <c r="BI40" s="697">
        <f>IFERROR(IF(EXACT(VLOOKUP(AX40,OFERTA_0,5,FALSE),BB40),1,0),0)</f>
        <v>1</v>
      </c>
      <c r="BJ40" s="697">
        <f t="shared" si="679"/>
        <v>1</v>
      </c>
      <c r="BK40" s="697">
        <f t="shared" si="680"/>
        <v>1</v>
      </c>
      <c r="BL40" s="697">
        <f t="shared" si="681"/>
        <v>1</v>
      </c>
      <c r="BM40" s="698">
        <f t="shared" si="682"/>
        <v>9038700</v>
      </c>
      <c r="BN40" s="699">
        <f t="shared" si="683"/>
        <v>0</v>
      </c>
      <c r="BQ40" s="690" t="s">
        <v>511</v>
      </c>
      <c r="BR40" s="691" t="s">
        <v>382</v>
      </c>
      <c r="BS40" s="304" t="s">
        <v>512</v>
      </c>
      <c r="BT40" s="692" t="s">
        <v>176</v>
      </c>
      <c r="BU40" s="693">
        <v>300</v>
      </c>
      <c r="BV40" s="694">
        <v>16661</v>
      </c>
      <c r="BW40" s="695">
        <f>ROUND(BU40*BV40,0)</f>
        <v>4998300</v>
      </c>
      <c r="BX40" s="723"/>
      <c r="BY40" s="697">
        <f>IFERROR(IF(EXACT(VLOOKUP(BQ40,OFERTA_0,1,FALSE),BQ40),1,0),0)</f>
        <v>1</v>
      </c>
      <c r="BZ40" s="697">
        <f>IFERROR(IF(EXACT(VLOOKUP(BQ40,OFERTA_0,3,FALSE),BS40),1,0),0)</f>
        <v>1</v>
      </c>
      <c r="CA40" s="697">
        <f>IFERROR(IF(EXACT(VLOOKUP(BQ40,OFERTA_0,4,FALSE),BT40),1,0),0)</f>
        <v>1</v>
      </c>
      <c r="CB40" s="697">
        <f>IFERROR(IF(EXACT(VLOOKUP(BQ40,OFERTA_0,5,FALSE),BU40),1,0),0)</f>
        <v>1</v>
      </c>
      <c r="CC40" s="697">
        <f t="shared" si="684"/>
        <v>1</v>
      </c>
      <c r="CD40" s="697">
        <f t="shared" si="685"/>
        <v>1</v>
      </c>
      <c r="CE40" s="697">
        <f t="shared" si="686"/>
        <v>1</v>
      </c>
      <c r="CF40" s="698">
        <f t="shared" si="687"/>
        <v>4998300</v>
      </c>
      <c r="CG40" s="699">
        <f t="shared" si="688"/>
        <v>0</v>
      </c>
      <c r="CJ40" s="690" t="s">
        <v>511</v>
      </c>
      <c r="CK40" s="691" t="s">
        <v>382</v>
      </c>
      <c r="CL40" s="296" t="s">
        <v>512</v>
      </c>
      <c r="CM40" s="692" t="s">
        <v>176</v>
      </c>
      <c r="CN40" s="693">
        <v>300</v>
      </c>
      <c r="CO40" s="694">
        <v>14500</v>
      </c>
      <c r="CP40" s="695">
        <f t="shared" si="689"/>
        <v>4350000</v>
      </c>
      <c r="CQ40" s="723"/>
      <c r="CR40" s="697">
        <f>IFERROR(IF(EXACT(VLOOKUP(CJ40,OFERTA_0,1,FALSE),CJ40),1,0),0)</f>
        <v>1</v>
      </c>
      <c r="CS40" s="697">
        <f>IFERROR(IF(EXACT(VLOOKUP(CJ40,OFERTA_0,3,FALSE),CL40),1,0),0)</f>
        <v>1</v>
      </c>
      <c r="CT40" s="697">
        <f>IFERROR(IF(EXACT(VLOOKUP(CJ40,OFERTA_0,4,FALSE),CM40),1,0),0)</f>
        <v>1</v>
      </c>
      <c r="CU40" s="697">
        <f>IFERROR(IF(EXACT(VLOOKUP(CJ40,OFERTA_0,5,FALSE),CN40),1,0),0)</f>
        <v>1</v>
      </c>
      <c r="CV40" s="697">
        <f t="shared" si="690"/>
        <v>1</v>
      </c>
      <c r="CW40" s="697">
        <f t="shared" si="691"/>
        <v>1</v>
      </c>
      <c r="CX40" s="697">
        <f t="shared" si="692"/>
        <v>1</v>
      </c>
      <c r="CY40" s="698">
        <f t="shared" si="693"/>
        <v>4350000</v>
      </c>
      <c r="CZ40" s="699">
        <f t="shared" si="694"/>
        <v>0</v>
      </c>
      <c r="DC40" s="690" t="s">
        <v>511</v>
      </c>
      <c r="DD40" s="691" t="s">
        <v>382</v>
      </c>
      <c r="DE40" s="304" t="s">
        <v>512</v>
      </c>
      <c r="DF40" s="692" t="s">
        <v>176</v>
      </c>
      <c r="DG40" s="693">
        <v>300</v>
      </c>
      <c r="DH40" s="694">
        <v>16500</v>
      </c>
      <c r="DI40" s="695">
        <f>ROUND(DG40*DH40,0)</f>
        <v>4950000</v>
      </c>
      <c r="DJ40" s="723"/>
      <c r="DK40" s="697">
        <f>IFERROR(IF(EXACT(VLOOKUP(DC40,OFERTA_0,1,FALSE),DC40),1,0),0)</f>
        <v>1</v>
      </c>
      <c r="DL40" s="697">
        <f>IFERROR(IF(EXACT(VLOOKUP(DC40,OFERTA_0,3,FALSE),DE40),1,0),0)</f>
        <v>1</v>
      </c>
      <c r="DM40" s="697">
        <f>IFERROR(IF(EXACT(VLOOKUP(DC40,OFERTA_0,4,FALSE),DF40),1,0),0)</f>
        <v>1</v>
      </c>
      <c r="DN40" s="697">
        <f>IFERROR(IF(EXACT(VLOOKUP(DC40,OFERTA_0,5,FALSE),DG40),1,0),0)</f>
        <v>1</v>
      </c>
      <c r="DO40" s="697">
        <f t="shared" si="695"/>
        <v>1</v>
      </c>
      <c r="DP40" s="697">
        <f t="shared" si="696"/>
        <v>1</v>
      </c>
      <c r="DQ40" s="697">
        <f t="shared" si="697"/>
        <v>1</v>
      </c>
      <c r="DR40" s="698">
        <f t="shared" si="698"/>
        <v>4950000</v>
      </c>
      <c r="DS40" s="699">
        <f t="shared" si="699"/>
        <v>0</v>
      </c>
      <c r="DV40" s="690" t="s">
        <v>511</v>
      </c>
      <c r="DW40" s="691" t="s">
        <v>382</v>
      </c>
      <c r="DX40" s="297" t="s">
        <v>512</v>
      </c>
      <c r="DY40" s="692" t="s">
        <v>176</v>
      </c>
      <c r="DZ40" s="693">
        <v>300</v>
      </c>
      <c r="EA40" s="694">
        <v>26500</v>
      </c>
      <c r="EB40" s="701">
        <f>ROUND(DZ40*EA40,0)</f>
        <v>7950000</v>
      </c>
      <c r="EC40" s="723"/>
      <c r="ED40" s="697">
        <f>IFERROR(IF(EXACT(VLOOKUP(DV40,OFERTA_0,1,FALSE),DV40),1,0),0)</f>
        <v>1</v>
      </c>
      <c r="EE40" s="697">
        <f>IFERROR(IF(EXACT(VLOOKUP(DV40,OFERTA_0,3,FALSE),DX40),1,0),0)</f>
        <v>1</v>
      </c>
      <c r="EF40" s="697">
        <f>IFERROR(IF(EXACT(VLOOKUP(DV40,OFERTA_0,4,FALSE),DY40),1,0),0)</f>
        <v>1</v>
      </c>
      <c r="EG40" s="697">
        <f>IFERROR(IF(EXACT(VLOOKUP(DV40,OFERTA_0,5,FALSE),DZ40),1,0),0)</f>
        <v>1</v>
      </c>
      <c r="EH40" s="697">
        <f t="shared" si="700"/>
        <v>1</v>
      </c>
      <c r="EI40" s="697">
        <f t="shared" si="701"/>
        <v>1</v>
      </c>
      <c r="EJ40" s="697">
        <f t="shared" si="702"/>
        <v>1</v>
      </c>
      <c r="EK40" s="698">
        <f t="shared" si="703"/>
        <v>7950000</v>
      </c>
      <c r="EL40" s="699">
        <f t="shared" si="704"/>
        <v>0</v>
      </c>
      <c r="EO40" s="690" t="s">
        <v>511</v>
      </c>
      <c r="EP40" s="691" t="s">
        <v>382</v>
      </c>
      <c r="EQ40" s="297" t="s">
        <v>512</v>
      </c>
      <c r="ER40" s="692" t="s">
        <v>176</v>
      </c>
      <c r="ES40" s="693">
        <v>300</v>
      </c>
      <c r="ET40" s="694">
        <v>12500</v>
      </c>
      <c r="EU40" s="695">
        <f>ROUND(ES40*ET40,0)</f>
        <v>3750000</v>
      </c>
      <c r="EV40" s="723"/>
      <c r="EW40" s="697">
        <f>IFERROR(IF(EXACT(VLOOKUP(EO40,OFERTA_0,1,FALSE),EO40),1,0),0)</f>
        <v>1</v>
      </c>
      <c r="EX40" s="697">
        <f>IFERROR(IF(EXACT(VLOOKUP(EO40,OFERTA_0,3,FALSE),EQ40),1,0),0)</f>
        <v>1</v>
      </c>
      <c r="EY40" s="697">
        <f>IFERROR(IF(EXACT(VLOOKUP(EO40,OFERTA_0,4,FALSE),ER40),1,0),0)</f>
        <v>1</v>
      </c>
      <c r="EZ40" s="697">
        <f>IFERROR(IF(EXACT(VLOOKUP(EO40,OFERTA_0,5,FALSE),ES40),1,0),0)</f>
        <v>1</v>
      </c>
      <c r="FA40" s="697">
        <f t="shared" si="705"/>
        <v>1</v>
      </c>
      <c r="FB40" s="697">
        <f t="shared" si="706"/>
        <v>1</v>
      </c>
      <c r="FC40" s="697">
        <f t="shared" si="707"/>
        <v>1</v>
      </c>
      <c r="FD40" s="698">
        <f t="shared" si="708"/>
        <v>3750000</v>
      </c>
      <c r="FE40" s="699">
        <f t="shared" si="709"/>
        <v>0</v>
      </c>
      <c r="FH40" s="702" t="s">
        <v>382</v>
      </c>
      <c r="FI40" s="702" t="s">
        <v>194</v>
      </c>
      <c r="FJ40" s="298" t="s">
        <v>571</v>
      </c>
      <c r="FK40" s="692" t="s">
        <v>176</v>
      </c>
      <c r="FL40" s="703">
        <v>32</v>
      </c>
      <c r="FM40" s="704">
        <v>35000</v>
      </c>
      <c r="FN40" s="705">
        <f>ROUND(FL40*FM40,0)</f>
        <v>1120000</v>
      </c>
      <c r="FO40" s="722"/>
      <c r="FP40" s="697">
        <f>IFERROR(IF(EXACT(VLOOKUP(FH40,OFERTA_0,1,FALSE),FH40),1,0),0)</f>
        <v>0</v>
      </c>
      <c r="FQ40" s="697">
        <f>IFERROR(IF(EXACT(VLOOKUP(FH40,OFERTA_0,3,FALSE),FJ40),1,0),0)</f>
        <v>0</v>
      </c>
      <c r="FR40" s="697">
        <f>IFERROR(IF(EXACT(VLOOKUP(FH40,OFERTA_0,4,FALSE),FK40),1,0),0)</f>
        <v>0</v>
      </c>
      <c r="FS40" s="697">
        <f>IFERROR(IF(EXACT(VLOOKUP(FH40,OFERTA_0,5,FALSE),FL40),1,0),0)</f>
        <v>0</v>
      </c>
      <c r="FT40" s="697">
        <f t="shared" si="710"/>
        <v>1</v>
      </c>
      <c r="FU40" s="697">
        <f t="shared" si="711"/>
        <v>1</v>
      </c>
      <c r="FV40" s="697">
        <f t="shared" si="712"/>
        <v>0</v>
      </c>
      <c r="FW40" s="698">
        <f t="shared" si="713"/>
        <v>1120000</v>
      </c>
      <c r="FX40" s="699">
        <f t="shared" si="714"/>
        <v>0</v>
      </c>
      <c r="GA40" s="690" t="s">
        <v>511</v>
      </c>
      <c r="GB40" s="691" t="s">
        <v>382</v>
      </c>
      <c r="GC40" s="304" t="s">
        <v>512</v>
      </c>
      <c r="GD40" s="692" t="s">
        <v>176</v>
      </c>
      <c r="GE40" s="693">
        <v>300</v>
      </c>
      <c r="GF40" s="694">
        <v>25000</v>
      </c>
      <c r="GG40" s="695">
        <f>ROUND(GE40*GF40,0)</f>
        <v>7500000</v>
      </c>
      <c r="GH40" s="723"/>
      <c r="GI40" s="697">
        <f>IFERROR(IF(EXACT(VLOOKUP(GA40,OFERTA_0,1,FALSE),GA40),1,0),0)</f>
        <v>1</v>
      </c>
      <c r="GJ40" s="697">
        <f>IFERROR(IF(EXACT(VLOOKUP(GA40,OFERTA_0,3,FALSE),GC40),1,0),0)</f>
        <v>1</v>
      </c>
      <c r="GK40" s="697">
        <f>IFERROR(IF(EXACT(VLOOKUP(GA40,OFERTA_0,4,FALSE),GD40),1,0),0)</f>
        <v>1</v>
      </c>
      <c r="GL40" s="697">
        <f>IFERROR(IF(EXACT(VLOOKUP(GA40,OFERTA_0,5,FALSE),GE40),1,0),0)</f>
        <v>1</v>
      </c>
      <c r="GM40" s="697">
        <f t="shared" si="715"/>
        <v>1</v>
      </c>
      <c r="GN40" s="697">
        <f t="shared" si="716"/>
        <v>1</v>
      </c>
      <c r="GO40" s="697">
        <f t="shared" si="717"/>
        <v>1</v>
      </c>
      <c r="GP40" s="698">
        <f t="shared" si="718"/>
        <v>7500000</v>
      </c>
      <c r="GQ40" s="699">
        <f t="shared" si="719"/>
        <v>0</v>
      </c>
      <c r="GT40" s="690" t="s">
        <v>511</v>
      </c>
      <c r="GU40" s="691" t="s">
        <v>382</v>
      </c>
      <c r="GV40" s="304" t="s">
        <v>512</v>
      </c>
      <c r="GW40" s="692" t="s">
        <v>176</v>
      </c>
      <c r="GX40" s="693">
        <v>300</v>
      </c>
      <c r="GY40" s="694">
        <v>25000</v>
      </c>
      <c r="GZ40" s="695">
        <f>ROUND(GX40*GY40,0)</f>
        <v>7500000</v>
      </c>
      <c r="HA40" s="723"/>
      <c r="HB40" s="697">
        <f>IFERROR(IF(EXACT(VLOOKUP(GT40,OFERTA_0,1,FALSE),GT40),1,0),0)</f>
        <v>1</v>
      </c>
      <c r="HC40" s="697">
        <f>IFERROR(IF(EXACT(VLOOKUP(GT40,OFERTA_0,3,FALSE),GV40),1,0),0)</f>
        <v>1</v>
      </c>
      <c r="HD40" s="697">
        <f>IFERROR(IF(EXACT(VLOOKUP(GT40,OFERTA_0,4,FALSE),GW40),1,0),0)</f>
        <v>1</v>
      </c>
      <c r="HE40" s="697">
        <f>IFERROR(IF(EXACT(VLOOKUP(GT40,OFERTA_0,5,FALSE),GX40),1,0),0)</f>
        <v>1</v>
      </c>
      <c r="HF40" s="697">
        <f t="shared" si="720"/>
        <v>1</v>
      </c>
      <c r="HG40" s="697">
        <f t="shared" si="721"/>
        <v>1</v>
      </c>
      <c r="HH40" s="697">
        <f t="shared" si="722"/>
        <v>1</v>
      </c>
      <c r="HI40" s="698">
        <f t="shared" si="723"/>
        <v>7500000</v>
      </c>
      <c r="HJ40" s="699">
        <f t="shared" si="724"/>
        <v>0</v>
      </c>
      <c r="HM40" s="690" t="s">
        <v>511</v>
      </c>
      <c r="HN40" s="691" t="s">
        <v>382</v>
      </c>
      <c r="HO40" s="304" t="s">
        <v>512</v>
      </c>
      <c r="HP40" s="692" t="s">
        <v>176</v>
      </c>
      <c r="HQ40" s="693">
        <v>300</v>
      </c>
      <c r="HR40" s="694">
        <v>21497</v>
      </c>
      <c r="HS40" s="695">
        <f>ROUND(HQ40*HR40,0)</f>
        <v>6449100</v>
      </c>
      <c r="HT40" s="723"/>
      <c r="HU40" s="697">
        <f>IFERROR(IF(EXACT(VLOOKUP(HM40,OFERTA_0,1,FALSE),HM40),1,0),0)</f>
        <v>1</v>
      </c>
      <c r="HV40" s="697">
        <f>IFERROR(IF(EXACT(VLOOKUP(HM40,OFERTA_0,3,FALSE),HO40),1,0),0)</f>
        <v>1</v>
      </c>
      <c r="HW40" s="697">
        <f>IFERROR(IF(EXACT(VLOOKUP(HM40,OFERTA_0,4,FALSE),HP40),1,0),0)</f>
        <v>1</v>
      </c>
      <c r="HX40" s="697">
        <f>IFERROR(IF(EXACT(VLOOKUP(HM40,OFERTA_0,5,FALSE),HQ40),1,0),0)</f>
        <v>1</v>
      </c>
      <c r="HY40" s="697">
        <f t="shared" si="725"/>
        <v>1</v>
      </c>
      <c r="HZ40" s="697">
        <f t="shared" si="726"/>
        <v>1</v>
      </c>
      <c r="IA40" s="697">
        <f t="shared" si="727"/>
        <v>1</v>
      </c>
      <c r="IB40" s="698">
        <f t="shared" si="728"/>
        <v>6449100</v>
      </c>
      <c r="IC40" s="699">
        <f t="shared" si="729"/>
        <v>0</v>
      </c>
      <c r="IF40" s="690" t="s">
        <v>511</v>
      </c>
      <c r="IG40" s="691" t="s">
        <v>382</v>
      </c>
      <c r="IH40" s="304" t="s">
        <v>512</v>
      </c>
      <c r="II40" s="692" t="s">
        <v>176</v>
      </c>
      <c r="IJ40" s="693">
        <v>300</v>
      </c>
      <c r="IK40" s="694">
        <v>21495</v>
      </c>
      <c r="IL40" s="695">
        <f>ROUND(IJ40*IK40,0)</f>
        <v>6448500</v>
      </c>
      <c r="IM40" s="723"/>
      <c r="IN40" s="697">
        <f>IFERROR(IF(EXACT(VLOOKUP(IF40,OFERTA_0,1,FALSE),IF40),1,0),0)</f>
        <v>1</v>
      </c>
      <c r="IO40" s="697">
        <f>IFERROR(IF(EXACT(VLOOKUP(IF40,OFERTA_0,3,FALSE),IH40),1,0),0)</f>
        <v>1</v>
      </c>
      <c r="IP40" s="697">
        <f>IFERROR(IF(EXACT(VLOOKUP(IF40,OFERTA_0,4,FALSE),II40),1,0),0)</f>
        <v>1</v>
      </c>
      <c r="IQ40" s="697">
        <f>IFERROR(IF(EXACT(VLOOKUP(IF40,OFERTA_0,5,FALSE),IJ40),1,0),0)</f>
        <v>1</v>
      </c>
      <c r="IR40" s="697">
        <f t="shared" si="730"/>
        <v>1</v>
      </c>
      <c r="IS40" s="697">
        <f t="shared" si="731"/>
        <v>1</v>
      </c>
      <c r="IT40" s="697">
        <f t="shared" si="732"/>
        <v>1</v>
      </c>
      <c r="IU40" s="698">
        <f t="shared" si="733"/>
        <v>6448500</v>
      </c>
      <c r="IV40" s="699">
        <f t="shared" si="734"/>
        <v>0</v>
      </c>
      <c r="IY40" s="690" t="s">
        <v>511</v>
      </c>
      <c r="IZ40" s="691" t="s">
        <v>382</v>
      </c>
      <c r="JA40" s="304" t="s">
        <v>512</v>
      </c>
      <c r="JB40" s="692" t="s">
        <v>176</v>
      </c>
      <c r="JC40" s="693">
        <v>300</v>
      </c>
      <c r="JD40" s="694">
        <v>29000</v>
      </c>
      <c r="JE40" s="695">
        <f>ROUND(JC40*JD40,0)</f>
        <v>8700000</v>
      </c>
      <c r="JF40" s="723"/>
      <c r="JG40" s="697">
        <f>IFERROR(IF(EXACT(VLOOKUP(IY40,OFERTA_0,1,FALSE),IY40),1,0),0)</f>
        <v>1</v>
      </c>
      <c r="JH40" s="697">
        <f>IFERROR(IF(EXACT(VLOOKUP(IY40,OFERTA_0,3,FALSE),JA40),1,0),0)</f>
        <v>1</v>
      </c>
      <c r="JI40" s="697">
        <f>IFERROR(IF(EXACT(VLOOKUP(IY40,OFERTA_0,4,FALSE),JB40),1,0),0)</f>
        <v>1</v>
      </c>
      <c r="JJ40" s="697">
        <f>IFERROR(IF(EXACT(VLOOKUP(IY40,OFERTA_0,5,FALSE),JC40),1,0),0)</f>
        <v>1</v>
      </c>
      <c r="JK40" s="697">
        <f t="shared" si="735"/>
        <v>1</v>
      </c>
      <c r="JL40" s="697">
        <f t="shared" si="736"/>
        <v>1</v>
      </c>
      <c r="JM40" s="697">
        <f t="shared" si="737"/>
        <v>1</v>
      </c>
      <c r="JN40" s="698">
        <f t="shared" si="738"/>
        <v>8700000</v>
      </c>
      <c r="JO40" s="699">
        <f t="shared" si="739"/>
        <v>0</v>
      </c>
      <c r="JR40" s="690" t="s">
        <v>511</v>
      </c>
      <c r="JS40" s="691" t="s">
        <v>382</v>
      </c>
      <c r="JT40" s="304" t="s">
        <v>512</v>
      </c>
      <c r="JU40" s="692" t="s">
        <v>176</v>
      </c>
      <c r="JV40" s="693">
        <v>300</v>
      </c>
      <c r="JW40" s="694">
        <v>21565</v>
      </c>
      <c r="JX40" s="695">
        <f>ROUND(JV40*JW40,0)</f>
        <v>6469500</v>
      </c>
      <c r="JY40" s="723"/>
      <c r="JZ40" s="697">
        <f>IFERROR(IF(EXACT(VLOOKUP(JR40,OFERTA_0,1,FALSE),JR40),1,0),0)</f>
        <v>1</v>
      </c>
      <c r="KA40" s="697">
        <f>IFERROR(IF(EXACT(VLOOKUP(JR40,OFERTA_0,3,FALSE),JT40),1,0),0)</f>
        <v>1</v>
      </c>
      <c r="KB40" s="697">
        <f>IFERROR(IF(EXACT(VLOOKUP(JR40,OFERTA_0,4,FALSE),JU40),1,0),0)</f>
        <v>1</v>
      </c>
      <c r="KC40" s="697">
        <f>IFERROR(IF(EXACT(VLOOKUP(JR40,OFERTA_0,5,FALSE),JV40),1,0),0)</f>
        <v>1</v>
      </c>
      <c r="KD40" s="697">
        <f t="shared" si="740"/>
        <v>1</v>
      </c>
      <c r="KE40" s="697">
        <f t="shared" si="741"/>
        <v>1</v>
      </c>
      <c r="KF40" s="697">
        <f t="shared" si="742"/>
        <v>1</v>
      </c>
      <c r="KG40" s="698">
        <f t="shared" si="743"/>
        <v>6469500</v>
      </c>
      <c r="KH40" s="699">
        <f t="shared" si="744"/>
        <v>0</v>
      </c>
      <c r="KK40" s="690" t="s">
        <v>511</v>
      </c>
      <c r="KL40" s="691" t="s">
        <v>382</v>
      </c>
      <c r="KM40" s="304" t="s">
        <v>512</v>
      </c>
      <c r="KN40" s="692" t="s">
        <v>176</v>
      </c>
      <c r="KO40" s="693">
        <v>300</v>
      </c>
      <c r="KP40" s="694">
        <v>9000</v>
      </c>
      <c r="KQ40" s="695">
        <f>ROUND(KO40*KP40,0)</f>
        <v>2700000</v>
      </c>
      <c r="KR40" s="723"/>
      <c r="KS40" s="697">
        <f>IFERROR(IF(EXACT(VLOOKUP(KK40,OFERTA_0,1,FALSE),KK40),1,0),0)</f>
        <v>1</v>
      </c>
      <c r="KT40" s="697">
        <f>IFERROR(IF(EXACT(VLOOKUP(KK40,OFERTA_0,3,FALSE),KM40),1,0),0)</f>
        <v>1</v>
      </c>
      <c r="KU40" s="697">
        <f>IFERROR(IF(EXACT(VLOOKUP(KK40,OFERTA_0,4,FALSE),KN40),1,0),0)</f>
        <v>1</v>
      </c>
      <c r="KV40" s="697">
        <f>IFERROR(IF(EXACT(VLOOKUP(KK40,OFERTA_0,5,FALSE),KO40),1,0),0)</f>
        <v>1</v>
      </c>
      <c r="KW40" s="697">
        <f t="shared" si="745"/>
        <v>1</v>
      </c>
      <c r="KX40" s="697">
        <f t="shared" si="746"/>
        <v>1</v>
      </c>
      <c r="KY40" s="697">
        <f t="shared" si="747"/>
        <v>1</v>
      </c>
      <c r="KZ40" s="698">
        <f t="shared" si="748"/>
        <v>2700000</v>
      </c>
      <c r="LA40" s="699">
        <f t="shared" si="749"/>
        <v>0</v>
      </c>
      <c r="LD40" s="690" t="s">
        <v>511</v>
      </c>
      <c r="LE40" s="691" t="s">
        <v>382</v>
      </c>
      <c r="LF40" s="304" t="s">
        <v>512</v>
      </c>
      <c r="LG40" s="692" t="s">
        <v>176</v>
      </c>
      <c r="LH40" s="693">
        <v>300</v>
      </c>
      <c r="LI40" s="694">
        <v>19755.08347922999</v>
      </c>
      <c r="LJ40" s="695">
        <f>ROUND(LH40*LI40,0)</f>
        <v>5926525</v>
      </c>
      <c r="LK40" s="723"/>
      <c r="LL40" s="697">
        <f>IFERROR(IF(EXACT(VLOOKUP(LD40,OFERTA_0,1,FALSE),LD40),1,0),0)</f>
        <v>1</v>
      </c>
      <c r="LM40" s="697">
        <f>IFERROR(IF(EXACT(VLOOKUP(LD40,OFERTA_0,3,FALSE),LF40),1,0),0)</f>
        <v>1</v>
      </c>
      <c r="LN40" s="697">
        <f>IFERROR(IF(EXACT(VLOOKUP(LD40,OFERTA_0,4,FALSE),LG40),1,0),0)</f>
        <v>1</v>
      </c>
      <c r="LO40" s="697">
        <f>IFERROR(IF(EXACT(VLOOKUP(LD40,OFERTA_0,5,FALSE),LH40),1,0),0)</f>
        <v>1</v>
      </c>
      <c r="LP40" s="697">
        <f t="shared" si="750"/>
        <v>1</v>
      </c>
      <c r="LQ40" s="697">
        <f t="shared" si="751"/>
        <v>1</v>
      </c>
      <c r="LR40" s="697">
        <f t="shared" si="752"/>
        <v>1</v>
      </c>
      <c r="LS40" s="698">
        <f t="shared" si="753"/>
        <v>5926525</v>
      </c>
      <c r="LT40" s="699">
        <f t="shared" si="754"/>
        <v>0</v>
      </c>
      <c r="LW40" s="690" t="s">
        <v>511</v>
      </c>
      <c r="LX40" s="691" t="s">
        <v>382</v>
      </c>
      <c r="LY40" s="304" t="s">
        <v>512</v>
      </c>
      <c r="LZ40" s="692" t="s">
        <v>176</v>
      </c>
      <c r="MA40" s="693">
        <v>300</v>
      </c>
      <c r="MB40" s="694">
        <v>21503</v>
      </c>
      <c r="MC40" s="695">
        <f>ROUND(MA40*MB40,0)</f>
        <v>6450900</v>
      </c>
      <c r="MD40" s="723"/>
      <c r="ME40" s="697">
        <f>IFERROR(IF(EXACT(VLOOKUP(LW40,OFERTA_0,1,FALSE),LW40),1,0),0)</f>
        <v>1</v>
      </c>
      <c r="MF40" s="697">
        <f>IFERROR(IF(EXACT(VLOOKUP(LW40,OFERTA_0,3,FALSE),LY40),1,0),0)</f>
        <v>1</v>
      </c>
      <c r="MG40" s="697">
        <f>IFERROR(IF(EXACT(VLOOKUP(LW40,OFERTA_0,4,FALSE),LZ40),1,0),0)</f>
        <v>1</v>
      </c>
      <c r="MH40" s="697">
        <f>IFERROR(IF(EXACT(VLOOKUP(LW40,OFERTA_0,5,FALSE),MA40),1,0),0)</f>
        <v>1</v>
      </c>
      <c r="MI40" s="697">
        <f t="shared" si="755"/>
        <v>1</v>
      </c>
      <c r="MJ40" s="697">
        <f t="shared" si="756"/>
        <v>1</v>
      </c>
      <c r="MK40" s="697">
        <f t="shared" si="757"/>
        <v>1</v>
      </c>
      <c r="ML40" s="698">
        <f t="shared" si="758"/>
        <v>6450900</v>
      </c>
      <c r="MM40" s="699">
        <f t="shared" si="759"/>
        <v>0</v>
      </c>
      <c r="MP40" s="690" t="s">
        <v>511</v>
      </c>
      <c r="MQ40" s="691" t="s">
        <v>382</v>
      </c>
      <c r="MR40" s="304" t="s">
        <v>512</v>
      </c>
      <c r="MS40" s="692" t="s">
        <v>176</v>
      </c>
      <c r="MT40" s="693">
        <v>300</v>
      </c>
      <c r="MU40" s="694">
        <v>80000</v>
      </c>
      <c r="MV40" s="695">
        <v>24000000</v>
      </c>
      <c r="MW40" s="723"/>
      <c r="MX40" s="697">
        <f>IFERROR(IF(EXACT(VLOOKUP(MP40,OFERTA_0,1,FALSE),MP40),1,0),0)</f>
        <v>1</v>
      </c>
      <c r="MY40" s="697">
        <f>IFERROR(IF(EXACT(VLOOKUP(MP40,OFERTA_0,3,FALSE),MR40),1,0),0)</f>
        <v>1</v>
      </c>
      <c r="MZ40" s="697">
        <f>IFERROR(IF(EXACT(VLOOKUP(MP40,OFERTA_0,4,FALSE),MS40),1,0),0)</f>
        <v>1</v>
      </c>
      <c r="NA40" s="697">
        <f>IFERROR(IF(EXACT(VLOOKUP(MP40,OFERTA_0,5,FALSE),MT40),1,0),0)</f>
        <v>1</v>
      </c>
      <c r="NB40" s="697">
        <f t="shared" si="760"/>
        <v>1</v>
      </c>
      <c r="NC40" s="697">
        <f t="shared" si="761"/>
        <v>1</v>
      </c>
      <c r="ND40" s="697">
        <f t="shared" si="762"/>
        <v>1</v>
      </c>
      <c r="NE40" s="698">
        <f t="shared" si="763"/>
        <v>24000000</v>
      </c>
      <c r="NF40" s="699">
        <f t="shared" si="764"/>
        <v>0</v>
      </c>
      <c r="NI40" s="690" t="s">
        <v>511</v>
      </c>
      <c r="NJ40" s="691" t="s">
        <v>382</v>
      </c>
      <c r="NK40" s="304" t="s">
        <v>512</v>
      </c>
      <c r="NL40" s="692" t="s">
        <v>176</v>
      </c>
      <c r="NM40" s="693">
        <v>300</v>
      </c>
      <c r="NN40" s="694">
        <v>21500</v>
      </c>
      <c r="NO40" s="695">
        <f>ROUND(NM40*NN40,0)</f>
        <v>6450000</v>
      </c>
      <c r="NP40" s="723"/>
      <c r="NQ40" s="697">
        <f>IFERROR(IF(EXACT(VLOOKUP(NI40,OFERTA_0,1,FALSE),NI40),1,0),0)</f>
        <v>1</v>
      </c>
      <c r="NR40" s="697">
        <f>IFERROR(IF(EXACT(VLOOKUP(NI40,OFERTA_0,3,FALSE),NK40),1,0),0)</f>
        <v>1</v>
      </c>
      <c r="NS40" s="697">
        <f>IFERROR(IF(EXACT(VLOOKUP(NI40,OFERTA_0,4,FALSE),NL40),1,0),0)</f>
        <v>1</v>
      </c>
      <c r="NT40" s="697">
        <f>IFERROR(IF(EXACT(VLOOKUP(NI40,OFERTA_0,5,FALSE),NM40),1,0),0)</f>
        <v>1</v>
      </c>
      <c r="NU40" s="697">
        <f t="shared" si="765"/>
        <v>1</v>
      </c>
      <c r="NV40" s="697">
        <f t="shared" si="766"/>
        <v>1</v>
      </c>
      <c r="NW40" s="697">
        <f t="shared" si="767"/>
        <v>1</v>
      </c>
      <c r="NX40" s="698">
        <f t="shared" si="768"/>
        <v>6450000</v>
      </c>
      <c r="NY40" s="699">
        <f t="shared" si="769"/>
        <v>0</v>
      </c>
      <c r="OB40" s="690" t="s">
        <v>511</v>
      </c>
      <c r="OC40" s="691" t="s">
        <v>382</v>
      </c>
      <c r="OD40" s="304" t="s">
        <v>512</v>
      </c>
      <c r="OE40" s="692" t="s">
        <v>176</v>
      </c>
      <c r="OF40" s="693">
        <v>300</v>
      </c>
      <c r="OG40" s="694">
        <v>25000</v>
      </c>
      <c r="OH40" s="695">
        <f>ROUND(OF40*OG40,0)</f>
        <v>7500000</v>
      </c>
      <c r="OI40" s="723"/>
      <c r="OJ40" s="697">
        <f>IFERROR(IF(EXACT(VLOOKUP(OB40,OFERTA_0,1,FALSE),OB40),1,0),0)</f>
        <v>1</v>
      </c>
      <c r="OK40" s="697">
        <f>IFERROR(IF(EXACT(VLOOKUP(OB40,OFERTA_0,3,FALSE),OD40),1,0),0)</f>
        <v>1</v>
      </c>
      <c r="OL40" s="697">
        <f>IFERROR(IF(EXACT(VLOOKUP(OB40,OFERTA_0,4,FALSE),OE40),1,0),0)</f>
        <v>1</v>
      </c>
      <c r="OM40" s="697">
        <f>IFERROR(IF(EXACT(VLOOKUP(OB40,OFERTA_0,5,FALSE),OF40),1,0),0)</f>
        <v>1</v>
      </c>
      <c r="ON40" s="697">
        <f t="shared" si="770"/>
        <v>1</v>
      </c>
      <c r="OO40" s="697">
        <f t="shared" si="771"/>
        <v>1</v>
      </c>
      <c r="OP40" s="697">
        <f t="shared" si="772"/>
        <v>1</v>
      </c>
      <c r="OQ40" s="698">
        <f t="shared" si="773"/>
        <v>7500000</v>
      </c>
      <c r="OR40" s="699">
        <f t="shared" si="774"/>
        <v>0</v>
      </c>
    </row>
    <row r="41" spans="2:408" ht="107.25" customHeight="1" thickTop="1" thickBot="1" x14ac:dyDescent="0.3">
      <c r="B41" s="690" t="s">
        <v>513</v>
      </c>
      <c r="C41" s="691" t="s">
        <v>382</v>
      </c>
      <c r="D41" s="304" t="s">
        <v>514</v>
      </c>
      <c r="E41" s="692" t="s">
        <v>176</v>
      </c>
      <c r="F41" s="693">
        <v>531</v>
      </c>
      <c r="G41" s="694"/>
      <c r="H41" s="695">
        <f>ROUND(F41*G41,0)</f>
        <v>0</v>
      </c>
      <c r="I41" s="723"/>
      <c r="L41" s="690" t="s">
        <v>513</v>
      </c>
      <c r="M41" s="691" t="s">
        <v>382</v>
      </c>
      <c r="N41" s="304" t="s">
        <v>514</v>
      </c>
      <c r="O41" s="692" t="s">
        <v>176</v>
      </c>
      <c r="P41" s="693">
        <v>531</v>
      </c>
      <c r="Q41" s="694">
        <v>81800</v>
      </c>
      <c r="R41" s="695">
        <v>43435800</v>
      </c>
      <c r="S41" s="723"/>
      <c r="T41" s="697">
        <f>IFERROR(IF(EXACT(VLOOKUP(L41,OFERTA_0,1,FALSE),L41),1,0),0)</f>
        <v>1</v>
      </c>
      <c r="U41" s="697">
        <f>IFERROR(IF(EXACT(VLOOKUP(L41,OFERTA_0,3,FALSE),N41),1,0),0)</f>
        <v>1</v>
      </c>
      <c r="V41" s="697">
        <f>IFERROR(IF(EXACT(VLOOKUP(L41,OFERTA_0,4,FALSE),O41),1,0),0)</f>
        <v>1</v>
      </c>
      <c r="W41" s="697">
        <f>IFERROR(IF(EXACT(VLOOKUP(L41,OFERTA_0,5,FALSE),P41),1,0),0)</f>
        <v>1</v>
      </c>
      <c r="X41" s="697">
        <f t="shared" si="669"/>
        <v>1</v>
      </c>
      <c r="Y41" s="697">
        <f t="shared" si="670"/>
        <v>1</v>
      </c>
      <c r="Z41" s="697">
        <f t="shared" si="671"/>
        <v>1</v>
      </c>
      <c r="AA41" s="698">
        <f t="shared" si="672"/>
        <v>43435800</v>
      </c>
      <c r="AB41" s="699">
        <f t="shared" si="673"/>
        <v>0</v>
      </c>
      <c r="AE41" s="690" t="s">
        <v>513</v>
      </c>
      <c r="AF41" s="691" t="s">
        <v>382</v>
      </c>
      <c r="AG41" s="304" t="s">
        <v>514</v>
      </c>
      <c r="AH41" s="692" t="s">
        <v>176</v>
      </c>
      <c r="AI41" s="693">
        <v>531</v>
      </c>
      <c r="AJ41" s="694">
        <v>95000</v>
      </c>
      <c r="AK41" s="695">
        <f>ROUND(AI41*AJ41,0)</f>
        <v>50445000</v>
      </c>
      <c r="AL41" s="723"/>
      <c r="AM41" s="697">
        <f>IFERROR(IF(EXACT(VLOOKUP(AE41,OFERTA_0,1,FALSE),AE41),1,0),0)</f>
        <v>1</v>
      </c>
      <c r="AN41" s="697">
        <f>IFERROR(IF(EXACT(VLOOKUP(AE41,OFERTA_0,3,FALSE),AG41),1,0),0)</f>
        <v>1</v>
      </c>
      <c r="AO41" s="697">
        <f>IFERROR(IF(EXACT(VLOOKUP(AE41,OFERTA_0,4,FALSE),AH41),1,0),0)</f>
        <v>1</v>
      </c>
      <c r="AP41" s="697">
        <f>IFERROR(IF(EXACT(VLOOKUP(AE41,OFERTA_0,5,FALSE),AI41),1,0),0)</f>
        <v>1</v>
      </c>
      <c r="AQ41" s="697">
        <f t="shared" si="674"/>
        <v>1</v>
      </c>
      <c r="AR41" s="697">
        <f t="shared" si="675"/>
        <v>1</v>
      </c>
      <c r="AS41" s="697">
        <f t="shared" si="676"/>
        <v>1</v>
      </c>
      <c r="AT41" s="698">
        <f t="shared" si="677"/>
        <v>50445000</v>
      </c>
      <c r="AU41" s="699">
        <f t="shared" si="678"/>
        <v>0</v>
      </c>
      <c r="AX41" s="690" t="s">
        <v>513</v>
      </c>
      <c r="AY41" s="691" t="s">
        <v>382</v>
      </c>
      <c r="AZ41" s="304" t="s">
        <v>514</v>
      </c>
      <c r="BA41" s="692" t="s">
        <v>176</v>
      </c>
      <c r="BB41" s="693">
        <v>531</v>
      </c>
      <c r="BC41" s="700">
        <v>62300</v>
      </c>
      <c r="BD41" s="695">
        <f>ROUND(BB41*BC41,0)</f>
        <v>33081300</v>
      </c>
      <c r="BE41" s="723"/>
      <c r="BF41" s="697">
        <f>IFERROR(IF(EXACT(VLOOKUP(AX41,OFERTA_0,1,FALSE),AX41),1,0),0)</f>
        <v>1</v>
      </c>
      <c r="BG41" s="697">
        <f>IFERROR(IF(EXACT(VLOOKUP(AX41,OFERTA_0,3,FALSE),AZ41),1,0),0)</f>
        <v>1</v>
      </c>
      <c r="BH41" s="697">
        <f>IFERROR(IF(EXACT(VLOOKUP(AX41,OFERTA_0,4,FALSE),BA41),1,0),0)</f>
        <v>1</v>
      </c>
      <c r="BI41" s="697">
        <f>IFERROR(IF(EXACT(VLOOKUP(AX41,OFERTA_0,5,FALSE),BB41),1,0),0)</f>
        <v>1</v>
      </c>
      <c r="BJ41" s="697">
        <f t="shared" si="679"/>
        <v>1</v>
      </c>
      <c r="BK41" s="697">
        <f t="shared" si="680"/>
        <v>1</v>
      </c>
      <c r="BL41" s="697">
        <f t="shared" si="681"/>
        <v>1</v>
      </c>
      <c r="BM41" s="698">
        <f t="shared" si="682"/>
        <v>33081300</v>
      </c>
      <c r="BN41" s="699">
        <f t="shared" si="683"/>
        <v>0</v>
      </c>
      <c r="BQ41" s="690" t="s">
        <v>513</v>
      </c>
      <c r="BR41" s="691" t="s">
        <v>382</v>
      </c>
      <c r="BS41" s="304" t="s">
        <v>514</v>
      </c>
      <c r="BT41" s="692" t="s">
        <v>176</v>
      </c>
      <c r="BU41" s="693">
        <v>531</v>
      </c>
      <c r="BV41" s="694">
        <v>58360</v>
      </c>
      <c r="BW41" s="695">
        <f>ROUND(BU41*BV41,0)</f>
        <v>30989160</v>
      </c>
      <c r="BX41" s="723"/>
      <c r="BY41" s="697">
        <f>IFERROR(IF(EXACT(VLOOKUP(BQ41,OFERTA_0,1,FALSE),BQ41),1,0),0)</f>
        <v>1</v>
      </c>
      <c r="BZ41" s="697">
        <f>IFERROR(IF(EXACT(VLOOKUP(BQ41,OFERTA_0,3,FALSE),BS41),1,0),0)</f>
        <v>1</v>
      </c>
      <c r="CA41" s="697">
        <f>IFERROR(IF(EXACT(VLOOKUP(BQ41,OFERTA_0,4,FALSE),BT41),1,0),0)</f>
        <v>1</v>
      </c>
      <c r="CB41" s="697">
        <f>IFERROR(IF(EXACT(VLOOKUP(BQ41,OFERTA_0,5,FALSE),BU41),1,0),0)</f>
        <v>1</v>
      </c>
      <c r="CC41" s="697">
        <f t="shared" si="684"/>
        <v>1</v>
      </c>
      <c r="CD41" s="697">
        <f t="shared" si="685"/>
        <v>1</v>
      </c>
      <c r="CE41" s="697">
        <f t="shared" si="686"/>
        <v>1</v>
      </c>
      <c r="CF41" s="698">
        <f t="shared" si="687"/>
        <v>30989160</v>
      </c>
      <c r="CG41" s="699">
        <f t="shared" si="688"/>
        <v>0</v>
      </c>
      <c r="CJ41" s="690" t="s">
        <v>513</v>
      </c>
      <c r="CK41" s="691" t="s">
        <v>382</v>
      </c>
      <c r="CL41" s="296" t="s">
        <v>514</v>
      </c>
      <c r="CM41" s="692" t="s">
        <v>176</v>
      </c>
      <c r="CN41" s="693">
        <v>531</v>
      </c>
      <c r="CO41" s="694">
        <v>42000</v>
      </c>
      <c r="CP41" s="695">
        <f t="shared" si="689"/>
        <v>22302000</v>
      </c>
      <c r="CQ41" s="723"/>
      <c r="CR41" s="697">
        <f>IFERROR(IF(EXACT(VLOOKUP(CJ41,OFERTA_0,1,FALSE),CJ41),1,0),0)</f>
        <v>1</v>
      </c>
      <c r="CS41" s="697">
        <f>IFERROR(IF(EXACT(VLOOKUP(CJ41,OFERTA_0,3,FALSE),CL41),1,0),0)</f>
        <v>1</v>
      </c>
      <c r="CT41" s="697">
        <f>IFERROR(IF(EXACT(VLOOKUP(CJ41,OFERTA_0,4,FALSE),CM41),1,0),0)</f>
        <v>1</v>
      </c>
      <c r="CU41" s="697">
        <f>IFERROR(IF(EXACT(VLOOKUP(CJ41,OFERTA_0,5,FALSE),CN41),1,0),0)</f>
        <v>1</v>
      </c>
      <c r="CV41" s="697">
        <f t="shared" si="690"/>
        <v>1</v>
      </c>
      <c r="CW41" s="697">
        <f t="shared" si="691"/>
        <v>1</v>
      </c>
      <c r="CX41" s="697">
        <f t="shared" si="692"/>
        <v>1</v>
      </c>
      <c r="CY41" s="698">
        <f t="shared" si="693"/>
        <v>22302000</v>
      </c>
      <c r="CZ41" s="699">
        <f t="shared" si="694"/>
        <v>0</v>
      </c>
      <c r="DC41" s="690" t="s">
        <v>513</v>
      </c>
      <c r="DD41" s="691" t="s">
        <v>382</v>
      </c>
      <c r="DE41" s="304" t="s">
        <v>514</v>
      </c>
      <c r="DF41" s="692" t="s">
        <v>176</v>
      </c>
      <c r="DG41" s="693">
        <v>531</v>
      </c>
      <c r="DH41" s="694">
        <v>49500.000000000007</v>
      </c>
      <c r="DI41" s="695">
        <f>ROUND(DG41*DH41,0)</f>
        <v>26284500</v>
      </c>
      <c r="DJ41" s="723"/>
      <c r="DK41" s="697">
        <f>IFERROR(IF(EXACT(VLOOKUP(DC41,OFERTA_0,1,FALSE),DC41),1,0),0)</f>
        <v>1</v>
      </c>
      <c r="DL41" s="697">
        <f>IFERROR(IF(EXACT(VLOOKUP(DC41,OFERTA_0,3,FALSE),DE41),1,0),0)</f>
        <v>1</v>
      </c>
      <c r="DM41" s="697">
        <f>IFERROR(IF(EXACT(VLOOKUP(DC41,OFERTA_0,4,FALSE),DF41),1,0),0)</f>
        <v>1</v>
      </c>
      <c r="DN41" s="697">
        <f>IFERROR(IF(EXACT(VLOOKUP(DC41,OFERTA_0,5,FALSE),DG41),1,0),0)</f>
        <v>1</v>
      </c>
      <c r="DO41" s="697">
        <f t="shared" si="695"/>
        <v>1</v>
      </c>
      <c r="DP41" s="697">
        <f t="shared" si="696"/>
        <v>1</v>
      </c>
      <c r="DQ41" s="697">
        <f t="shared" si="697"/>
        <v>1</v>
      </c>
      <c r="DR41" s="698">
        <f t="shared" si="698"/>
        <v>26284500</v>
      </c>
      <c r="DS41" s="699">
        <f t="shared" si="699"/>
        <v>0</v>
      </c>
      <c r="DV41" s="690" t="s">
        <v>513</v>
      </c>
      <c r="DW41" s="691" t="s">
        <v>382</v>
      </c>
      <c r="DX41" s="297" t="s">
        <v>514</v>
      </c>
      <c r="DY41" s="692" t="s">
        <v>176</v>
      </c>
      <c r="DZ41" s="693">
        <v>531</v>
      </c>
      <c r="EA41" s="694">
        <v>38000</v>
      </c>
      <c r="EB41" s="701">
        <f>ROUND(DZ41*EA41,0)</f>
        <v>20178000</v>
      </c>
      <c r="EC41" s="723"/>
      <c r="ED41" s="697">
        <f>IFERROR(IF(EXACT(VLOOKUP(DV41,OFERTA_0,1,FALSE),DV41),1,0),0)</f>
        <v>1</v>
      </c>
      <c r="EE41" s="697">
        <f>IFERROR(IF(EXACT(VLOOKUP(DV41,OFERTA_0,3,FALSE),DX41),1,0),0)</f>
        <v>1</v>
      </c>
      <c r="EF41" s="697">
        <f>IFERROR(IF(EXACT(VLOOKUP(DV41,OFERTA_0,4,FALSE),DY41),1,0),0)</f>
        <v>1</v>
      </c>
      <c r="EG41" s="697">
        <f>IFERROR(IF(EXACT(VLOOKUP(DV41,OFERTA_0,5,FALSE),DZ41),1,0),0)</f>
        <v>1</v>
      </c>
      <c r="EH41" s="697">
        <f t="shared" si="700"/>
        <v>1</v>
      </c>
      <c r="EI41" s="697">
        <f t="shared" si="701"/>
        <v>1</v>
      </c>
      <c r="EJ41" s="697">
        <f t="shared" si="702"/>
        <v>1</v>
      </c>
      <c r="EK41" s="698">
        <f t="shared" si="703"/>
        <v>20178000</v>
      </c>
      <c r="EL41" s="699">
        <f t="shared" si="704"/>
        <v>0</v>
      </c>
      <c r="EO41" s="690" t="s">
        <v>513</v>
      </c>
      <c r="EP41" s="691" t="s">
        <v>382</v>
      </c>
      <c r="EQ41" s="297" t="s">
        <v>514</v>
      </c>
      <c r="ER41" s="692" t="s">
        <v>176</v>
      </c>
      <c r="ES41" s="693">
        <v>531</v>
      </c>
      <c r="ET41" s="694">
        <v>33200</v>
      </c>
      <c r="EU41" s="695">
        <f>ROUND(ES41*ET41,0)</f>
        <v>17629200</v>
      </c>
      <c r="EV41" s="723"/>
      <c r="EW41" s="697">
        <f>IFERROR(IF(EXACT(VLOOKUP(EO41,OFERTA_0,1,FALSE),EO41),1,0),0)</f>
        <v>1</v>
      </c>
      <c r="EX41" s="697">
        <f>IFERROR(IF(EXACT(VLOOKUP(EO41,OFERTA_0,3,FALSE),EQ41),1,0),0)</f>
        <v>1</v>
      </c>
      <c r="EY41" s="697">
        <f>IFERROR(IF(EXACT(VLOOKUP(EO41,OFERTA_0,4,FALSE),ER41),1,0),0)</f>
        <v>1</v>
      </c>
      <c r="EZ41" s="697">
        <f>IFERROR(IF(EXACT(VLOOKUP(EO41,OFERTA_0,5,FALSE),ES41),1,0),0)</f>
        <v>1</v>
      </c>
      <c r="FA41" s="697">
        <f t="shared" si="705"/>
        <v>1</v>
      </c>
      <c r="FB41" s="697">
        <f t="shared" si="706"/>
        <v>1</v>
      </c>
      <c r="FC41" s="697">
        <f t="shared" si="707"/>
        <v>1</v>
      </c>
      <c r="FD41" s="698">
        <f t="shared" si="708"/>
        <v>17629200</v>
      </c>
      <c r="FE41" s="699">
        <f t="shared" si="709"/>
        <v>0</v>
      </c>
      <c r="FH41" s="308"/>
      <c r="FI41" s="308" t="s">
        <v>195</v>
      </c>
      <c r="FJ41" s="309" t="s">
        <v>572</v>
      </c>
      <c r="FK41" s="744"/>
      <c r="FL41" s="745"/>
      <c r="FM41" s="746"/>
      <c r="FN41" s="747"/>
      <c r="FO41" s="722"/>
      <c r="FP41" s="697">
        <f>IFERROR(IF(EXACT(VLOOKUP(FH41,OFERTA_0,1,FALSE),FH41),1,0),0)</f>
        <v>0</v>
      </c>
      <c r="FQ41" s="697">
        <f>IFERROR(IF(EXACT(VLOOKUP(FH41,OFERTA_0,3,FALSE),FJ41),1,0),0)</f>
        <v>0</v>
      </c>
      <c r="FR41" s="697">
        <f>IFERROR(IF(EXACT(VLOOKUP(FH41,OFERTA_0,4,FALSE),FK41),1,0),0)</f>
        <v>0</v>
      </c>
      <c r="FS41" s="697">
        <f>IFERROR(IF(EXACT(VLOOKUP(FH41,OFERTA_0,5,FALSE),FL41),1,0),0)</f>
        <v>0</v>
      </c>
      <c r="FT41" s="697">
        <f t="shared" si="710"/>
        <v>0</v>
      </c>
      <c r="FU41" s="697">
        <f t="shared" si="711"/>
        <v>0</v>
      </c>
      <c r="FV41" s="697">
        <f t="shared" si="712"/>
        <v>0</v>
      </c>
      <c r="FW41" s="698">
        <f t="shared" si="713"/>
        <v>0</v>
      </c>
      <c r="FX41" s="699">
        <f t="shared" si="714"/>
        <v>0</v>
      </c>
      <c r="GA41" s="690" t="s">
        <v>513</v>
      </c>
      <c r="GB41" s="691" t="s">
        <v>382</v>
      </c>
      <c r="GC41" s="304" t="s">
        <v>514</v>
      </c>
      <c r="GD41" s="692" t="s">
        <v>176</v>
      </c>
      <c r="GE41" s="693">
        <v>531</v>
      </c>
      <c r="GF41" s="694">
        <v>65000</v>
      </c>
      <c r="GG41" s="695">
        <f>ROUND(GE41*GF41,0)</f>
        <v>34515000</v>
      </c>
      <c r="GH41" s="723"/>
      <c r="GI41" s="697">
        <f>IFERROR(IF(EXACT(VLOOKUP(GA41,OFERTA_0,1,FALSE),GA41),1,0),0)</f>
        <v>1</v>
      </c>
      <c r="GJ41" s="697">
        <f>IFERROR(IF(EXACT(VLOOKUP(GA41,OFERTA_0,3,FALSE),GC41),1,0),0)</f>
        <v>1</v>
      </c>
      <c r="GK41" s="697">
        <f>IFERROR(IF(EXACT(VLOOKUP(GA41,OFERTA_0,4,FALSE),GD41),1,0),0)</f>
        <v>1</v>
      </c>
      <c r="GL41" s="697">
        <f>IFERROR(IF(EXACT(VLOOKUP(GA41,OFERTA_0,5,FALSE),GE41),1,0),0)</f>
        <v>1</v>
      </c>
      <c r="GM41" s="697">
        <f t="shared" si="715"/>
        <v>1</v>
      </c>
      <c r="GN41" s="697">
        <f t="shared" si="716"/>
        <v>1</v>
      </c>
      <c r="GO41" s="697">
        <f t="shared" si="717"/>
        <v>1</v>
      </c>
      <c r="GP41" s="698">
        <f t="shared" si="718"/>
        <v>34515000</v>
      </c>
      <c r="GQ41" s="699">
        <f t="shared" si="719"/>
        <v>0</v>
      </c>
      <c r="GT41" s="690" t="s">
        <v>513</v>
      </c>
      <c r="GU41" s="691" t="s">
        <v>382</v>
      </c>
      <c r="GV41" s="304" t="s">
        <v>514</v>
      </c>
      <c r="GW41" s="692" t="s">
        <v>176</v>
      </c>
      <c r="GX41" s="693">
        <v>531</v>
      </c>
      <c r="GY41" s="694">
        <v>50000</v>
      </c>
      <c r="GZ41" s="695">
        <f>ROUND(GX41*GY41,0)</f>
        <v>26550000</v>
      </c>
      <c r="HA41" s="723"/>
      <c r="HB41" s="697">
        <f>IFERROR(IF(EXACT(VLOOKUP(GT41,OFERTA_0,1,FALSE),GT41),1,0),0)</f>
        <v>1</v>
      </c>
      <c r="HC41" s="697">
        <f>IFERROR(IF(EXACT(VLOOKUP(GT41,OFERTA_0,3,FALSE),GV41),1,0),0)</f>
        <v>1</v>
      </c>
      <c r="HD41" s="697">
        <f>IFERROR(IF(EXACT(VLOOKUP(GT41,OFERTA_0,4,FALSE),GW41),1,0),0)</f>
        <v>1</v>
      </c>
      <c r="HE41" s="697">
        <f>IFERROR(IF(EXACT(VLOOKUP(GT41,OFERTA_0,5,FALSE),GX41),1,0),0)</f>
        <v>1</v>
      </c>
      <c r="HF41" s="697">
        <f t="shared" si="720"/>
        <v>1</v>
      </c>
      <c r="HG41" s="697">
        <f t="shared" si="721"/>
        <v>1</v>
      </c>
      <c r="HH41" s="697">
        <f t="shared" si="722"/>
        <v>1</v>
      </c>
      <c r="HI41" s="698">
        <f t="shared" si="723"/>
        <v>26550000</v>
      </c>
      <c r="HJ41" s="699">
        <f t="shared" si="724"/>
        <v>0</v>
      </c>
      <c r="HM41" s="690" t="s">
        <v>513</v>
      </c>
      <c r="HN41" s="691" t="s">
        <v>382</v>
      </c>
      <c r="HO41" s="304" t="s">
        <v>514</v>
      </c>
      <c r="HP41" s="692" t="s">
        <v>176</v>
      </c>
      <c r="HQ41" s="693">
        <v>531</v>
      </c>
      <c r="HR41" s="694">
        <v>42493</v>
      </c>
      <c r="HS41" s="695">
        <f>ROUND(HQ41*HR41,0)</f>
        <v>22563783</v>
      </c>
      <c r="HT41" s="723"/>
      <c r="HU41" s="697">
        <f>IFERROR(IF(EXACT(VLOOKUP(HM41,OFERTA_0,1,FALSE),HM41),1,0),0)</f>
        <v>1</v>
      </c>
      <c r="HV41" s="697">
        <f>IFERROR(IF(EXACT(VLOOKUP(HM41,OFERTA_0,3,FALSE),HO41),1,0),0)</f>
        <v>1</v>
      </c>
      <c r="HW41" s="697">
        <f>IFERROR(IF(EXACT(VLOOKUP(HM41,OFERTA_0,4,FALSE),HP41),1,0),0)</f>
        <v>1</v>
      </c>
      <c r="HX41" s="697">
        <f>IFERROR(IF(EXACT(VLOOKUP(HM41,OFERTA_0,5,FALSE),HQ41),1,0),0)</f>
        <v>1</v>
      </c>
      <c r="HY41" s="697">
        <f t="shared" si="725"/>
        <v>1</v>
      </c>
      <c r="HZ41" s="697">
        <f t="shared" si="726"/>
        <v>1</v>
      </c>
      <c r="IA41" s="697">
        <f t="shared" si="727"/>
        <v>1</v>
      </c>
      <c r="IB41" s="698">
        <f t="shared" si="728"/>
        <v>22563783</v>
      </c>
      <c r="IC41" s="699">
        <f t="shared" si="729"/>
        <v>0</v>
      </c>
      <c r="IF41" s="690" t="s">
        <v>513</v>
      </c>
      <c r="IG41" s="691" t="s">
        <v>382</v>
      </c>
      <c r="IH41" s="304" t="s">
        <v>514</v>
      </c>
      <c r="II41" s="692" t="s">
        <v>176</v>
      </c>
      <c r="IJ41" s="693">
        <v>531</v>
      </c>
      <c r="IK41" s="694">
        <v>42502</v>
      </c>
      <c r="IL41" s="695">
        <f>ROUND(IJ41*IK41,0)</f>
        <v>22568562</v>
      </c>
      <c r="IM41" s="723"/>
      <c r="IN41" s="697">
        <f>IFERROR(IF(EXACT(VLOOKUP(IF41,OFERTA_0,1,FALSE),IF41),1,0),0)</f>
        <v>1</v>
      </c>
      <c r="IO41" s="697">
        <f>IFERROR(IF(EXACT(VLOOKUP(IF41,OFERTA_0,3,FALSE),IH41),1,0),0)</f>
        <v>1</v>
      </c>
      <c r="IP41" s="697">
        <f>IFERROR(IF(EXACT(VLOOKUP(IF41,OFERTA_0,4,FALSE),II41),1,0),0)</f>
        <v>1</v>
      </c>
      <c r="IQ41" s="697">
        <f>IFERROR(IF(EXACT(VLOOKUP(IF41,OFERTA_0,5,FALSE),IJ41),1,0),0)</f>
        <v>1</v>
      </c>
      <c r="IR41" s="697">
        <f t="shared" si="730"/>
        <v>1</v>
      </c>
      <c r="IS41" s="697">
        <f t="shared" si="731"/>
        <v>1</v>
      </c>
      <c r="IT41" s="697">
        <f t="shared" si="732"/>
        <v>1</v>
      </c>
      <c r="IU41" s="698">
        <f t="shared" si="733"/>
        <v>22568562</v>
      </c>
      <c r="IV41" s="699">
        <f t="shared" si="734"/>
        <v>0</v>
      </c>
      <c r="IY41" s="690" t="s">
        <v>513</v>
      </c>
      <c r="IZ41" s="691" t="s">
        <v>382</v>
      </c>
      <c r="JA41" s="304" t="s">
        <v>514</v>
      </c>
      <c r="JB41" s="692" t="s">
        <v>176</v>
      </c>
      <c r="JC41" s="693">
        <v>531</v>
      </c>
      <c r="JD41" s="694">
        <v>69000</v>
      </c>
      <c r="JE41" s="695">
        <f>ROUND(JC41*JD41,0)</f>
        <v>36639000</v>
      </c>
      <c r="JF41" s="723"/>
      <c r="JG41" s="697">
        <f>IFERROR(IF(EXACT(VLOOKUP(IY41,OFERTA_0,1,FALSE),IY41),1,0),0)</f>
        <v>1</v>
      </c>
      <c r="JH41" s="697">
        <f>IFERROR(IF(EXACT(VLOOKUP(IY41,OFERTA_0,3,FALSE),JA41),1,0),0)</f>
        <v>1</v>
      </c>
      <c r="JI41" s="697">
        <f>IFERROR(IF(EXACT(VLOOKUP(IY41,OFERTA_0,4,FALSE),JB41),1,0),0)</f>
        <v>1</v>
      </c>
      <c r="JJ41" s="697">
        <f>IFERROR(IF(EXACT(VLOOKUP(IY41,OFERTA_0,5,FALSE),JC41),1,0),0)</f>
        <v>1</v>
      </c>
      <c r="JK41" s="697">
        <f t="shared" si="735"/>
        <v>1</v>
      </c>
      <c r="JL41" s="697">
        <f t="shared" si="736"/>
        <v>1</v>
      </c>
      <c r="JM41" s="697">
        <f t="shared" si="737"/>
        <v>1</v>
      </c>
      <c r="JN41" s="698">
        <f t="shared" si="738"/>
        <v>36639000</v>
      </c>
      <c r="JO41" s="699">
        <f t="shared" si="739"/>
        <v>0</v>
      </c>
      <c r="JR41" s="690" t="s">
        <v>513</v>
      </c>
      <c r="JS41" s="691" t="s">
        <v>382</v>
      </c>
      <c r="JT41" s="304" t="s">
        <v>514</v>
      </c>
      <c r="JU41" s="692" t="s">
        <v>176</v>
      </c>
      <c r="JV41" s="693">
        <v>531</v>
      </c>
      <c r="JW41" s="694">
        <v>42485</v>
      </c>
      <c r="JX41" s="695">
        <f>ROUND(JV41*JW41,0)</f>
        <v>22559535</v>
      </c>
      <c r="JY41" s="723"/>
      <c r="JZ41" s="697">
        <f>IFERROR(IF(EXACT(VLOOKUP(JR41,OFERTA_0,1,FALSE),JR41),1,0),0)</f>
        <v>1</v>
      </c>
      <c r="KA41" s="697">
        <f>IFERROR(IF(EXACT(VLOOKUP(JR41,OFERTA_0,3,FALSE),JT41),1,0),0)</f>
        <v>1</v>
      </c>
      <c r="KB41" s="697">
        <f>IFERROR(IF(EXACT(VLOOKUP(JR41,OFERTA_0,4,FALSE),JU41),1,0),0)</f>
        <v>1</v>
      </c>
      <c r="KC41" s="697">
        <f>IFERROR(IF(EXACT(VLOOKUP(JR41,OFERTA_0,5,FALSE),JV41),1,0),0)</f>
        <v>1</v>
      </c>
      <c r="KD41" s="697">
        <f t="shared" si="740"/>
        <v>1</v>
      </c>
      <c r="KE41" s="697">
        <f t="shared" si="741"/>
        <v>1</v>
      </c>
      <c r="KF41" s="697">
        <f t="shared" si="742"/>
        <v>1</v>
      </c>
      <c r="KG41" s="698">
        <f t="shared" si="743"/>
        <v>22559535</v>
      </c>
      <c r="KH41" s="699">
        <f t="shared" si="744"/>
        <v>0</v>
      </c>
      <c r="KK41" s="690" t="s">
        <v>513</v>
      </c>
      <c r="KL41" s="691" t="s">
        <v>382</v>
      </c>
      <c r="KM41" s="304" t="s">
        <v>514</v>
      </c>
      <c r="KN41" s="692" t="s">
        <v>176</v>
      </c>
      <c r="KO41" s="693">
        <v>531</v>
      </c>
      <c r="KP41" s="694">
        <v>66000</v>
      </c>
      <c r="KQ41" s="695">
        <f>ROUND(KO41*KP41,0)</f>
        <v>35046000</v>
      </c>
      <c r="KR41" s="723"/>
      <c r="KS41" s="697">
        <f>IFERROR(IF(EXACT(VLOOKUP(KK41,OFERTA_0,1,FALSE),KK41),1,0),0)</f>
        <v>1</v>
      </c>
      <c r="KT41" s="697">
        <f>IFERROR(IF(EXACT(VLOOKUP(KK41,OFERTA_0,3,FALSE),KM41),1,0),0)</f>
        <v>1</v>
      </c>
      <c r="KU41" s="697">
        <f>IFERROR(IF(EXACT(VLOOKUP(KK41,OFERTA_0,4,FALSE),KN41),1,0),0)</f>
        <v>1</v>
      </c>
      <c r="KV41" s="697">
        <f>IFERROR(IF(EXACT(VLOOKUP(KK41,OFERTA_0,5,FALSE),KO41),1,0),0)</f>
        <v>1</v>
      </c>
      <c r="KW41" s="697">
        <f t="shared" si="745"/>
        <v>1</v>
      </c>
      <c r="KX41" s="697">
        <f t="shared" si="746"/>
        <v>1</v>
      </c>
      <c r="KY41" s="697">
        <f t="shared" si="747"/>
        <v>1</v>
      </c>
      <c r="KZ41" s="698">
        <f t="shared" si="748"/>
        <v>35046000</v>
      </c>
      <c r="LA41" s="699">
        <f t="shared" si="749"/>
        <v>0</v>
      </c>
      <c r="LD41" s="690" t="s">
        <v>513</v>
      </c>
      <c r="LE41" s="691" t="s">
        <v>382</v>
      </c>
      <c r="LF41" s="304" t="s">
        <v>514</v>
      </c>
      <c r="LG41" s="692" t="s">
        <v>176</v>
      </c>
      <c r="LH41" s="693">
        <v>531</v>
      </c>
      <c r="LI41" s="694">
        <v>68594.039858437463</v>
      </c>
      <c r="LJ41" s="695">
        <f>ROUND(LH41*LI41,0)</f>
        <v>36423435</v>
      </c>
      <c r="LK41" s="723"/>
      <c r="LL41" s="697">
        <f>IFERROR(IF(EXACT(VLOOKUP(LD41,OFERTA_0,1,FALSE),LD41),1,0),0)</f>
        <v>1</v>
      </c>
      <c r="LM41" s="697">
        <f>IFERROR(IF(EXACT(VLOOKUP(LD41,OFERTA_0,3,FALSE),LF41),1,0),0)</f>
        <v>1</v>
      </c>
      <c r="LN41" s="697">
        <f>IFERROR(IF(EXACT(VLOOKUP(LD41,OFERTA_0,4,FALSE),LG41),1,0),0)</f>
        <v>1</v>
      </c>
      <c r="LO41" s="697">
        <f>IFERROR(IF(EXACT(VLOOKUP(LD41,OFERTA_0,5,FALSE),LH41),1,0),0)</f>
        <v>1</v>
      </c>
      <c r="LP41" s="697">
        <f t="shared" si="750"/>
        <v>1</v>
      </c>
      <c r="LQ41" s="697">
        <f t="shared" si="751"/>
        <v>1</v>
      </c>
      <c r="LR41" s="697">
        <f t="shared" si="752"/>
        <v>1</v>
      </c>
      <c r="LS41" s="698">
        <f t="shared" si="753"/>
        <v>36423435</v>
      </c>
      <c r="LT41" s="699">
        <f t="shared" si="754"/>
        <v>0</v>
      </c>
      <c r="LW41" s="690" t="s">
        <v>513</v>
      </c>
      <c r="LX41" s="691" t="s">
        <v>382</v>
      </c>
      <c r="LY41" s="304" t="s">
        <v>514</v>
      </c>
      <c r="LZ41" s="692" t="s">
        <v>176</v>
      </c>
      <c r="MA41" s="693">
        <v>531</v>
      </c>
      <c r="MB41" s="694">
        <v>42502</v>
      </c>
      <c r="MC41" s="695">
        <f>ROUND(MA41*MB41,0)</f>
        <v>22568562</v>
      </c>
      <c r="MD41" s="723"/>
      <c r="ME41" s="697">
        <f>IFERROR(IF(EXACT(VLOOKUP(LW41,OFERTA_0,1,FALSE),LW41),1,0),0)</f>
        <v>1</v>
      </c>
      <c r="MF41" s="697">
        <f>IFERROR(IF(EXACT(VLOOKUP(LW41,OFERTA_0,3,FALSE),LY41),1,0),0)</f>
        <v>1</v>
      </c>
      <c r="MG41" s="697">
        <f>IFERROR(IF(EXACT(VLOOKUP(LW41,OFERTA_0,4,FALSE),LZ41),1,0),0)</f>
        <v>1</v>
      </c>
      <c r="MH41" s="697">
        <f>IFERROR(IF(EXACT(VLOOKUP(LW41,OFERTA_0,5,FALSE),MA41),1,0),0)</f>
        <v>1</v>
      </c>
      <c r="MI41" s="697">
        <f t="shared" si="755"/>
        <v>1</v>
      </c>
      <c r="MJ41" s="697">
        <f t="shared" si="756"/>
        <v>1</v>
      </c>
      <c r="MK41" s="697">
        <f t="shared" si="757"/>
        <v>1</v>
      </c>
      <c r="ML41" s="698">
        <f t="shared" si="758"/>
        <v>22568562</v>
      </c>
      <c r="MM41" s="699">
        <f t="shared" si="759"/>
        <v>0</v>
      </c>
      <c r="MP41" s="690" t="s">
        <v>513</v>
      </c>
      <c r="MQ41" s="691" t="s">
        <v>382</v>
      </c>
      <c r="MR41" s="304" t="s">
        <v>514</v>
      </c>
      <c r="MS41" s="692" t="s">
        <v>176</v>
      </c>
      <c r="MT41" s="693">
        <v>531</v>
      </c>
      <c r="MU41" s="694">
        <v>104000</v>
      </c>
      <c r="MV41" s="695">
        <v>55224000</v>
      </c>
      <c r="MW41" s="723"/>
      <c r="MX41" s="697">
        <f>IFERROR(IF(EXACT(VLOOKUP(MP41,OFERTA_0,1,FALSE),MP41),1,0),0)</f>
        <v>1</v>
      </c>
      <c r="MY41" s="697">
        <f>IFERROR(IF(EXACT(VLOOKUP(MP41,OFERTA_0,3,FALSE),MR41),1,0),0)</f>
        <v>1</v>
      </c>
      <c r="MZ41" s="697">
        <f>IFERROR(IF(EXACT(VLOOKUP(MP41,OFERTA_0,4,FALSE),MS41),1,0),0)</f>
        <v>1</v>
      </c>
      <c r="NA41" s="697">
        <f>IFERROR(IF(EXACT(VLOOKUP(MP41,OFERTA_0,5,FALSE),MT41),1,0),0)</f>
        <v>1</v>
      </c>
      <c r="NB41" s="697">
        <f t="shared" si="760"/>
        <v>1</v>
      </c>
      <c r="NC41" s="697">
        <f t="shared" si="761"/>
        <v>1</v>
      </c>
      <c r="ND41" s="697">
        <f t="shared" si="762"/>
        <v>1</v>
      </c>
      <c r="NE41" s="698">
        <f t="shared" si="763"/>
        <v>55224000</v>
      </c>
      <c r="NF41" s="699">
        <f t="shared" si="764"/>
        <v>0</v>
      </c>
      <c r="NI41" s="690" t="s">
        <v>513</v>
      </c>
      <c r="NJ41" s="691" t="s">
        <v>382</v>
      </c>
      <c r="NK41" s="304" t="s">
        <v>514</v>
      </c>
      <c r="NL41" s="692" t="s">
        <v>176</v>
      </c>
      <c r="NM41" s="693">
        <v>531</v>
      </c>
      <c r="NN41" s="694">
        <v>42500</v>
      </c>
      <c r="NO41" s="695">
        <f>ROUND(NM41*NN41,0)</f>
        <v>22567500</v>
      </c>
      <c r="NP41" s="723"/>
      <c r="NQ41" s="697">
        <f>IFERROR(IF(EXACT(VLOOKUP(NI41,OFERTA_0,1,FALSE),NI41),1,0),0)</f>
        <v>1</v>
      </c>
      <c r="NR41" s="697">
        <f>IFERROR(IF(EXACT(VLOOKUP(NI41,OFERTA_0,3,FALSE),NK41),1,0),0)</f>
        <v>1</v>
      </c>
      <c r="NS41" s="697">
        <f>IFERROR(IF(EXACT(VLOOKUP(NI41,OFERTA_0,4,FALSE),NL41),1,0),0)</f>
        <v>1</v>
      </c>
      <c r="NT41" s="697">
        <f>IFERROR(IF(EXACT(VLOOKUP(NI41,OFERTA_0,5,FALSE),NM41),1,0),0)</f>
        <v>1</v>
      </c>
      <c r="NU41" s="697">
        <f t="shared" si="765"/>
        <v>1</v>
      </c>
      <c r="NV41" s="697">
        <f t="shared" si="766"/>
        <v>1</v>
      </c>
      <c r="NW41" s="697">
        <f t="shared" si="767"/>
        <v>1</v>
      </c>
      <c r="NX41" s="698">
        <f t="shared" si="768"/>
        <v>22567500</v>
      </c>
      <c r="NY41" s="699">
        <f t="shared" si="769"/>
        <v>0</v>
      </c>
      <c r="OB41" s="690" t="s">
        <v>513</v>
      </c>
      <c r="OC41" s="691" t="s">
        <v>382</v>
      </c>
      <c r="OD41" s="304" t="s">
        <v>514</v>
      </c>
      <c r="OE41" s="692" t="s">
        <v>176</v>
      </c>
      <c r="OF41" s="693">
        <v>531</v>
      </c>
      <c r="OG41" s="694">
        <v>55000</v>
      </c>
      <c r="OH41" s="695">
        <f>ROUND(OF41*OG41,0)</f>
        <v>29205000</v>
      </c>
      <c r="OI41" s="723"/>
      <c r="OJ41" s="697">
        <f>IFERROR(IF(EXACT(VLOOKUP(OB41,OFERTA_0,1,FALSE),OB41),1,0),0)</f>
        <v>1</v>
      </c>
      <c r="OK41" s="697">
        <f>IFERROR(IF(EXACT(VLOOKUP(OB41,OFERTA_0,3,FALSE),OD41),1,0),0)</f>
        <v>1</v>
      </c>
      <c r="OL41" s="697">
        <f>IFERROR(IF(EXACT(VLOOKUP(OB41,OFERTA_0,4,FALSE),OE41),1,0),0)</f>
        <v>1</v>
      </c>
      <c r="OM41" s="697">
        <f>IFERROR(IF(EXACT(VLOOKUP(OB41,OFERTA_0,5,FALSE),OF41),1,0),0)</f>
        <v>1</v>
      </c>
      <c r="ON41" s="697">
        <f t="shared" si="770"/>
        <v>1</v>
      </c>
      <c r="OO41" s="697">
        <f t="shared" si="771"/>
        <v>1</v>
      </c>
      <c r="OP41" s="697">
        <f t="shared" si="772"/>
        <v>1</v>
      </c>
      <c r="OQ41" s="698">
        <f t="shared" si="773"/>
        <v>29205000</v>
      </c>
      <c r="OR41" s="699">
        <f t="shared" si="774"/>
        <v>0</v>
      </c>
    </row>
    <row r="42" spans="2:408" ht="46.5" thickTop="1" thickBot="1" x14ac:dyDescent="0.3">
      <c r="B42" s="290" t="s">
        <v>515</v>
      </c>
      <c r="C42" s="291"/>
      <c r="D42" s="292" t="s">
        <v>516</v>
      </c>
      <c r="E42" s="677"/>
      <c r="F42" s="678"/>
      <c r="G42" s="679"/>
      <c r="H42" s="680"/>
      <c r="I42" s="723"/>
      <c r="L42" s="290" t="s">
        <v>515</v>
      </c>
      <c r="M42" s="291"/>
      <c r="N42" s="292" t="s">
        <v>516</v>
      </c>
      <c r="O42" s="677"/>
      <c r="P42" s="678"/>
      <c r="Q42" s="679"/>
      <c r="R42" s="680"/>
      <c r="S42" s="723"/>
      <c r="T42" s="697"/>
      <c r="U42" s="697"/>
      <c r="V42" s="697"/>
      <c r="W42" s="697"/>
      <c r="X42" s="697"/>
      <c r="Y42" s="697"/>
      <c r="Z42" s="697"/>
      <c r="AA42" s="698"/>
      <c r="AB42" s="699"/>
      <c r="AE42" s="290" t="s">
        <v>515</v>
      </c>
      <c r="AF42" s="291"/>
      <c r="AG42" s="292" t="s">
        <v>516</v>
      </c>
      <c r="AH42" s="677"/>
      <c r="AI42" s="678"/>
      <c r="AJ42" s="679"/>
      <c r="AK42" s="680"/>
      <c r="AL42" s="723"/>
      <c r="AM42" s="697"/>
      <c r="AN42" s="697"/>
      <c r="AO42" s="697"/>
      <c r="AP42" s="697"/>
      <c r="AQ42" s="697"/>
      <c r="AR42" s="697"/>
      <c r="AS42" s="697"/>
      <c r="AT42" s="698"/>
      <c r="AU42" s="699"/>
      <c r="AX42" s="290" t="s">
        <v>515</v>
      </c>
      <c r="AY42" s="291"/>
      <c r="AZ42" s="292" t="s">
        <v>516</v>
      </c>
      <c r="BA42" s="677"/>
      <c r="BB42" s="678"/>
      <c r="BC42" s="721"/>
      <c r="BD42" s="680"/>
      <c r="BE42" s="723"/>
      <c r="BF42" s="697"/>
      <c r="BG42" s="697"/>
      <c r="BH42" s="697"/>
      <c r="BI42" s="697"/>
      <c r="BJ42" s="697"/>
      <c r="BK42" s="697"/>
      <c r="BL42" s="697"/>
      <c r="BM42" s="698"/>
      <c r="BN42" s="699"/>
      <c r="BQ42" s="290" t="s">
        <v>515</v>
      </c>
      <c r="BR42" s="291"/>
      <c r="BS42" s="292" t="s">
        <v>516</v>
      </c>
      <c r="BT42" s="677"/>
      <c r="BU42" s="678"/>
      <c r="BV42" s="679"/>
      <c r="BW42" s="680"/>
      <c r="BX42" s="723"/>
      <c r="BY42" s="697"/>
      <c r="BZ42" s="697"/>
      <c r="CA42" s="697"/>
      <c r="CB42" s="697"/>
      <c r="CC42" s="697"/>
      <c r="CD42" s="697"/>
      <c r="CE42" s="697"/>
      <c r="CF42" s="698"/>
      <c r="CG42" s="699"/>
      <c r="CJ42" s="290" t="s">
        <v>515</v>
      </c>
      <c r="CK42" s="291"/>
      <c r="CL42" s="292" t="s">
        <v>516</v>
      </c>
      <c r="CM42" s="677"/>
      <c r="CN42" s="678"/>
      <c r="CO42" s="679"/>
      <c r="CP42" s="680"/>
      <c r="CQ42" s="723"/>
      <c r="CR42" s="697"/>
      <c r="CS42" s="697"/>
      <c r="CT42" s="697"/>
      <c r="CU42" s="697"/>
      <c r="CV42" s="697"/>
      <c r="CW42" s="697"/>
      <c r="CX42" s="697"/>
      <c r="CY42" s="698"/>
      <c r="CZ42" s="699"/>
      <c r="DC42" s="290" t="s">
        <v>515</v>
      </c>
      <c r="DD42" s="291"/>
      <c r="DE42" s="292" t="s">
        <v>516</v>
      </c>
      <c r="DF42" s="677"/>
      <c r="DG42" s="678"/>
      <c r="DH42" s="679"/>
      <c r="DI42" s="680"/>
      <c r="DJ42" s="723"/>
      <c r="DK42" s="697"/>
      <c r="DL42" s="697"/>
      <c r="DM42" s="697"/>
      <c r="DN42" s="697"/>
      <c r="DO42" s="697"/>
      <c r="DP42" s="697"/>
      <c r="DQ42" s="697"/>
      <c r="DR42" s="698"/>
      <c r="DS42" s="699"/>
      <c r="DV42" s="290" t="s">
        <v>515</v>
      </c>
      <c r="DW42" s="291"/>
      <c r="DX42" s="292" t="s">
        <v>516</v>
      </c>
      <c r="DY42" s="677"/>
      <c r="DZ42" s="678"/>
      <c r="EA42" s="679"/>
      <c r="EB42" s="680"/>
      <c r="EC42" s="723"/>
      <c r="ED42" s="697"/>
      <c r="EE42" s="697"/>
      <c r="EF42" s="697"/>
      <c r="EG42" s="697"/>
      <c r="EH42" s="697"/>
      <c r="EI42" s="697"/>
      <c r="EJ42" s="697"/>
      <c r="EK42" s="698"/>
      <c r="EL42" s="699"/>
      <c r="EO42" s="290" t="s">
        <v>515</v>
      </c>
      <c r="EP42" s="291"/>
      <c r="EQ42" s="292" t="s">
        <v>516</v>
      </c>
      <c r="ER42" s="677"/>
      <c r="ES42" s="678"/>
      <c r="ET42" s="679"/>
      <c r="EU42" s="680"/>
      <c r="EV42" s="723"/>
      <c r="EW42" s="697"/>
      <c r="EX42" s="697"/>
      <c r="EY42" s="697"/>
      <c r="EZ42" s="697"/>
      <c r="FA42" s="697"/>
      <c r="FB42" s="697"/>
      <c r="FC42" s="697"/>
      <c r="FD42" s="698"/>
      <c r="FE42" s="699"/>
      <c r="FH42" s="702" t="s">
        <v>381</v>
      </c>
      <c r="FI42" s="702" t="s">
        <v>196</v>
      </c>
      <c r="FJ42" s="298" t="s">
        <v>573</v>
      </c>
      <c r="FK42" s="732" t="s">
        <v>176</v>
      </c>
      <c r="FL42" s="703">
        <v>20</v>
      </c>
      <c r="FM42" s="704">
        <v>40000</v>
      </c>
      <c r="FN42" s="705">
        <f>ROUND(FL42*FM42,0)</f>
        <v>800000</v>
      </c>
      <c r="FO42" s="722"/>
      <c r="FP42" s="697"/>
      <c r="FQ42" s="697"/>
      <c r="FR42" s="697"/>
      <c r="FS42" s="697"/>
      <c r="FT42" s="697"/>
      <c r="FU42" s="697"/>
      <c r="FV42" s="697"/>
      <c r="FW42" s="698"/>
      <c r="FX42" s="699"/>
      <c r="GA42" s="290" t="s">
        <v>515</v>
      </c>
      <c r="GB42" s="291"/>
      <c r="GC42" s="292" t="s">
        <v>516</v>
      </c>
      <c r="GD42" s="677"/>
      <c r="GE42" s="678"/>
      <c r="GF42" s="679"/>
      <c r="GG42" s="680"/>
      <c r="GH42" s="723"/>
      <c r="GI42" s="697"/>
      <c r="GJ42" s="697"/>
      <c r="GK42" s="697"/>
      <c r="GL42" s="697"/>
      <c r="GM42" s="697"/>
      <c r="GN42" s="697"/>
      <c r="GO42" s="697"/>
      <c r="GP42" s="698"/>
      <c r="GQ42" s="699"/>
      <c r="GT42" s="290" t="s">
        <v>515</v>
      </c>
      <c r="GU42" s="291"/>
      <c r="GV42" s="292" t="s">
        <v>516</v>
      </c>
      <c r="GW42" s="677"/>
      <c r="GX42" s="678"/>
      <c r="GY42" s="679"/>
      <c r="GZ42" s="680"/>
      <c r="HA42" s="723"/>
      <c r="HB42" s="697"/>
      <c r="HC42" s="697"/>
      <c r="HD42" s="697"/>
      <c r="HE42" s="697"/>
      <c r="HF42" s="697"/>
      <c r="HG42" s="697"/>
      <c r="HH42" s="697"/>
      <c r="HI42" s="698"/>
      <c r="HJ42" s="699"/>
      <c r="HM42" s="290" t="s">
        <v>515</v>
      </c>
      <c r="HN42" s="291"/>
      <c r="HO42" s="292" t="s">
        <v>516</v>
      </c>
      <c r="HP42" s="677"/>
      <c r="HQ42" s="678"/>
      <c r="HR42" s="679"/>
      <c r="HS42" s="680"/>
      <c r="HT42" s="723"/>
      <c r="HU42" s="697"/>
      <c r="HV42" s="697"/>
      <c r="HW42" s="697"/>
      <c r="HX42" s="697"/>
      <c r="HY42" s="697"/>
      <c r="HZ42" s="697"/>
      <c r="IA42" s="697"/>
      <c r="IB42" s="698"/>
      <c r="IC42" s="699"/>
      <c r="IF42" s="290" t="s">
        <v>515</v>
      </c>
      <c r="IG42" s="291"/>
      <c r="IH42" s="292" t="s">
        <v>516</v>
      </c>
      <c r="II42" s="677"/>
      <c r="IJ42" s="678"/>
      <c r="IK42" s="679"/>
      <c r="IL42" s="680"/>
      <c r="IM42" s="723"/>
      <c r="IN42" s="697"/>
      <c r="IO42" s="697"/>
      <c r="IP42" s="697"/>
      <c r="IQ42" s="697"/>
      <c r="IR42" s="697"/>
      <c r="IS42" s="697"/>
      <c r="IT42" s="697"/>
      <c r="IU42" s="698"/>
      <c r="IV42" s="699"/>
      <c r="IY42" s="290" t="s">
        <v>515</v>
      </c>
      <c r="IZ42" s="291"/>
      <c r="JA42" s="292" t="s">
        <v>516</v>
      </c>
      <c r="JB42" s="677"/>
      <c r="JC42" s="678"/>
      <c r="JD42" s="679"/>
      <c r="JE42" s="680"/>
      <c r="JF42" s="723"/>
      <c r="JG42" s="697"/>
      <c r="JH42" s="697"/>
      <c r="JI42" s="697"/>
      <c r="JJ42" s="697"/>
      <c r="JK42" s="697"/>
      <c r="JL42" s="697"/>
      <c r="JM42" s="697"/>
      <c r="JN42" s="698"/>
      <c r="JO42" s="699"/>
      <c r="JR42" s="290" t="s">
        <v>515</v>
      </c>
      <c r="JS42" s="291"/>
      <c r="JT42" s="292" t="s">
        <v>516</v>
      </c>
      <c r="JU42" s="677"/>
      <c r="JV42" s="678"/>
      <c r="JW42" s="679"/>
      <c r="JX42" s="680"/>
      <c r="JY42" s="723"/>
      <c r="JZ42" s="697"/>
      <c r="KA42" s="697"/>
      <c r="KB42" s="697"/>
      <c r="KC42" s="697"/>
      <c r="KD42" s="697"/>
      <c r="KE42" s="697"/>
      <c r="KF42" s="697"/>
      <c r="KG42" s="698"/>
      <c r="KH42" s="699"/>
      <c r="KK42" s="290" t="s">
        <v>515</v>
      </c>
      <c r="KL42" s="291"/>
      <c r="KM42" s="292" t="s">
        <v>516</v>
      </c>
      <c r="KN42" s="677"/>
      <c r="KO42" s="678"/>
      <c r="KP42" s="679"/>
      <c r="KQ42" s="680"/>
      <c r="KR42" s="723"/>
      <c r="KS42" s="697"/>
      <c r="KT42" s="697"/>
      <c r="KU42" s="697"/>
      <c r="KV42" s="697"/>
      <c r="KW42" s="697"/>
      <c r="KX42" s="697"/>
      <c r="KY42" s="697"/>
      <c r="KZ42" s="698"/>
      <c r="LA42" s="699"/>
      <c r="LD42" s="290" t="s">
        <v>515</v>
      </c>
      <c r="LE42" s="291"/>
      <c r="LF42" s="292" t="s">
        <v>516</v>
      </c>
      <c r="LG42" s="677"/>
      <c r="LH42" s="678"/>
      <c r="LI42" s="679">
        <v>0</v>
      </c>
      <c r="LJ42" s="680"/>
      <c r="LK42" s="723"/>
      <c r="LL42" s="697"/>
      <c r="LM42" s="697"/>
      <c r="LN42" s="697"/>
      <c r="LO42" s="697"/>
      <c r="LP42" s="697"/>
      <c r="LQ42" s="697"/>
      <c r="LR42" s="697"/>
      <c r="LS42" s="698"/>
      <c r="LT42" s="699"/>
      <c r="LW42" s="290" t="s">
        <v>515</v>
      </c>
      <c r="LX42" s="291"/>
      <c r="LY42" s="292" t="s">
        <v>516</v>
      </c>
      <c r="LZ42" s="677"/>
      <c r="MA42" s="678"/>
      <c r="MB42" s="679"/>
      <c r="MC42" s="680"/>
      <c r="MD42" s="723"/>
      <c r="ME42" s="697"/>
      <c r="MF42" s="697"/>
      <c r="MG42" s="697"/>
      <c r="MH42" s="697"/>
      <c r="MI42" s="697"/>
      <c r="MJ42" s="697"/>
      <c r="MK42" s="697"/>
      <c r="ML42" s="698"/>
      <c r="MM42" s="699"/>
      <c r="MP42" s="290" t="s">
        <v>515</v>
      </c>
      <c r="MQ42" s="291"/>
      <c r="MR42" s="292" t="s">
        <v>516</v>
      </c>
      <c r="MS42" s="677"/>
      <c r="MT42" s="678"/>
      <c r="MU42" s="679"/>
      <c r="MV42" s="680"/>
      <c r="MW42" s="723"/>
      <c r="MX42" s="697"/>
      <c r="MY42" s="697"/>
      <c r="MZ42" s="697"/>
      <c r="NA42" s="697"/>
      <c r="NB42" s="697"/>
      <c r="NC42" s="697"/>
      <c r="ND42" s="697"/>
      <c r="NE42" s="698"/>
      <c r="NF42" s="699"/>
      <c r="NI42" s="290" t="s">
        <v>515</v>
      </c>
      <c r="NJ42" s="291"/>
      <c r="NK42" s="292" t="s">
        <v>516</v>
      </c>
      <c r="NL42" s="677"/>
      <c r="NM42" s="678"/>
      <c r="NN42" s="679"/>
      <c r="NO42" s="680"/>
      <c r="NP42" s="723"/>
      <c r="NQ42" s="697"/>
      <c r="NR42" s="697"/>
      <c r="NS42" s="697"/>
      <c r="NT42" s="697"/>
      <c r="NU42" s="697"/>
      <c r="NV42" s="697"/>
      <c r="NW42" s="697"/>
      <c r="NX42" s="698"/>
      <c r="NY42" s="699"/>
      <c r="OB42" s="290" t="s">
        <v>515</v>
      </c>
      <c r="OC42" s="291"/>
      <c r="OD42" s="292" t="s">
        <v>516</v>
      </c>
      <c r="OE42" s="677"/>
      <c r="OF42" s="678"/>
      <c r="OG42" s="679"/>
      <c r="OH42" s="680"/>
      <c r="OI42" s="723"/>
      <c r="OJ42" s="697"/>
      <c r="OK42" s="697"/>
      <c r="OL42" s="697"/>
      <c r="OM42" s="697"/>
      <c r="ON42" s="697"/>
      <c r="OO42" s="697"/>
      <c r="OP42" s="697"/>
      <c r="OQ42" s="698"/>
      <c r="OR42" s="699"/>
    </row>
    <row r="43" spans="2:408" ht="152.25" customHeight="1" thickTop="1" thickBot="1" x14ac:dyDescent="0.3">
      <c r="B43" s="690" t="s">
        <v>517</v>
      </c>
      <c r="C43" s="691" t="s">
        <v>382</v>
      </c>
      <c r="D43" s="304" t="s">
        <v>518</v>
      </c>
      <c r="E43" s="692" t="s">
        <v>164</v>
      </c>
      <c r="F43" s="693">
        <v>210</v>
      </c>
      <c r="G43" s="694"/>
      <c r="H43" s="695">
        <f>ROUND(F43*G43,0)</f>
        <v>0</v>
      </c>
      <c r="I43" s="723"/>
      <c r="L43" s="690" t="s">
        <v>517</v>
      </c>
      <c r="M43" s="691" t="s">
        <v>382</v>
      </c>
      <c r="N43" s="304" t="s">
        <v>518</v>
      </c>
      <c r="O43" s="692" t="s">
        <v>164</v>
      </c>
      <c r="P43" s="693">
        <v>210</v>
      </c>
      <c r="Q43" s="694">
        <v>14050</v>
      </c>
      <c r="R43" s="695">
        <v>2950500</v>
      </c>
      <c r="S43" s="723"/>
      <c r="T43" s="697">
        <f>IFERROR(IF(EXACT(VLOOKUP(L43,OFERTA_0,1,FALSE),L43),1,0),0)</f>
        <v>1</v>
      </c>
      <c r="U43" s="697">
        <f>IFERROR(IF(EXACT(VLOOKUP(L43,OFERTA_0,3,FALSE),N43),1,0),0)</f>
        <v>1</v>
      </c>
      <c r="V43" s="697">
        <f>IFERROR(IF(EXACT(VLOOKUP(L43,OFERTA_0,4,FALSE),O43),1,0),0)</f>
        <v>1</v>
      </c>
      <c r="W43" s="697">
        <f>IFERROR(IF(EXACT(VLOOKUP(L43,OFERTA_0,5,FALSE),P43),1,0),0)</f>
        <v>1</v>
      </c>
      <c r="X43" s="697">
        <f t="shared" ref="X43:X45" si="775">IFERROR(IF(Q43&lt;=0,0,1),0)</f>
        <v>1</v>
      </c>
      <c r="Y43" s="697">
        <f t="shared" ref="Y43:Y45" si="776">IFERROR(IF(R43&lt;=0,0,1),0)</f>
        <v>1</v>
      </c>
      <c r="Z43" s="697">
        <f t="shared" ref="Z43:Z45" si="777">PRODUCT(T43:Y43)</f>
        <v>1</v>
      </c>
      <c r="AA43" s="698">
        <f t="shared" ref="AA43:AA45" si="778">ROUND(R43,0)</f>
        <v>2950500</v>
      </c>
      <c r="AB43" s="699">
        <f t="shared" ref="AB43:AB45" si="779">R43-AA43</f>
        <v>0</v>
      </c>
      <c r="AE43" s="690" t="s">
        <v>517</v>
      </c>
      <c r="AF43" s="691" t="s">
        <v>382</v>
      </c>
      <c r="AG43" s="304" t="s">
        <v>518</v>
      </c>
      <c r="AH43" s="692" t="s">
        <v>164</v>
      </c>
      <c r="AI43" s="693">
        <v>210</v>
      </c>
      <c r="AJ43" s="694">
        <v>45000</v>
      </c>
      <c r="AK43" s="695">
        <f>ROUND(AI43*AJ43,0)</f>
        <v>9450000</v>
      </c>
      <c r="AL43" s="723"/>
      <c r="AM43" s="697">
        <f>IFERROR(IF(EXACT(VLOOKUP(AE43,OFERTA_0,1,FALSE),AE43),1,0),0)</f>
        <v>1</v>
      </c>
      <c r="AN43" s="697">
        <f>IFERROR(IF(EXACT(VLOOKUP(AE43,OFERTA_0,3,FALSE),AG43),1,0),0)</f>
        <v>1</v>
      </c>
      <c r="AO43" s="697">
        <f>IFERROR(IF(EXACT(VLOOKUP(AE43,OFERTA_0,4,FALSE),AH43),1,0),0)</f>
        <v>1</v>
      </c>
      <c r="AP43" s="697">
        <f>IFERROR(IF(EXACT(VLOOKUP(AE43,OFERTA_0,5,FALSE),AI43),1,0),0)</f>
        <v>1</v>
      </c>
      <c r="AQ43" s="697">
        <f t="shared" ref="AQ43:AQ45" si="780">IFERROR(IF(AJ43&lt;=0,0,1),0)</f>
        <v>1</v>
      </c>
      <c r="AR43" s="697">
        <f t="shared" ref="AR43:AR45" si="781">IFERROR(IF(AK43&lt;=0,0,1),0)</f>
        <v>1</v>
      </c>
      <c r="AS43" s="697">
        <f t="shared" ref="AS43:AS45" si="782">PRODUCT(AM43:AR43)</f>
        <v>1</v>
      </c>
      <c r="AT43" s="698">
        <f t="shared" ref="AT43:AT45" si="783">ROUND(AK43,0)</f>
        <v>9450000</v>
      </c>
      <c r="AU43" s="699">
        <f t="shared" ref="AU43:AU45" si="784">AK43-AT43</f>
        <v>0</v>
      </c>
      <c r="AX43" s="690" t="s">
        <v>517</v>
      </c>
      <c r="AY43" s="691" t="s">
        <v>382</v>
      </c>
      <c r="AZ43" s="304" t="s">
        <v>518</v>
      </c>
      <c r="BA43" s="692" t="s">
        <v>164</v>
      </c>
      <c r="BB43" s="693">
        <v>210</v>
      </c>
      <c r="BC43" s="700">
        <v>34969.000000000007</v>
      </c>
      <c r="BD43" s="695">
        <f>ROUND(BB43*BC43,0)</f>
        <v>7343490</v>
      </c>
      <c r="BE43" s="723"/>
      <c r="BF43" s="697">
        <f>IFERROR(IF(EXACT(VLOOKUP(AX43,OFERTA_0,1,FALSE),AX43),1,0),0)</f>
        <v>1</v>
      </c>
      <c r="BG43" s="697">
        <f>IFERROR(IF(EXACT(VLOOKUP(AX43,OFERTA_0,3,FALSE),AZ43),1,0),0)</f>
        <v>1</v>
      </c>
      <c r="BH43" s="697">
        <f>IFERROR(IF(EXACT(VLOOKUP(AX43,OFERTA_0,4,FALSE),BA43),1,0),0)</f>
        <v>1</v>
      </c>
      <c r="BI43" s="697">
        <f>IFERROR(IF(EXACT(VLOOKUP(AX43,OFERTA_0,5,FALSE),BB43),1,0),0)</f>
        <v>1</v>
      </c>
      <c r="BJ43" s="697">
        <f t="shared" ref="BJ43:BJ45" si="785">IFERROR(IF(BC43&lt;=0,0,1),0)</f>
        <v>1</v>
      </c>
      <c r="BK43" s="697">
        <f t="shared" ref="BK43:BK45" si="786">IFERROR(IF(BD43&lt;=0,0,1),0)</f>
        <v>1</v>
      </c>
      <c r="BL43" s="697">
        <f t="shared" ref="BL43:BL45" si="787">PRODUCT(BF43:BK43)</f>
        <v>1</v>
      </c>
      <c r="BM43" s="698">
        <f t="shared" ref="BM43:BM45" si="788">ROUND(BD43,0)</f>
        <v>7343490</v>
      </c>
      <c r="BN43" s="699">
        <f t="shared" ref="BN43:BN45" si="789">BD43-BM43</f>
        <v>0</v>
      </c>
      <c r="BQ43" s="690" t="s">
        <v>517</v>
      </c>
      <c r="BR43" s="691" t="s">
        <v>382</v>
      </c>
      <c r="BS43" s="304" t="s">
        <v>518</v>
      </c>
      <c r="BT43" s="692" t="s">
        <v>164</v>
      </c>
      <c r="BU43" s="693">
        <v>210</v>
      </c>
      <c r="BV43" s="694">
        <v>26273</v>
      </c>
      <c r="BW43" s="695">
        <f>ROUND(BU43*BV43,0)</f>
        <v>5517330</v>
      </c>
      <c r="BX43" s="723"/>
      <c r="BY43" s="697">
        <f>IFERROR(IF(EXACT(VLOOKUP(BQ43,OFERTA_0,1,FALSE),BQ43),1,0),0)</f>
        <v>1</v>
      </c>
      <c r="BZ43" s="697">
        <f>IFERROR(IF(EXACT(VLOOKUP(BQ43,OFERTA_0,3,FALSE),BS43),1,0),0)</f>
        <v>1</v>
      </c>
      <c r="CA43" s="697">
        <f>IFERROR(IF(EXACT(VLOOKUP(BQ43,OFERTA_0,4,FALSE),BT43),1,0),0)</f>
        <v>1</v>
      </c>
      <c r="CB43" s="697">
        <f>IFERROR(IF(EXACT(VLOOKUP(BQ43,OFERTA_0,5,FALSE),BU43),1,0),0)</f>
        <v>1</v>
      </c>
      <c r="CC43" s="697">
        <f t="shared" ref="CC43:CC45" si="790">IFERROR(IF(BV43&lt;=0,0,1),0)</f>
        <v>1</v>
      </c>
      <c r="CD43" s="697">
        <f t="shared" ref="CD43:CD45" si="791">IFERROR(IF(BW43&lt;=0,0,1),0)</f>
        <v>1</v>
      </c>
      <c r="CE43" s="697">
        <f t="shared" ref="CE43:CE45" si="792">PRODUCT(BY43:CD43)</f>
        <v>1</v>
      </c>
      <c r="CF43" s="698">
        <f t="shared" ref="CF43:CF45" si="793">ROUND(BW43,0)</f>
        <v>5517330</v>
      </c>
      <c r="CG43" s="699">
        <f t="shared" ref="CG43:CG45" si="794">BW43-CF43</f>
        <v>0</v>
      </c>
      <c r="CJ43" s="690" t="s">
        <v>517</v>
      </c>
      <c r="CK43" s="691" t="s">
        <v>382</v>
      </c>
      <c r="CL43" s="296" t="s">
        <v>518</v>
      </c>
      <c r="CM43" s="692" t="s">
        <v>164</v>
      </c>
      <c r="CN43" s="693">
        <v>210</v>
      </c>
      <c r="CO43" s="694">
        <v>31500</v>
      </c>
      <c r="CP43" s="695">
        <f t="shared" ref="CP43:CP45" si="795">ROUND(CN43*CO43,0)</f>
        <v>6615000</v>
      </c>
      <c r="CQ43" s="723"/>
      <c r="CR43" s="697">
        <f>IFERROR(IF(EXACT(VLOOKUP(CJ43,OFERTA_0,1,FALSE),CJ43),1,0),0)</f>
        <v>1</v>
      </c>
      <c r="CS43" s="697">
        <f>IFERROR(IF(EXACT(VLOOKUP(CJ43,OFERTA_0,3,FALSE),CL43),1,0),0)</f>
        <v>1</v>
      </c>
      <c r="CT43" s="697">
        <f>IFERROR(IF(EXACT(VLOOKUP(CJ43,OFERTA_0,4,FALSE),CM43),1,0),0)</f>
        <v>1</v>
      </c>
      <c r="CU43" s="697">
        <f>IFERROR(IF(EXACT(VLOOKUP(CJ43,OFERTA_0,5,FALSE),CN43),1,0),0)</f>
        <v>1</v>
      </c>
      <c r="CV43" s="697">
        <f t="shared" ref="CV43:CV45" si="796">IFERROR(IF(CO43&lt;=0,0,1),0)</f>
        <v>1</v>
      </c>
      <c r="CW43" s="697">
        <f t="shared" ref="CW43:CW45" si="797">IFERROR(IF(CP43&lt;=0,0,1),0)</f>
        <v>1</v>
      </c>
      <c r="CX43" s="697">
        <f t="shared" ref="CX43:CX45" si="798">PRODUCT(CR43:CW43)</f>
        <v>1</v>
      </c>
      <c r="CY43" s="698">
        <f t="shared" ref="CY43:CY45" si="799">ROUND(CP43,0)</f>
        <v>6615000</v>
      </c>
      <c r="CZ43" s="699">
        <f t="shared" ref="CZ43:CZ45" si="800">CP43-CY43</f>
        <v>0</v>
      </c>
      <c r="DC43" s="690" t="s">
        <v>517</v>
      </c>
      <c r="DD43" s="691" t="s">
        <v>382</v>
      </c>
      <c r="DE43" s="304" t="s">
        <v>518</v>
      </c>
      <c r="DF43" s="692" t="s">
        <v>164</v>
      </c>
      <c r="DG43" s="693">
        <v>210</v>
      </c>
      <c r="DH43" s="694">
        <v>170500</v>
      </c>
      <c r="DI43" s="695">
        <f>ROUND(DG43*DH43,0)</f>
        <v>35805000</v>
      </c>
      <c r="DJ43" s="723"/>
      <c r="DK43" s="697">
        <f>IFERROR(IF(EXACT(VLOOKUP(DC43,OFERTA_0,1,FALSE),DC43),1,0),0)</f>
        <v>1</v>
      </c>
      <c r="DL43" s="697">
        <f>IFERROR(IF(EXACT(VLOOKUP(DC43,OFERTA_0,3,FALSE),DE43),1,0),0)</f>
        <v>1</v>
      </c>
      <c r="DM43" s="697">
        <f>IFERROR(IF(EXACT(VLOOKUP(DC43,OFERTA_0,4,FALSE),DF43),1,0),0)</f>
        <v>1</v>
      </c>
      <c r="DN43" s="697">
        <f>IFERROR(IF(EXACT(VLOOKUP(DC43,OFERTA_0,5,FALSE),DG43),1,0),0)</f>
        <v>1</v>
      </c>
      <c r="DO43" s="697">
        <f t="shared" ref="DO43:DO45" si="801">IFERROR(IF(DH43&lt;=0,0,1),0)</f>
        <v>1</v>
      </c>
      <c r="DP43" s="697">
        <f t="shared" ref="DP43:DP45" si="802">IFERROR(IF(DI43&lt;=0,0,1),0)</f>
        <v>1</v>
      </c>
      <c r="DQ43" s="697">
        <f t="shared" ref="DQ43:DQ45" si="803">PRODUCT(DK43:DP43)</f>
        <v>1</v>
      </c>
      <c r="DR43" s="698">
        <f t="shared" ref="DR43:DR45" si="804">ROUND(DI43,0)</f>
        <v>35805000</v>
      </c>
      <c r="DS43" s="699">
        <f t="shared" ref="DS43:DS45" si="805">DI43-DR43</f>
        <v>0</v>
      </c>
      <c r="DV43" s="690" t="s">
        <v>517</v>
      </c>
      <c r="DW43" s="691" t="s">
        <v>382</v>
      </c>
      <c r="DX43" s="297" t="s">
        <v>540</v>
      </c>
      <c r="DY43" s="692" t="s">
        <v>164</v>
      </c>
      <c r="DZ43" s="693">
        <v>210</v>
      </c>
      <c r="EA43" s="694">
        <v>29000</v>
      </c>
      <c r="EB43" s="701">
        <f>ROUND(DZ43*EA43,0)</f>
        <v>6090000</v>
      </c>
      <c r="EC43" s="723"/>
      <c r="ED43" s="697">
        <f>IFERROR(IF(EXACT(VLOOKUP(DV43,OFERTA_0,1,FALSE),DV43),1,0),0)</f>
        <v>1</v>
      </c>
      <c r="EE43" s="697">
        <v>1</v>
      </c>
      <c r="EF43" s="697">
        <f>IFERROR(IF(EXACT(VLOOKUP(DV43,OFERTA_0,4,FALSE),DY43),1,0),0)</f>
        <v>1</v>
      </c>
      <c r="EG43" s="697">
        <f>IFERROR(IF(EXACT(VLOOKUP(DV43,OFERTA_0,5,FALSE),DZ43),1,0),0)</f>
        <v>1</v>
      </c>
      <c r="EH43" s="697">
        <f t="shared" ref="EH43:EH45" si="806">IFERROR(IF(EA43&lt;=0,0,1),0)</f>
        <v>1</v>
      </c>
      <c r="EI43" s="697">
        <f t="shared" ref="EI43:EI45" si="807">IFERROR(IF(EB43&lt;=0,0,1),0)</f>
        <v>1</v>
      </c>
      <c r="EJ43" s="697">
        <f t="shared" ref="EJ43:EJ45" si="808">PRODUCT(ED43:EI43)</f>
        <v>1</v>
      </c>
      <c r="EK43" s="698">
        <f t="shared" ref="EK43:EK45" si="809">ROUND(EB43,0)</f>
        <v>6090000</v>
      </c>
      <c r="EL43" s="699">
        <f t="shared" ref="EL43:EL45" si="810">EB43-EK43</f>
        <v>0</v>
      </c>
      <c r="EO43" s="690" t="s">
        <v>517</v>
      </c>
      <c r="EP43" s="691" t="s">
        <v>382</v>
      </c>
      <c r="EQ43" s="297" t="s">
        <v>540</v>
      </c>
      <c r="ER43" s="692" t="s">
        <v>164</v>
      </c>
      <c r="ES43" s="693">
        <v>210</v>
      </c>
      <c r="ET43" s="694">
        <v>35200</v>
      </c>
      <c r="EU43" s="695">
        <f>ROUND(ES43*ET43,0)</f>
        <v>7392000</v>
      </c>
      <c r="EV43" s="723"/>
      <c r="EW43" s="697">
        <f>IFERROR(IF(EXACT(VLOOKUP(EO43,OFERTA_0,1,FALSE),EO43),1,0),0)</f>
        <v>1</v>
      </c>
      <c r="EX43" s="697">
        <v>1</v>
      </c>
      <c r="EY43" s="697">
        <f>IFERROR(IF(EXACT(VLOOKUP(EO43,OFERTA_0,4,FALSE),ER43),1,0),0)</f>
        <v>1</v>
      </c>
      <c r="EZ43" s="697">
        <f>IFERROR(IF(EXACT(VLOOKUP(EO43,OFERTA_0,5,FALSE),ES43),1,0),0)</f>
        <v>1</v>
      </c>
      <c r="FA43" s="697">
        <f t="shared" ref="FA43:FA45" si="811">IFERROR(IF(ET43&lt;=0,0,1),0)</f>
        <v>1</v>
      </c>
      <c r="FB43" s="697">
        <f t="shared" ref="FB43:FB45" si="812">IFERROR(IF(EU43&lt;=0,0,1),0)</f>
        <v>1</v>
      </c>
      <c r="FC43" s="697">
        <f t="shared" ref="FC43:FC45" si="813">PRODUCT(EW43:FB43)</f>
        <v>1</v>
      </c>
      <c r="FD43" s="698">
        <f t="shared" ref="FD43:FD45" si="814">ROUND(EU43,0)</f>
        <v>7392000</v>
      </c>
      <c r="FE43" s="699">
        <f t="shared" ref="FE43:FE45" si="815">EU43-FD43</f>
        <v>0</v>
      </c>
      <c r="FH43" s="308"/>
      <c r="FI43" s="308" t="s">
        <v>574</v>
      </c>
      <c r="FJ43" s="309" t="s">
        <v>575</v>
      </c>
      <c r="FK43" s="744"/>
      <c r="FL43" s="745"/>
      <c r="FM43" s="746"/>
      <c r="FN43" s="747"/>
      <c r="FO43" s="722"/>
      <c r="FP43" s="697">
        <f>IFERROR(IF(EXACT(VLOOKUP(FH43,OFERTA_0,1,FALSE),FH43),1,0),0)</f>
        <v>0</v>
      </c>
      <c r="FQ43" s="697">
        <f>IFERROR(IF(EXACT(VLOOKUP(FH43,OFERTA_0,3,FALSE),FJ43),1,0),0)</f>
        <v>0</v>
      </c>
      <c r="FR43" s="697">
        <f>IFERROR(IF(EXACT(VLOOKUP(FH43,OFERTA_0,4,FALSE),FK43),1,0),0)</f>
        <v>0</v>
      </c>
      <c r="FS43" s="697">
        <f>IFERROR(IF(EXACT(VLOOKUP(FH43,OFERTA_0,5,FALSE),FL43),1,0),0)</f>
        <v>0</v>
      </c>
      <c r="FT43" s="697">
        <f t="shared" ref="FT43:FT45" si="816">IFERROR(IF(FM43&lt;=0,0,1),0)</f>
        <v>0</v>
      </c>
      <c r="FU43" s="697">
        <f t="shared" ref="FU43:FU45" si="817">IFERROR(IF(FN43&lt;=0,0,1),0)</f>
        <v>0</v>
      </c>
      <c r="FV43" s="697">
        <f t="shared" ref="FV43:FV45" si="818">PRODUCT(FP43:FU43)</f>
        <v>0</v>
      </c>
      <c r="FW43" s="698">
        <f t="shared" ref="FW43:FW45" si="819">ROUND(FN43,0)</f>
        <v>0</v>
      </c>
      <c r="FX43" s="699">
        <f t="shared" ref="FX43:FX45" si="820">FN43-FW43</f>
        <v>0</v>
      </c>
      <c r="GA43" s="690" t="s">
        <v>517</v>
      </c>
      <c r="GB43" s="691" t="s">
        <v>382</v>
      </c>
      <c r="GC43" s="304" t="s">
        <v>518</v>
      </c>
      <c r="GD43" s="692" t="s">
        <v>164</v>
      </c>
      <c r="GE43" s="693">
        <v>210</v>
      </c>
      <c r="GF43" s="694">
        <v>50000</v>
      </c>
      <c r="GG43" s="695">
        <f>ROUND(GE43*GF43,0)</f>
        <v>10500000</v>
      </c>
      <c r="GH43" s="723"/>
      <c r="GI43" s="697">
        <f>IFERROR(IF(EXACT(VLOOKUP(GA43,OFERTA_0,1,FALSE),GA43),1,0),0)</f>
        <v>1</v>
      </c>
      <c r="GJ43" s="697">
        <f>IFERROR(IF(EXACT(VLOOKUP(GA43,OFERTA_0,3,FALSE),GC43),1,0),0)</f>
        <v>1</v>
      </c>
      <c r="GK43" s="697">
        <f>IFERROR(IF(EXACT(VLOOKUP(GA43,OFERTA_0,4,FALSE),GD43),1,0),0)</f>
        <v>1</v>
      </c>
      <c r="GL43" s="697">
        <f>IFERROR(IF(EXACT(VLOOKUP(GA43,OFERTA_0,5,FALSE),GE43),1,0),0)</f>
        <v>1</v>
      </c>
      <c r="GM43" s="697">
        <f t="shared" ref="GM43:GM45" si="821">IFERROR(IF(GF43&lt;=0,0,1),0)</f>
        <v>1</v>
      </c>
      <c r="GN43" s="697">
        <f t="shared" ref="GN43:GN45" si="822">IFERROR(IF(GG43&lt;=0,0,1),0)</f>
        <v>1</v>
      </c>
      <c r="GO43" s="697">
        <f t="shared" ref="GO43:GO45" si="823">PRODUCT(GI43:GN43)</f>
        <v>1</v>
      </c>
      <c r="GP43" s="698">
        <f t="shared" ref="GP43:GP45" si="824">ROUND(GG43,0)</f>
        <v>10500000</v>
      </c>
      <c r="GQ43" s="699">
        <f t="shared" ref="GQ43:GQ45" si="825">GG43-GP43</f>
        <v>0</v>
      </c>
      <c r="GT43" s="690" t="s">
        <v>517</v>
      </c>
      <c r="GU43" s="691" t="s">
        <v>382</v>
      </c>
      <c r="GV43" s="304" t="s">
        <v>518</v>
      </c>
      <c r="GW43" s="692" t="s">
        <v>164</v>
      </c>
      <c r="GX43" s="693">
        <v>210</v>
      </c>
      <c r="GY43" s="694">
        <v>45000</v>
      </c>
      <c r="GZ43" s="695">
        <f>ROUND(GX43*GY43,0)</f>
        <v>9450000</v>
      </c>
      <c r="HA43" s="723"/>
      <c r="HB43" s="697">
        <f>IFERROR(IF(EXACT(VLOOKUP(GT43,OFERTA_0,1,FALSE),GT43),1,0),0)</f>
        <v>1</v>
      </c>
      <c r="HC43" s="697">
        <f>IFERROR(IF(EXACT(VLOOKUP(GT43,OFERTA_0,3,FALSE),GV43),1,0),0)</f>
        <v>1</v>
      </c>
      <c r="HD43" s="697">
        <f>IFERROR(IF(EXACT(VLOOKUP(GT43,OFERTA_0,4,FALSE),GW43),1,0),0)</f>
        <v>1</v>
      </c>
      <c r="HE43" s="697">
        <f>IFERROR(IF(EXACT(VLOOKUP(GT43,OFERTA_0,5,FALSE),GX43),1,0),0)</f>
        <v>1</v>
      </c>
      <c r="HF43" s="697">
        <f t="shared" ref="HF43:HF45" si="826">IFERROR(IF(GY43&lt;=0,0,1),0)</f>
        <v>1</v>
      </c>
      <c r="HG43" s="697">
        <f t="shared" ref="HG43:HG45" si="827">IFERROR(IF(GZ43&lt;=0,0,1),0)</f>
        <v>1</v>
      </c>
      <c r="HH43" s="697">
        <f t="shared" ref="HH43:HH45" si="828">PRODUCT(HB43:HG43)</f>
        <v>1</v>
      </c>
      <c r="HI43" s="698">
        <f t="shared" ref="HI43:HI45" si="829">ROUND(GZ43,0)</f>
        <v>9450000</v>
      </c>
      <c r="HJ43" s="699">
        <f t="shared" ref="HJ43:HJ45" si="830">GZ43-HI43</f>
        <v>0</v>
      </c>
      <c r="HM43" s="690" t="s">
        <v>517</v>
      </c>
      <c r="HN43" s="691" t="s">
        <v>382</v>
      </c>
      <c r="HO43" s="304" t="s">
        <v>518</v>
      </c>
      <c r="HP43" s="692" t="s">
        <v>164</v>
      </c>
      <c r="HQ43" s="693">
        <v>210</v>
      </c>
      <c r="HR43" s="694">
        <v>21398</v>
      </c>
      <c r="HS43" s="695">
        <f>ROUND(HQ43*HR43,0)</f>
        <v>4493580</v>
      </c>
      <c r="HT43" s="723"/>
      <c r="HU43" s="697">
        <f>IFERROR(IF(EXACT(VLOOKUP(HM43,OFERTA_0,1,FALSE),HM43),1,0),0)</f>
        <v>1</v>
      </c>
      <c r="HV43" s="697">
        <f>IFERROR(IF(EXACT(VLOOKUP(HM43,OFERTA_0,3,FALSE),HO43),1,0),0)</f>
        <v>1</v>
      </c>
      <c r="HW43" s="697">
        <f>IFERROR(IF(EXACT(VLOOKUP(HM43,OFERTA_0,4,FALSE),HP43),1,0),0)</f>
        <v>1</v>
      </c>
      <c r="HX43" s="697">
        <f>IFERROR(IF(EXACT(VLOOKUP(HM43,OFERTA_0,5,FALSE),HQ43),1,0),0)</f>
        <v>1</v>
      </c>
      <c r="HY43" s="697">
        <f t="shared" ref="HY43:HY45" si="831">IFERROR(IF(HR43&lt;=0,0,1),0)</f>
        <v>1</v>
      </c>
      <c r="HZ43" s="697">
        <f t="shared" ref="HZ43:HZ45" si="832">IFERROR(IF(HS43&lt;=0,0,1),0)</f>
        <v>1</v>
      </c>
      <c r="IA43" s="697">
        <f t="shared" ref="IA43:IA45" si="833">PRODUCT(HU43:HZ43)</f>
        <v>1</v>
      </c>
      <c r="IB43" s="698">
        <f t="shared" ref="IB43:IB45" si="834">ROUND(HS43,0)</f>
        <v>4493580</v>
      </c>
      <c r="IC43" s="699">
        <f t="shared" ref="IC43:IC45" si="835">HS43-IB43</f>
        <v>0</v>
      </c>
      <c r="IF43" s="690" t="s">
        <v>517</v>
      </c>
      <c r="IG43" s="691" t="s">
        <v>382</v>
      </c>
      <c r="IH43" s="304" t="s">
        <v>518</v>
      </c>
      <c r="II43" s="692" t="s">
        <v>164</v>
      </c>
      <c r="IJ43" s="693">
        <v>210</v>
      </c>
      <c r="IK43" s="694">
        <v>21397</v>
      </c>
      <c r="IL43" s="695">
        <f>ROUND(IJ43*IK43,0)</f>
        <v>4493370</v>
      </c>
      <c r="IM43" s="723"/>
      <c r="IN43" s="697">
        <f>IFERROR(IF(EXACT(VLOOKUP(IF43,OFERTA_0,1,FALSE),IF43),1,0),0)</f>
        <v>1</v>
      </c>
      <c r="IO43" s="697">
        <f>IFERROR(IF(EXACT(VLOOKUP(IF43,OFERTA_0,3,FALSE),IH43),1,0),0)</f>
        <v>1</v>
      </c>
      <c r="IP43" s="697">
        <f>IFERROR(IF(EXACT(VLOOKUP(IF43,OFERTA_0,4,FALSE),II43),1,0),0)</f>
        <v>1</v>
      </c>
      <c r="IQ43" s="697">
        <f>IFERROR(IF(EXACT(VLOOKUP(IF43,OFERTA_0,5,FALSE),IJ43),1,0),0)</f>
        <v>1</v>
      </c>
      <c r="IR43" s="697">
        <f t="shared" ref="IR43:IR45" si="836">IFERROR(IF(IK43&lt;=0,0,1),0)</f>
        <v>1</v>
      </c>
      <c r="IS43" s="697">
        <f t="shared" ref="IS43:IS45" si="837">IFERROR(IF(IL43&lt;=0,0,1),0)</f>
        <v>1</v>
      </c>
      <c r="IT43" s="697">
        <f t="shared" ref="IT43:IT45" si="838">PRODUCT(IN43:IS43)</f>
        <v>1</v>
      </c>
      <c r="IU43" s="698">
        <f t="shared" ref="IU43:IU45" si="839">ROUND(IL43,0)</f>
        <v>4493370</v>
      </c>
      <c r="IV43" s="699">
        <f t="shared" ref="IV43:IV45" si="840">IL43-IU43</f>
        <v>0</v>
      </c>
      <c r="IY43" s="690" t="s">
        <v>517</v>
      </c>
      <c r="IZ43" s="691" t="s">
        <v>382</v>
      </c>
      <c r="JA43" s="304" t="s">
        <v>518</v>
      </c>
      <c r="JB43" s="692" t="s">
        <v>164</v>
      </c>
      <c r="JC43" s="693">
        <v>210</v>
      </c>
      <c r="JD43" s="694">
        <v>80000</v>
      </c>
      <c r="JE43" s="695">
        <f>ROUND(JC43*JD43,0)</f>
        <v>16800000</v>
      </c>
      <c r="JF43" s="723"/>
      <c r="JG43" s="697">
        <f>IFERROR(IF(EXACT(VLOOKUP(IY43,OFERTA_0,1,FALSE),IY43),1,0),0)</f>
        <v>1</v>
      </c>
      <c r="JH43" s="697">
        <f>IFERROR(IF(EXACT(VLOOKUP(IY43,OFERTA_0,3,FALSE),JA43),1,0),0)</f>
        <v>1</v>
      </c>
      <c r="JI43" s="697">
        <f>IFERROR(IF(EXACT(VLOOKUP(IY43,OFERTA_0,4,FALSE),JB43),1,0),0)</f>
        <v>1</v>
      </c>
      <c r="JJ43" s="697">
        <f>IFERROR(IF(EXACT(VLOOKUP(IY43,OFERTA_0,5,FALSE),JC43),1,0),0)</f>
        <v>1</v>
      </c>
      <c r="JK43" s="697">
        <f t="shared" ref="JK43:JK45" si="841">IFERROR(IF(JD43&lt;=0,0,1),0)</f>
        <v>1</v>
      </c>
      <c r="JL43" s="697">
        <f t="shared" ref="JL43:JL45" si="842">IFERROR(IF(JE43&lt;=0,0,1),0)</f>
        <v>1</v>
      </c>
      <c r="JM43" s="697">
        <f t="shared" ref="JM43:JM45" si="843">PRODUCT(JG43:JL43)</f>
        <v>1</v>
      </c>
      <c r="JN43" s="698">
        <f t="shared" ref="JN43:JN45" si="844">ROUND(JE43,0)</f>
        <v>16800000</v>
      </c>
      <c r="JO43" s="699">
        <f t="shared" ref="JO43:JO45" si="845">JE43-JN43</f>
        <v>0</v>
      </c>
      <c r="JR43" s="690" t="s">
        <v>517</v>
      </c>
      <c r="JS43" s="691" t="s">
        <v>382</v>
      </c>
      <c r="JT43" s="304" t="s">
        <v>518</v>
      </c>
      <c r="JU43" s="692" t="s">
        <v>164</v>
      </c>
      <c r="JV43" s="693">
        <v>210</v>
      </c>
      <c r="JW43" s="694">
        <v>21482</v>
      </c>
      <c r="JX43" s="695">
        <f>ROUND(JV43*JW43,0)</f>
        <v>4511220</v>
      </c>
      <c r="JY43" s="723"/>
      <c r="JZ43" s="697">
        <f>IFERROR(IF(EXACT(VLOOKUP(JR43,OFERTA_0,1,FALSE),JR43),1,0),0)</f>
        <v>1</v>
      </c>
      <c r="KA43" s="697">
        <f>IFERROR(IF(EXACT(VLOOKUP(JR43,OFERTA_0,3,FALSE),JT43),1,0),0)</f>
        <v>1</v>
      </c>
      <c r="KB43" s="697">
        <f>IFERROR(IF(EXACT(VLOOKUP(JR43,OFERTA_0,4,FALSE),JU43),1,0),0)</f>
        <v>1</v>
      </c>
      <c r="KC43" s="697">
        <f>IFERROR(IF(EXACT(VLOOKUP(JR43,OFERTA_0,5,FALSE),JV43),1,0),0)</f>
        <v>1</v>
      </c>
      <c r="KD43" s="697">
        <f t="shared" ref="KD43:KD45" si="846">IFERROR(IF(JW43&lt;=0,0,1),0)</f>
        <v>1</v>
      </c>
      <c r="KE43" s="697">
        <f t="shared" ref="KE43:KE45" si="847">IFERROR(IF(JX43&lt;=0,0,1),0)</f>
        <v>1</v>
      </c>
      <c r="KF43" s="697">
        <f t="shared" ref="KF43:KF45" si="848">PRODUCT(JZ43:KE43)</f>
        <v>1</v>
      </c>
      <c r="KG43" s="698">
        <f t="shared" ref="KG43:KG45" si="849">ROUND(JX43,0)</f>
        <v>4511220</v>
      </c>
      <c r="KH43" s="699">
        <f t="shared" ref="KH43:KH45" si="850">JX43-KG43</f>
        <v>0</v>
      </c>
      <c r="KK43" s="690" t="s">
        <v>517</v>
      </c>
      <c r="KL43" s="691" t="s">
        <v>382</v>
      </c>
      <c r="KM43" s="304" t="s">
        <v>518</v>
      </c>
      <c r="KN43" s="692" t="s">
        <v>164</v>
      </c>
      <c r="KO43" s="693">
        <v>210</v>
      </c>
      <c r="KP43" s="694">
        <v>71000</v>
      </c>
      <c r="KQ43" s="695">
        <f>ROUND(KO43*KP43,0)</f>
        <v>14910000</v>
      </c>
      <c r="KR43" s="723"/>
      <c r="KS43" s="697">
        <f>IFERROR(IF(EXACT(VLOOKUP(KK43,OFERTA_0,1,FALSE),KK43),1,0),0)</f>
        <v>1</v>
      </c>
      <c r="KT43" s="697">
        <f>IFERROR(IF(EXACT(VLOOKUP(KK43,OFERTA_0,3,FALSE),KM43),1,0),0)</f>
        <v>1</v>
      </c>
      <c r="KU43" s="697">
        <f>IFERROR(IF(EXACT(VLOOKUP(KK43,OFERTA_0,4,FALSE),KN43),1,0),0)</f>
        <v>1</v>
      </c>
      <c r="KV43" s="697">
        <f>IFERROR(IF(EXACT(VLOOKUP(KK43,OFERTA_0,5,FALSE),KO43),1,0),0)</f>
        <v>1</v>
      </c>
      <c r="KW43" s="697">
        <f t="shared" ref="KW43:KW45" si="851">IFERROR(IF(KP43&lt;=0,0,1),0)</f>
        <v>1</v>
      </c>
      <c r="KX43" s="697">
        <f t="shared" ref="KX43:KX45" si="852">IFERROR(IF(KQ43&lt;=0,0,1),0)</f>
        <v>1</v>
      </c>
      <c r="KY43" s="697">
        <f t="shared" ref="KY43:KY45" si="853">PRODUCT(KS43:KX43)</f>
        <v>1</v>
      </c>
      <c r="KZ43" s="698">
        <f t="shared" ref="KZ43:KZ45" si="854">ROUND(KQ43,0)</f>
        <v>14910000</v>
      </c>
      <c r="LA43" s="699">
        <f t="shared" ref="LA43:LA45" si="855">KQ43-KZ43</f>
        <v>0</v>
      </c>
      <c r="LD43" s="690" t="s">
        <v>517</v>
      </c>
      <c r="LE43" s="691" t="s">
        <v>382</v>
      </c>
      <c r="LF43" s="304" t="s">
        <v>518</v>
      </c>
      <c r="LG43" s="692" t="s">
        <v>164</v>
      </c>
      <c r="LH43" s="693">
        <v>210</v>
      </c>
      <c r="LI43" s="694">
        <v>37315.157682989986</v>
      </c>
      <c r="LJ43" s="695">
        <f>ROUND(LH43*LI43,0)</f>
        <v>7836183</v>
      </c>
      <c r="LK43" s="723"/>
      <c r="LL43" s="697">
        <f>IFERROR(IF(EXACT(VLOOKUP(LD43,OFERTA_0,1,FALSE),LD43),1,0),0)</f>
        <v>1</v>
      </c>
      <c r="LM43" s="697">
        <f>IFERROR(IF(EXACT(VLOOKUP(LD43,OFERTA_0,3,FALSE),LF43),1,0),0)</f>
        <v>1</v>
      </c>
      <c r="LN43" s="697">
        <f>IFERROR(IF(EXACT(VLOOKUP(LD43,OFERTA_0,4,FALSE),LG43),1,0),0)</f>
        <v>1</v>
      </c>
      <c r="LO43" s="697">
        <f>IFERROR(IF(EXACT(VLOOKUP(LD43,OFERTA_0,5,FALSE),LH43),1,0),0)</f>
        <v>1</v>
      </c>
      <c r="LP43" s="697">
        <f t="shared" ref="LP43:LP45" si="856">IFERROR(IF(LI43&lt;=0,0,1),0)</f>
        <v>1</v>
      </c>
      <c r="LQ43" s="697">
        <f t="shared" ref="LQ43:LQ45" si="857">IFERROR(IF(LJ43&lt;=0,0,1),0)</f>
        <v>1</v>
      </c>
      <c r="LR43" s="697">
        <f t="shared" ref="LR43:LR45" si="858">PRODUCT(LL43:LQ43)</f>
        <v>1</v>
      </c>
      <c r="LS43" s="698">
        <f t="shared" ref="LS43:LS45" si="859">ROUND(LJ43,0)</f>
        <v>7836183</v>
      </c>
      <c r="LT43" s="699">
        <f t="shared" ref="LT43:LT45" si="860">LJ43-LS43</f>
        <v>0</v>
      </c>
      <c r="LW43" s="690" t="s">
        <v>517</v>
      </c>
      <c r="LX43" s="691" t="s">
        <v>382</v>
      </c>
      <c r="LY43" s="304" t="s">
        <v>518</v>
      </c>
      <c r="LZ43" s="692" t="s">
        <v>164</v>
      </c>
      <c r="MA43" s="693">
        <v>210</v>
      </c>
      <c r="MB43" s="694">
        <v>21398</v>
      </c>
      <c r="MC43" s="695">
        <f>ROUND(MA43*MB43,0)</f>
        <v>4493580</v>
      </c>
      <c r="MD43" s="723"/>
      <c r="ME43" s="697">
        <f>IFERROR(IF(EXACT(VLOOKUP(LW43,OFERTA_0,1,FALSE),LW43),1,0),0)</f>
        <v>1</v>
      </c>
      <c r="MF43" s="697">
        <f>IFERROR(IF(EXACT(VLOOKUP(LW43,OFERTA_0,3,FALSE),LY43),1,0),0)</f>
        <v>1</v>
      </c>
      <c r="MG43" s="697">
        <f>IFERROR(IF(EXACT(VLOOKUP(LW43,OFERTA_0,4,FALSE),LZ43),1,0),0)</f>
        <v>1</v>
      </c>
      <c r="MH43" s="697">
        <f>IFERROR(IF(EXACT(VLOOKUP(LW43,OFERTA_0,5,FALSE),MA43),1,0),0)</f>
        <v>1</v>
      </c>
      <c r="MI43" s="697">
        <f t="shared" ref="MI43:MI45" si="861">IFERROR(IF(MB43&lt;=0,0,1),0)</f>
        <v>1</v>
      </c>
      <c r="MJ43" s="697">
        <f t="shared" ref="MJ43:MJ45" si="862">IFERROR(IF(MC43&lt;=0,0,1),0)</f>
        <v>1</v>
      </c>
      <c r="MK43" s="697">
        <f t="shared" ref="MK43:MK45" si="863">PRODUCT(ME43:MJ43)</f>
        <v>1</v>
      </c>
      <c r="ML43" s="698">
        <f t="shared" ref="ML43:ML45" si="864">ROUND(MC43,0)</f>
        <v>4493580</v>
      </c>
      <c r="MM43" s="699">
        <f t="shared" ref="MM43:MM45" si="865">MC43-ML43</f>
        <v>0</v>
      </c>
      <c r="MP43" s="690" t="s">
        <v>517</v>
      </c>
      <c r="MQ43" s="691" t="s">
        <v>382</v>
      </c>
      <c r="MR43" s="304" t="s">
        <v>518</v>
      </c>
      <c r="MS43" s="692" t="s">
        <v>164</v>
      </c>
      <c r="MT43" s="693">
        <v>210</v>
      </c>
      <c r="MU43" s="694">
        <v>24000</v>
      </c>
      <c r="MV43" s="695">
        <v>5040000</v>
      </c>
      <c r="MW43" s="723"/>
      <c r="MX43" s="697">
        <f>IFERROR(IF(EXACT(VLOOKUP(MP43,OFERTA_0,1,FALSE),MP43),1,0),0)</f>
        <v>1</v>
      </c>
      <c r="MY43" s="697">
        <f>IFERROR(IF(EXACT(VLOOKUP(MP43,OFERTA_0,3,FALSE),MR43),1,0),0)</f>
        <v>1</v>
      </c>
      <c r="MZ43" s="697">
        <f>IFERROR(IF(EXACT(VLOOKUP(MP43,OFERTA_0,4,FALSE),MS43),1,0),0)</f>
        <v>1</v>
      </c>
      <c r="NA43" s="697">
        <f>IFERROR(IF(EXACT(VLOOKUP(MP43,OFERTA_0,5,FALSE),MT43),1,0),0)</f>
        <v>1</v>
      </c>
      <c r="NB43" s="697">
        <f t="shared" ref="NB43:NB45" si="866">IFERROR(IF(MU43&lt;=0,0,1),0)</f>
        <v>1</v>
      </c>
      <c r="NC43" s="697">
        <f t="shared" ref="NC43:NC45" si="867">IFERROR(IF(MV43&lt;=0,0,1),0)</f>
        <v>1</v>
      </c>
      <c r="ND43" s="697">
        <f t="shared" ref="ND43:ND45" si="868">PRODUCT(MX43:NC43)</f>
        <v>1</v>
      </c>
      <c r="NE43" s="698">
        <f t="shared" ref="NE43:NE45" si="869">ROUND(MV43,0)</f>
        <v>5040000</v>
      </c>
      <c r="NF43" s="699">
        <f t="shared" ref="NF43:NF45" si="870">MV43-NE43</f>
        <v>0</v>
      </c>
      <c r="NI43" s="690" t="s">
        <v>517</v>
      </c>
      <c r="NJ43" s="691" t="s">
        <v>382</v>
      </c>
      <c r="NK43" s="304" t="s">
        <v>518</v>
      </c>
      <c r="NL43" s="692" t="s">
        <v>164</v>
      </c>
      <c r="NM43" s="693">
        <v>210</v>
      </c>
      <c r="NN43" s="694">
        <v>21400</v>
      </c>
      <c r="NO43" s="695">
        <f>ROUND(NM43*NN43,0)</f>
        <v>4494000</v>
      </c>
      <c r="NP43" s="723"/>
      <c r="NQ43" s="697">
        <f>IFERROR(IF(EXACT(VLOOKUP(NI43,OFERTA_0,1,FALSE),NI43),1,0),0)</f>
        <v>1</v>
      </c>
      <c r="NR43" s="697">
        <f>IFERROR(IF(EXACT(VLOOKUP(NI43,OFERTA_0,3,FALSE),NK43),1,0),0)</f>
        <v>1</v>
      </c>
      <c r="NS43" s="697">
        <f>IFERROR(IF(EXACT(VLOOKUP(NI43,OFERTA_0,4,FALSE),NL43),1,0),0)</f>
        <v>1</v>
      </c>
      <c r="NT43" s="697">
        <f>IFERROR(IF(EXACT(VLOOKUP(NI43,OFERTA_0,5,FALSE),NM43),1,0),0)</f>
        <v>1</v>
      </c>
      <c r="NU43" s="697">
        <f t="shared" ref="NU43:NU45" si="871">IFERROR(IF(NN43&lt;=0,0,1),0)</f>
        <v>1</v>
      </c>
      <c r="NV43" s="697">
        <f t="shared" ref="NV43:NV45" si="872">IFERROR(IF(NO43&lt;=0,0,1),0)</f>
        <v>1</v>
      </c>
      <c r="NW43" s="697">
        <f t="shared" ref="NW43:NW45" si="873">PRODUCT(NQ43:NV43)</f>
        <v>1</v>
      </c>
      <c r="NX43" s="698">
        <f t="shared" ref="NX43:NX45" si="874">ROUND(NO43,0)</f>
        <v>4494000</v>
      </c>
      <c r="NY43" s="699">
        <f t="shared" ref="NY43:NY45" si="875">NO43-NX43</f>
        <v>0</v>
      </c>
      <c r="OB43" s="690" t="s">
        <v>517</v>
      </c>
      <c r="OC43" s="691" t="s">
        <v>382</v>
      </c>
      <c r="OD43" s="304" t="s">
        <v>518</v>
      </c>
      <c r="OE43" s="692" t="s">
        <v>164</v>
      </c>
      <c r="OF43" s="693">
        <v>210</v>
      </c>
      <c r="OG43" s="694">
        <v>45000</v>
      </c>
      <c r="OH43" s="695">
        <f>ROUND(OF43*OG43,0)</f>
        <v>9450000</v>
      </c>
      <c r="OI43" s="723"/>
      <c r="OJ43" s="697">
        <f>IFERROR(IF(EXACT(VLOOKUP(OB43,OFERTA_0,1,FALSE),OB43),1,0),0)</f>
        <v>1</v>
      </c>
      <c r="OK43" s="697">
        <f>IFERROR(IF(EXACT(VLOOKUP(OB43,OFERTA_0,3,FALSE),OD43),1,0),0)</f>
        <v>1</v>
      </c>
      <c r="OL43" s="697">
        <f>IFERROR(IF(EXACT(VLOOKUP(OB43,OFERTA_0,4,FALSE),OE43),1,0),0)</f>
        <v>1</v>
      </c>
      <c r="OM43" s="697">
        <f>IFERROR(IF(EXACT(VLOOKUP(OB43,OFERTA_0,5,FALSE),OF43),1,0),0)</f>
        <v>1</v>
      </c>
      <c r="ON43" s="697">
        <f t="shared" ref="ON43:ON45" si="876">IFERROR(IF(OG43&lt;=0,0,1),0)</f>
        <v>1</v>
      </c>
      <c r="OO43" s="697">
        <f t="shared" ref="OO43:OO45" si="877">IFERROR(IF(OH43&lt;=0,0,1),0)</f>
        <v>1</v>
      </c>
      <c r="OP43" s="697">
        <f t="shared" ref="OP43:OP45" si="878">PRODUCT(OJ43:OO43)</f>
        <v>1</v>
      </c>
      <c r="OQ43" s="698">
        <f t="shared" ref="OQ43:OQ45" si="879">ROUND(OH43,0)</f>
        <v>9450000</v>
      </c>
      <c r="OR43" s="699">
        <f t="shared" ref="OR43:OR45" si="880">OH43-OQ43</f>
        <v>0</v>
      </c>
    </row>
    <row r="44" spans="2:408" ht="113.25" customHeight="1" thickTop="1" thickBot="1" x14ac:dyDescent="0.3">
      <c r="B44" s="690" t="s">
        <v>519</v>
      </c>
      <c r="C44" s="691" t="s">
        <v>381</v>
      </c>
      <c r="D44" s="304" t="s">
        <v>520</v>
      </c>
      <c r="E44" s="692" t="s">
        <v>164</v>
      </c>
      <c r="F44" s="693">
        <v>210</v>
      </c>
      <c r="G44" s="694"/>
      <c r="H44" s="695">
        <f>ROUND(F44*G44,0)</f>
        <v>0</v>
      </c>
      <c r="I44" s="734"/>
      <c r="L44" s="690" t="s">
        <v>519</v>
      </c>
      <c r="M44" s="691" t="s">
        <v>381</v>
      </c>
      <c r="N44" s="304" t="s">
        <v>520</v>
      </c>
      <c r="O44" s="692" t="s">
        <v>164</v>
      </c>
      <c r="P44" s="693">
        <v>210</v>
      </c>
      <c r="Q44" s="694">
        <v>19330</v>
      </c>
      <c r="R44" s="695">
        <v>4059300</v>
      </c>
      <c r="S44" s="734"/>
      <c r="T44" s="697">
        <f>IFERROR(IF(EXACT(VLOOKUP(L44,OFERTA_0,1,FALSE),L44),1,0),0)</f>
        <v>1</v>
      </c>
      <c r="U44" s="697">
        <f>IFERROR(IF(EXACT(VLOOKUP(L44,OFERTA_0,3,FALSE),N44),1,0),0)</f>
        <v>1</v>
      </c>
      <c r="V44" s="697">
        <f>IFERROR(IF(EXACT(VLOOKUP(L44,OFERTA_0,4,FALSE),O44),1,0),0)</f>
        <v>1</v>
      </c>
      <c r="W44" s="697">
        <f>IFERROR(IF(EXACT(VLOOKUP(L44,OFERTA_0,5,FALSE),P44),1,0),0)</f>
        <v>1</v>
      </c>
      <c r="X44" s="697">
        <f t="shared" si="775"/>
        <v>1</v>
      </c>
      <c r="Y44" s="697">
        <f t="shared" si="776"/>
        <v>1</v>
      </c>
      <c r="Z44" s="697">
        <f t="shared" si="777"/>
        <v>1</v>
      </c>
      <c r="AA44" s="698">
        <f t="shared" si="778"/>
        <v>4059300</v>
      </c>
      <c r="AB44" s="699">
        <f t="shared" si="779"/>
        <v>0</v>
      </c>
      <c r="AE44" s="690" t="s">
        <v>519</v>
      </c>
      <c r="AF44" s="691" t="s">
        <v>381</v>
      </c>
      <c r="AG44" s="304" t="s">
        <v>520</v>
      </c>
      <c r="AH44" s="692" t="s">
        <v>164</v>
      </c>
      <c r="AI44" s="693">
        <v>210</v>
      </c>
      <c r="AJ44" s="694">
        <v>30000</v>
      </c>
      <c r="AK44" s="695">
        <f>ROUND(AI44*AJ44,0)</f>
        <v>6300000</v>
      </c>
      <c r="AL44" s="734"/>
      <c r="AM44" s="697">
        <f>IFERROR(IF(EXACT(VLOOKUP(AE44,OFERTA_0,1,FALSE),AE44),1,0),0)</f>
        <v>1</v>
      </c>
      <c r="AN44" s="697">
        <f>IFERROR(IF(EXACT(VLOOKUP(AE44,OFERTA_0,3,FALSE),AG44),1,0),0)</f>
        <v>1</v>
      </c>
      <c r="AO44" s="697">
        <f>IFERROR(IF(EXACT(VLOOKUP(AE44,OFERTA_0,4,FALSE),AH44),1,0),0)</f>
        <v>1</v>
      </c>
      <c r="AP44" s="697">
        <f>IFERROR(IF(EXACT(VLOOKUP(AE44,OFERTA_0,5,FALSE),AI44),1,0),0)</f>
        <v>1</v>
      </c>
      <c r="AQ44" s="697">
        <f t="shared" si="780"/>
        <v>1</v>
      </c>
      <c r="AR44" s="697">
        <f t="shared" si="781"/>
        <v>1</v>
      </c>
      <c r="AS44" s="697">
        <f t="shared" si="782"/>
        <v>1</v>
      </c>
      <c r="AT44" s="698">
        <f t="shared" si="783"/>
        <v>6300000</v>
      </c>
      <c r="AU44" s="699">
        <f t="shared" si="784"/>
        <v>0</v>
      </c>
      <c r="AX44" s="690" t="s">
        <v>519</v>
      </c>
      <c r="AY44" s="691" t="s">
        <v>381</v>
      </c>
      <c r="AZ44" s="304" t="s">
        <v>520</v>
      </c>
      <c r="BA44" s="692" t="s">
        <v>164</v>
      </c>
      <c r="BB44" s="693">
        <v>210</v>
      </c>
      <c r="BC44" s="700">
        <v>18029</v>
      </c>
      <c r="BD44" s="695">
        <f>ROUND(BB44*BC44,0)</f>
        <v>3786090</v>
      </c>
      <c r="BE44" s="734"/>
      <c r="BF44" s="697">
        <f>IFERROR(IF(EXACT(VLOOKUP(AX44,OFERTA_0,1,FALSE),AX44),1,0),0)</f>
        <v>1</v>
      </c>
      <c r="BG44" s="697">
        <f>IFERROR(IF(EXACT(VLOOKUP(AX44,OFERTA_0,3,FALSE),AZ44),1,0),0)</f>
        <v>1</v>
      </c>
      <c r="BH44" s="697">
        <f>IFERROR(IF(EXACT(VLOOKUP(AX44,OFERTA_0,4,FALSE),BA44),1,0),0)</f>
        <v>1</v>
      </c>
      <c r="BI44" s="697">
        <f>IFERROR(IF(EXACT(VLOOKUP(AX44,OFERTA_0,5,FALSE),BB44),1,0),0)</f>
        <v>1</v>
      </c>
      <c r="BJ44" s="697">
        <f t="shared" si="785"/>
        <v>1</v>
      </c>
      <c r="BK44" s="697">
        <f t="shared" si="786"/>
        <v>1</v>
      </c>
      <c r="BL44" s="697">
        <f t="shared" si="787"/>
        <v>1</v>
      </c>
      <c r="BM44" s="698">
        <f t="shared" si="788"/>
        <v>3786090</v>
      </c>
      <c r="BN44" s="699">
        <f t="shared" si="789"/>
        <v>0</v>
      </c>
      <c r="BQ44" s="690" t="s">
        <v>519</v>
      </c>
      <c r="BR44" s="691" t="s">
        <v>381</v>
      </c>
      <c r="BS44" s="304" t="s">
        <v>520</v>
      </c>
      <c r="BT44" s="692" t="s">
        <v>164</v>
      </c>
      <c r="BU44" s="693">
        <v>210</v>
      </c>
      <c r="BV44" s="694">
        <v>20440</v>
      </c>
      <c r="BW44" s="695">
        <f>ROUND(BU44*BV44,0)</f>
        <v>4292400</v>
      </c>
      <c r="BX44" s="734"/>
      <c r="BY44" s="697">
        <f>IFERROR(IF(EXACT(VLOOKUP(BQ44,OFERTA_0,1,FALSE),BQ44),1,0),0)</f>
        <v>1</v>
      </c>
      <c r="BZ44" s="697">
        <f>IFERROR(IF(EXACT(VLOOKUP(BQ44,OFERTA_0,3,FALSE),BS44),1,0),0)</f>
        <v>1</v>
      </c>
      <c r="CA44" s="697">
        <f>IFERROR(IF(EXACT(VLOOKUP(BQ44,OFERTA_0,4,FALSE),BT44),1,0),0)</f>
        <v>1</v>
      </c>
      <c r="CB44" s="697">
        <f>IFERROR(IF(EXACT(VLOOKUP(BQ44,OFERTA_0,5,FALSE),BU44),1,0),0)</f>
        <v>1</v>
      </c>
      <c r="CC44" s="697">
        <f t="shared" si="790"/>
        <v>1</v>
      </c>
      <c r="CD44" s="697">
        <f t="shared" si="791"/>
        <v>1</v>
      </c>
      <c r="CE44" s="697">
        <f t="shared" si="792"/>
        <v>1</v>
      </c>
      <c r="CF44" s="698">
        <f t="shared" si="793"/>
        <v>4292400</v>
      </c>
      <c r="CG44" s="699">
        <f t="shared" si="794"/>
        <v>0</v>
      </c>
      <c r="CJ44" s="690" t="s">
        <v>519</v>
      </c>
      <c r="CK44" s="691" t="s">
        <v>381</v>
      </c>
      <c r="CL44" s="296" t="s">
        <v>520</v>
      </c>
      <c r="CM44" s="692" t="s">
        <v>164</v>
      </c>
      <c r="CN44" s="693">
        <v>210</v>
      </c>
      <c r="CO44" s="694">
        <v>27500</v>
      </c>
      <c r="CP44" s="695">
        <f t="shared" si="795"/>
        <v>5775000</v>
      </c>
      <c r="CQ44" s="734"/>
      <c r="CR44" s="697">
        <f>IFERROR(IF(EXACT(VLOOKUP(CJ44,OFERTA_0,1,FALSE),CJ44),1,0),0)</f>
        <v>1</v>
      </c>
      <c r="CS44" s="697">
        <f>IFERROR(IF(EXACT(VLOOKUP(CJ44,OFERTA_0,3,FALSE),CL44),1,0),0)</f>
        <v>1</v>
      </c>
      <c r="CT44" s="697">
        <f>IFERROR(IF(EXACT(VLOOKUP(CJ44,OFERTA_0,4,FALSE),CM44),1,0),0)</f>
        <v>1</v>
      </c>
      <c r="CU44" s="697">
        <f>IFERROR(IF(EXACT(VLOOKUP(CJ44,OFERTA_0,5,FALSE),CN44),1,0),0)</f>
        <v>1</v>
      </c>
      <c r="CV44" s="697">
        <f t="shared" si="796"/>
        <v>1</v>
      </c>
      <c r="CW44" s="697">
        <f t="shared" si="797"/>
        <v>1</v>
      </c>
      <c r="CX44" s="697">
        <f t="shared" si="798"/>
        <v>1</v>
      </c>
      <c r="CY44" s="698">
        <f t="shared" si="799"/>
        <v>5775000</v>
      </c>
      <c r="CZ44" s="699">
        <f t="shared" si="800"/>
        <v>0</v>
      </c>
      <c r="DC44" s="690" t="s">
        <v>519</v>
      </c>
      <c r="DD44" s="691" t="s">
        <v>381</v>
      </c>
      <c r="DE44" s="304" t="s">
        <v>520</v>
      </c>
      <c r="DF44" s="692" t="s">
        <v>164</v>
      </c>
      <c r="DG44" s="693">
        <v>210</v>
      </c>
      <c r="DH44" s="694">
        <v>17600</v>
      </c>
      <c r="DI44" s="695">
        <f>ROUND(DG44*DH44,0)</f>
        <v>3696000</v>
      </c>
      <c r="DJ44" s="734"/>
      <c r="DK44" s="697">
        <f>IFERROR(IF(EXACT(VLOOKUP(DC44,OFERTA_0,1,FALSE),DC44),1,0),0)</f>
        <v>1</v>
      </c>
      <c r="DL44" s="697">
        <f>IFERROR(IF(EXACT(VLOOKUP(DC44,OFERTA_0,3,FALSE),DE44),1,0),0)</f>
        <v>1</v>
      </c>
      <c r="DM44" s="697">
        <f>IFERROR(IF(EXACT(VLOOKUP(DC44,OFERTA_0,4,FALSE),DF44),1,0),0)</f>
        <v>1</v>
      </c>
      <c r="DN44" s="697">
        <f>IFERROR(IF(EXACT(VLOOKUP(DC44,OFERTA_0,5,FALSE),DG44),1,0),0)</f>
        <v>1</v>
      </c>
      <c r="DO44" s="697">
        <f t="shared" si="801"/>
        <v>1</v>
      </c>
      <c r="DP44" s="697">
        <f t="shared" si="802"/>
        <v>1</v>
      </c>
      <c r="DQ44" s="697">
        <f t="shared" si="803"/>
        <v>1</v>
      </c>
      <c r="DR44" s="698">
        <f t="shared" si="804"/>
        <v>3696000</v>
      </c>
      <c r="DS44" s="699">
        <f t="shared" si="805"/>
        <v>0</v>
      </c>
      <c r="DV44" s="690" t="s">
        <v>519</v>
      </c>
      <c r="DW44" s="691" t="s">
        <v>381</v>
      </c>
      <c r="DX44" s="297" t="s">
        <v>520</v>
      </c>
      <c r="DY44" s="692" t="s">
        <v>164</v>
      </c>
      <c r="DZ44" s="693">
        <v>210</v>
      </c>
      <c r="EA44" s="694">
        <v>29000</v>
      </c>
      <c r="EB44" s="701">
        <f>ROUND(DZ44*EA44,0)</f>
        <v>6090000</v>
      </c>
      <c r="EC44" s="734"/>
      <c r="ED44" s="697">
        <f>IFERROR(IF(EXACT(VLOOKUP(DV44,OFERTA_0,1,FALSE),DV44),1,0),0)</f>
        <v>1</v>
      </c>
      <c r="EE44" s="697">
        <f>IFERROR(IF(EXACT(VLOOKUP(DV44,OFERTA_0,3,FALSE),DX44),1,0),0)</f>
        <v>1</v>
      </c>
      <c r="EF44" s="697">
        <f>IFERROR(IF(EXACT(VLOOKUP(DV44,OFERTA_0,4,FALSE),DY44),1,0),0)</f>
        <v>1</v>
      </c>
      <c r="EG44" s="697">
        <f>IFERROR(IF(EXACT(VLOOKUP(DV44,OFERTA_0,5,FALSE),DZ44),1,0),0)</f>
        <v>1</v>
      </c>
      <c r="EH44" s="697">
        <f t="shared" si="806"/>
        <v>1</v>
      </c>
      <c r="EI44" s="697">
        <f t="shared" si="807"/>
        <v>1</v>
      </c>
      <c r="EJ44" s="697">
        <f t="shared" si="808"/>
        <v>1</v>
      </c>
      <c r="EK44" s="698">
        <f t="shared" si="809"/>
        <v>6090000</v>
      </c>
      <c r="EL44" s="699">
        <f t="shared" si="810"/>
        <v>0</v>
      </c>
      <c r="EO44" s="690" t="s">
        <v>519</v>
      </c>
      <c r="EP44" s="691" t="s">
        <v>381</v>
      </c>
      <c r="EQ44" s="297" t="s">
        <v>520</v>
      </c>
      <c r="ER44" s="692" t="s">
        <v>164</v>
      </c>
      <c r="ES44" s="693">
        <v>210</v>
      </c>
      <c r="ET44" s="694">
        <v>28500</v>
      </c>
      <c r="EU44" s="695">
        <f>ROUND(ES44*ET44,0)</f>
        <v>5985000</v>
      </c>
      <c r="EV44" s="734"/>
      <c r="EW44" s="697">
        <f>IFERROR(IF(EXACT(VLOOKUP(EO44,OFERTA_0,1,FALSE),EO44),1,0),0)</f>
        <v>1</v>
      </c>
      <c r="EX44" s="697">
        <f>IFERROR(IF(EXACT(VLOOKUP(EO44,OFERTA_0,3,FALSE),EQ44),1,0),0)</f>
        <v>1</v>
      </c>
      <c r="EY44" s="697">
        <f>IFERROR(IF(EXACT(VLOOKUP(EO44,OFERTA_0,4,FALSE),ER44),1,0),0)</f>
        <v>1</v>
      </c>
      <c r="EZ44" s="697">
        <f>IFERROR(IF(EXACT(VLOOKUP(EO44,OFERTA_0,5,FALSE),ES44),1,0),0)</f>
        <v>1</v>
      </c>
      <c r="FA44" s="697">
        <f t="shared" si="811"/>
        <v>1</v>
      </c>
      <c r="FB44" s="697">
        <f t="shared" si="812"/>
        <v>1</v>
      </c>
      <c r="FC44" s="697">
        <f t="shared" si="813"/>
        <v>1</v>
      </c>
      <c r="FD44" s="698">
        <f t="shared" si="814"/>
        <v>5985000</v>
      </c>
      <c r="FE44" s="699">
        <f t="shared" si="815"/>
        <v>0</v>
      </c>
      <c r="FH44" s="707" t="s">
        <v>381</v>
      </c>
      <c r="FI44" s="707" t="s">
        <v>197</v>
      </c>
      <c r="FJ44" s="299" t="s">
        <v>576</v>
      </c>
      <c r="FK44" s="728" t="s">
        <v>563</v>
      </c>
      <c r="FL44" s="709">
        <v>1</v>
      </c>
      <c r="FM44" s="710">
        <v>500000</v>
      </c>
      <c r="FN44" s="705">
        <f>ROUND(FL44*FM44,0)</f>
        <v>500000</v>
      </c>
      <c r="FO44" s="722"/>
      <c r="FP44" s="697">
        <f>IFERROR(IF(EXACT(VLOOKUP(FH44,OFERTA_0,1,FALSE),FH44),1,0),0)</f>
        <v>0</v>
      </c>
      <c r="FQ44" s="697">
        <f>IFERROR(IF(EXACT(VLOOKUP(FH44,OFERTA_0,3,FALSE),FJ44),1,0),0)</f>
        <v>0</v>
      </c>
      <c r="FR44" s="697">
        <f>IFERROR(IF(EXACT(VLOOKUP(FH44,OFERTA_0,4,FALSE),FK44),1,0),0)</f>
        <v>0</v>
      </c>
      <c r="FS44" s="697">
        <f>IFERROR(IF(EXACT(VLOOKUP(FH44,OFERTA_0,5,FALSE),FL44),1,0),0)</f>
        <v>0</v>
      </c>
      <c r="FT44" s="697">
        <f t="shared" si="816"/>
        <v>1</v>
      </c>
      <c r="FU44" s="697">
        <f t="shared" si="817"/>
        <v>1</v>
      </c>
      <c r="FV44" s="697">
        <f t="shared" si="818"/>
        <v>0</v>
      </c>
      <c r="FW44" s="698">
        <f t="shared" si="819"/>
        <v>500000</v>
      </c>
      <c r="FX44" s="699">
        <f t="shared" si="820"/>
        <v>0</v>
      </c>
      <c r="GA44" s="690" t="s">
        <v>519</v>
      </c>
      <c r="GB44" s="691" t="s">
        <v>381</v>
      </c>
      <c r="GC44" s="304" t="s">
        <v>520</v>
      </c>
      <c r="GD44" s="692" t="s">
        <v>164</v>
      </c>
      <c r="GE44" s="693">
        <v>210</v>
      </c>
      <c r="GF44" s="694">
        <v>27000</v>
      </c>
      <c r="GG44" s="695">
        <f>ROUND(GE44*GF44,0)</f>
        <v>5670000</v>
      </c>
      <c r="GH44" s="734"/>
      <c r="GI44" s="697">
        <f>IFERROR(IF(EXACT(VLOOKUP(GA44,OFERTA_0,1,FALSE),GA44),1,0),0)</f>
        <v>1</v>
      </c>
      <c r="GJ44" s="697">
        <f>IFERROR(IF(EXACT(VLOOKUP(GA44,OFERTA_0,3,FALSE),GC44),1,0),0)</f>
        <v>1</v>
      </c>
      <c r="GK44" s="697">
        <f>IFERROR(IF(EXACT(VLOOKUP(GA44,OFERTA_0,4,FALSE),GD44),1,0),0)</f>
        <v>1</v>
      </c>
      <c r="GL44" s="697">
        <f>IFERROR(IF(EXACT(VLOOKUP(GA44,OFERTA_0,5,FALSE),GE44),1,0),0)</f>
        <v>1</v>
      </c>
      <c r="GM44" s="697">
        <f t="shared" si="821"/>
        <v>1</v>
      </c>
      <c r="GN44" s="697">
        <f t="shared" si="822"/>
        <v>1</v>
      </c>
      <c r="GO44" s="697">
        <f t="shared" si="823"/>
        <v>1</v>
      </c>
      <c r="GP44" s="698">
        <f t="shared" si="824"/>
        <v>5670000</v>
      </c>
      <c r="GQ44" s="699">
        <f t="shared" si="825"/>
        <v>0</v>
      </c>
      <c r="GT44" s="690" t="s">
        <v>519</v>
      </c>
      <c r="GU44" s="691" t="s">
        <v>381</v>
      </c>
      <c r="GV44" s="304" t="s">
        <v>520</v>
      </c>
      <c r="GW44" s="692" t="s">
        <v>164</v>
      </c>
      <c r="GX44" s="693">
        <v>210</v>
      </c>
      <c r="GY44" s="694">
        <v>20000</v>
      </c>
      <c r="GZ44" s="695">
        <f>ROUND(GX44*GY44,0)</f>
        <v>4200000</v>
      </c>
      <c r="HA44" s="734"/>
      <c r="HB44" s="697">
        <f>IFERROR(IF(EXACT(VLOOKUP(GT44,OFERTA_0,1,FALSE),GT44),1,0),0)</f>
        <v>1</v>
      </c>
      <c r="HC44" s="697">
        <f>IFERROR(IF(EXACT(VLOOKUP(GT44,OFERTA_0,3,FALSE),GV44),1,0),0)</f>
        <v>1</v>
      </c>
      <c r="HD44" s="697">
        <f>IFERROR(IF(EXACT(VLOOKUP(GT44,OFERTA_0,4,FALSE),GW44),1,0),0)</f>
        <v>1</v>
      </c>
      <c r="HE44" s="697">
        <f>IFERROR(IF(EXACT(VLOOKUP(GT44,OFERTA_0,5,FALSE),GX44),1,0),0)</f>
        <v>1</v>
      </c>
      <c r="HF44" s="697">
        <f t="shared" si="826"/>
        <v>1</v>
      </c>
      <c r="HG44" s="697">
        <f t="shared" si="827"/>
        <v>1</v>
      </c>
      <c r="HH44" s="697">
        <f t="shared" si="828"/>
        <v>1</v>
      </c>
      <c r="HI44" s="698">
        <f t="shared" si="829"/>
        <v>4200000</v>
      </c>
      <c r="HJ44" s="699">
        <f t="shared" si="830"/>
        <v>0</v>
      </c>
      <c r="HM44" s="690" t="s">
        <v>519</v>
      </c>
      <c r="HN44" s="691" t="s">
        <v>381</v>
      </c>
      <c r="HO44" s="304" t="s">
        <v>520</v>
      </c>
      <c r="HP44" s="692" t="s">
        <v>164</v>
      </c>
      <c r="HQ44" s="693">
        <v>210</v>
      </c>
      <c r="HR44" s="694">
        <v>29794</v>
      </c>
      <c r="HS44" s="695">
        <f>ROUND(HQ44*HR44,0)</f>
        <v>6256740</v>
      </c>
      <c r="HT44" s="734"/>
      <c r="HU44" s="697">
        <f>IFERROR(IF(EXACT(VLOOKUP(HM44,OFERTA_0,1,FALSE),HM44),1,0),0)</f>
        <v>1</v>
      </c>
      <c r="HV44" s="697">
        <f>IFERROR(IF(EXACT(VLOOKUP(HM44,OFERTA_0,3,FALSE),HO44),1,0),0)</f>
        <v>1</v>
      </c>
      <c r="HW44" s="697">
        <f>IFERROR(IF(EXACT(VLOOKUP(HM44,OFERTA_0,4,FALSE),HP44),1,0),0)</f>
        <v>1</v>
      </c>
      <c r="HX44" s="697">
        <f>IFERROR(IF(EXACT(VLOOKUP(HM44,OFERTA_0,5,FALSE),HQ44),1,0),0)</f>
        <v>1</v>
      </c>
      <c r="HY44" s="697">
        <f t="shared" si="831"/>
        <v>1</v>
      </c>
      <c r="HZ44" s="697">
        <f t="shared" si="832"/>
        <v>1</v>
      </c>
      <c r="IA44" s="697">
        <f t="shared" si="833"/>
        <v>1</v>
      </c>
      <c r="IB44" s="698">
        <f t="shared" si="834"/>
        <v>6256740</v>
      </c>
      <c r="IC44" s="699">
        <f t="shared" si="835"/>
        <v>0</v>
      </c>
      <c r="IF44" s="690" t="s">
        <v>519</v>
      </c>
      <c r="IG44" s="691" t="s">
        <v>381</v>
      </c>
      <c r="IH44" s="304" t="s">
        <v>520</v>
      </c>
      <c r="II44" s="692" t="s">
        <v>164</v>
      </c>
      <c r="IJ44" s="693">
        <v>210</v>
      </c>
      <c r="IK44" s="694">
        <v>29810</v>
      </c>
      <c r="IL44" s="695">
        <f>ROUND(IJ44*IK44,0)</f>
        <v>6260100</v>
      </c>
      <c r="IM44" s="734"/>
      <c r="IN44" s="697">
        <f>IFERROR(IF(EXACT(VLOOKUP(IF44,OFERTA_0,1,FALSE),IF44),1,0),0)</f>
        <v>1</v>
      </c>
      <c r="IO44" s="697">
        <f>IFERROR(IF(EXACT(VLOOKUP(IF44,OFERTA_0,3,FALSE),IH44),1,0),0)</f>
        <v>1</v>
      </c>
      <c r="IP44" s="697">
        <f>IFERROR(IF(EXACT(VLOOKUP(IF44,OFERTA_0,4,FALSE),II44),1,0),0)</f>
        <v>1</v>
      </c>
      <c r="IQ44" s="697">
        <f>IFERROR(IF(EXACT(VLOOKUP(IF44,OFERTA_0,5,FALSE),IJ44),1,0),0)</f>
        <v>1</v>
      </c>
      <c r="IR44" s="697">
        <f t="shared" si="836"/>
        <v>1</v>
      </c>
      <c r="IS44" s="697">
        <f t="shared" si="837"/>
        <v>1</v>
      </c>
      <c r="IT44" s="697">
        <f t="shared" si="838"/>
        <v>1</v>
      </c>
      <c r="IU44" s="698">
        <f t="shared" si="839"/>
        <v>6260100</v>
      </c>
      <c r="IV44" s="699">
        <f t="shared" si="840"/>
        <v>0</v>
      </c>
      <c r="IY44" s="690" t="s">
        <v>519</v>
      </c>
      <c r="IZ44" s="691" t="s">
        <v>381</v>
      </c>
      <c r="JA44" s="304" t="s">
        <v>520</v>
      </c>
      <c r="JB44" s="692" t="s">
        <v>164</v>
      </c>
      <c r="JC44" s="693">
        <v>210</v>
      </c>
      <c r="JD44" s="694">
        <v>27000</v>
      </c>
      <c r="JE44" s="695">
        <f>ROUND(JC44*JD44,0)</f>
        <v>5670000</v>
      </c>
      <c r="JF44" s="723"/>
      <c r="JG44" s="697">
        <f>IFERROR(IF(EXACT(VLOOKUP(IY44,OFERTA_0,1,FALSE),IY44),1,0),0)</f>
        <v>1</v>
      </c>
      <c r="JH44" s="697">
        <f>IFERROR(IF(EXACT(VLOOKUP(IY44,OFERTA_0,3,FALSE),JA44),1,0),0)</f>
        <v>1</v>
      </c>
      <c r="JI44" s="697">
        <f>IFERROR(IF(EXACT(VLOOKUP(IY44,OFERTA_0,4,FALSE),JB44),1,0),0)</f>
        <v>1</v>
      </c>
      <c r="JJ44" s="697">
        <f>IFERROR(IF(EXACT(VLOOKUP(IY44,OFERTA_0,5,FALSE),JC44),1,0),0)</f>
        <v>1</v>
      </c>
      <c r="JK44" s="697">
        <f t="shared" si="841"/>
        <v>1</v>
      </c>
      <c r="JL44" s="697">
        <f t="shared" si="842"/>
        <v>1</v>
      </c>
      <c r="JM44" s="697">
        <f t="shared" si="843"/>
        <v>1</v>
      </c>
      <c r="JN44" s="698">
        <f t="shared" si="844"/>
        <v>5670000</v>
      </c>
      <c r="JO44" s="699">
        <f t="shared" si="845"/>
        <v>0</v>
      </c>
      <c r="JR44" s="690" t="s">
        <v>519</v>
      </c>
      <c r="JS44" s="691" t="s">
        <v>381</v>
      </c>
      <c r="JT44" s="304" t="s">
        <v>520</v>
      </c>
      <c r="JU44" s="692" t="s">
        <v>164</v>
      </c>
      <c r="JV44" s="693">
        <v>210</v>
      </c>
      <c r="JW44" s="694">
        <v>29798</v>
      </c>
      <c r="JX44" s="695">
        <f>ROUND(JV44*JW44,0)</f>
        <v>6257580</v>
      </c>
      <c r="JY44" s="734"/>
      <c r="JZ44" s="697">
        <f>IFERROR(IF(EXACT(VLOOKUP(JR44,OFERTA_0,1,FALSE),JR44),1,0),0)</f>
        <v>1</v>
      </c>
      <c r="KA44" s="697">
        <f>IFERROR(IF(EXACT(VLOOKUP(JR44,OFERTA_0,3,FALSE),JT44),1,0),0)</f>
        <v>1</v>
      </c>
      <c r="KB44" s="697">
        <f>IFERROR(IF(EXACT(VLOOKUP(JR44,OFERTA_0,4,FALSE),JU44),1,0),0)</f>
        <v>1</v>
      </c>
      <c r="KC44" s="697">
        <f>IFERROR(IF(EXACT(VLOOKUP(JR44,OFERTA_0,5,FALSE),JV44),1,0),0)</f>
        <v>1</v>
      </c>
      <c r="KD44" s="697">
        <f t="shared" si="846"/>
        <v>1</v>
      </c>
      <c r="KE44" s="697">
        <f t="shared" si="847"/>
        <v>1</v>
      </c>
      <c r="KF44" s="697">
        <f t="shared" si="848"/>
        <v>1</v>
      </c>
      <c r="KG44" s="698">
        <f t="shared" si="849"/>
        <v>6257580</v>
      </c>
      <c r="KH44" s="699">
        <f t="shared" si="850"/>
        <v>0</v>
      </c>
      <c r="KK44" s="690" t="s">
        <v>519</v>
      </c>
      <c r="KL44" s="691" t="s">
        <v>381</v>
      </c>
      <c r="KM44" s="304" t="s">
        <v>520</v>
      </c>
      <c r="KN44" s="692" t="s">
        <v>164</v>
      </c>
      <c r="KO44" s="693">
        <v>210</v>
      </c>
      <c r="KP44" s="694">
        <v>25000</v>
      </c>
      <c r="KQ44" s="695">
        <f>ROUND(KO44*KP44,0)</f>
        <v>5250000</v>
      </c>
      <c r="KR44" s="734"/>
      <c r="KS44" s="697">
        <f>IFERROR(IF(EXACT(VLOOKUP(KK44,OFERTA_0,1,FALSE),KK44),1,0),0)</f>
        <v>1</v>
      </c>
      <c r="KT44" s="697">
        <f>IFERROR(IF(EXACT(VLOOKUP(KK44,OFERTA_0,3,FALSE),KM44),1,0),0)</f>
        <v>1</v>
      </c>
      <c r="KU44" s="697">
        <f>IFERROR(IF(EXACT(VLOOKUP(KK44,OFERTA_0,4,FALSE),KN44),1,0),0)</f>
        <v>1</v>
      </c>
      <c r="KV44" s="697">
        <f>IFERROR(IF(EXACT(VLOOKUP(KK44,OFERTA_0,5,FALSE),KO44),1,0),0)</f>
        <v>1</v>
      </c>
      <c r="KW44" s="697">
        <f t="shared" si="851"/>
        <v>1</v>
      </c>
      <c r="KX44" s="697">
        <f t="shared" si="852"/>
        <v>1</v>
      </c>
      <c r="KY44" s="697">
        <f t="shared" si="853"/>
        <v>1</v>
      </c>
      <c r="KZ44" s="698">
        <f t="shared" si="854"/>
        <v>5250000</v>
      </c>
      <c r="LA44" s="699">
        <f t="shared" si="855"/>
        <v>0</v>
      </c>
      <c r="LD44" s="690" t="s">
        <v>519</v>
      </c>
      <c r="LE44" s="691" t="s">
        <v>381</v>
      </c>
      <c r="LF44" s="304" t="s">
        <v>520</v>
      </c>
      <c r="LG44" s="692" t="s">
        <v>164</v>
      </c>
      <c r="LH44" s="693">
        <v>210</v>
      </c>
      <c r="LI44" s="694">
        <v>16462.569566024991</v>
      </c>
      <c r="LJ44" s="695">
        <f>ROUND(LH44*LI44,0)</f>
        <v>3457140</v>
      </c>
      <c r="LK44" s="734"/>
      <c r="LL44" s="697">
        <f>IFERROR(IF(EXACT(VLOOKUP(LD44,OFERTA_0,1,FALSE),LD44),1,0),0)</f>
        <v>1</v>
      </c>
      <c r="LM44" s="697">
        <f>IFERROR(IF(EXACT(VLOOKUP(LD44,OFERTA_0,3,FALSE),LF44),1,0),0)</f>
        <v>1</v>
      </c>
      <c r="LN44" s="697">
        <f>IFERROR(IF(EXACT(VLOOKUP(LD44,OFERTA_0,4,FALSE),LG44),1,0),0)</f>
        <v>1</v>
      </c>
      <c r="LO44" s="697">
        <f>IFERROR(IF(EXACT(VLOOKUP(LD44,OFERTA_0,5,FALSE),LH44),1,0),0)</f>
        <v>1</v>
      </c>
      <c r="LP44" s="697">
        <f t="shared" si="856"/>
        <v>1</v>
      </c>
      <c r="LQ44" s="697">
        <f t="shared" si="857"/>
        <v>1</v>
      </c>
      <c r="LR44" s="697">
        <f t="shared" si="858"/>
        <v>1</v>
      </c>
      <c r="LS44" s="698">
        <f t="shared" si="859"/>
        <v>3457140</v>
      </c>
      <c r="LT44" s="699">
        <f t="shared" si="860"/>
        <v>0</v>
      </c>
      <c r="LW44" s="690" t="s">
        <v>519</v>
      </c>
      <c r="LX44" s="691" t="s">
        <v>381</v>
      </c>
      <c r="LY44" s="304" t="s">
        <v>520</v>
      </c>
      <c r="LZ44" s="692" t="s">
        <v>164</v>
      </c>
      <c r="MA44" s="693">
        <v>210</v>
      </c>
      <c r="MB44" s="694">
        <v>29799</v>
      </c>
      <c r="MC44" s="695">
        <f>ROUND(MA44*MB44,0)</f>
        <v>6257790</v>
      </c>
      <c r="MD44" s="734"/>
      <c r="ME44" s="697">
        <f>IFERROR(IF(EXACT(VLOOKUP(LW44,OFERTA_0,1,FALSE),LW44),1,0),0)</f>
        <v>1</v>
      </c>
      <c r="MF44" s="697">
        <f>IFERROR(IF(EXACT(VLOOKUP(LW44,OFERTA_0,3,FALSE),LY44),1,0),0)</f>
        <v>1</v>
      </c>
      <c r="MG44" s="697">
        <f>IFERROR(IF(EXACT(VLOOKUP(LW44,OFERTA_0,4,FALSE),LZ44),1,0),0)</f>
        <v>1</v>
      </c>
      <c r="MH44" s="697">
        <f>IFERROR(IF(EXACT(VLOOKUP(LW44,OFERTA_0,5,FALSE),MA44),1,0),0)</f>
        <v>1</v>
      </c>
      <c r="MI44" s="697">
        <f t="shared" si="861"/>
        <v>1</v>
      </c>
      <c r="MJ44" s="697">
        <f t="shared" si="862"/>
        <v>1</v>
      </c>
      <c r="MK44" s="697">
        <f t="shared" si="863"/>
        <v>1</v>
      </c>
      <c r="ML44" s="698">
        <f t="shared" si="864"/>
        <v>6257790</v>
      </c>
      <c r="MM44" s="699">
        <f t="shared" si="865"/>
        <v>0</v>
      </c>
      <c r="MP44" s="690" t="s">
        <v>519</v>
      </c>
      <c r="MQ44" s="691" t="s">
        <v>381</v>
      </c>
      <c r="MR44" s="304" t="s">
        <v>520</v>
      </c>
      <c r="MS44" s="692" t="s">
        <v>164</v>
      </c>
      <c r="MT44" s="693">
        <v>210</v>
      </c>
      <c r="MU44" s="694">
        <v>24000</v>
      </c>
      <c r="MV44" s="695">
        <v>5040000</v>
      </c>
      <c r="MW44" s="734"/>
      <c r="MX44" s="697">
        <f>IFERROR(IF(EXACT(VLOOKUP(MP44,OFERTA_0,1,FALSE),MP44),1,0),0)</f>
        <v>1</v>
      </c>
      <c r="MY44" s="697">
        <f>IFERROR(IF(EXACT(VLOOKUP(MP44,OFERTA_0,3,FALSE),MR44),1,0),0)</f>
        <v>1</v>
      </c>
      <c r="MZ44" s="697">
        <f>IFERROR(IF(EXACT(VLOOKUP(MP44,OFERTA_0,4,FALSE),MS44),1,0),0)</f>
        <v>1</v>
      </c>
      <c r="NA44" s="697">
        <f>IFERROR(IF(EXACT(VLOOKUP(MP44,OFERTA_0,5,FALSE),MT44),1,0),0)</f>
        <v>1</v>
      </c>
      <c r="NB44" s="697">
        <f t="shared" si="866"/>
        <v>1</v>
      </c>
      <c r="NC44" s="697">
        <f t="shared" si="867"/>
        <v>1</v>
      </c>
      <c r="ND44" s="697">
        <f t="shared" si="868"/>
        <v>1</v>
      </c>
      <c r="NE44" s="698">
        <f t="shared" si="869"/>
        <v>5040000</v>
      </c>
      <c r="NF44" s="699">
        <f t="shared" si="870"/>
        <v>0</v>
      </c>
      <c r="NI44" s="690" t="s">
        <v>519</v>
      </c>
      <c r="NJ44" s="691" t="s">
        <v>381</v>
      </c>
      <c r="NK44" s="304" t="s">
        <v>520</v>
      </c>
      <c r="NL44" s="692" t="s">
        <v>164</v>
      </c>
      <c r="NM44" s="693">
        <v>210</v>
      </c>
      <c r="NN44" s="694">
        <v>29800</v>
      </c>
      <c r="NO44" s="695">
        <f>ROUND(NM44*NN44,0)</f>
        <v>6258000</v>
      </c>
      <c r="NP44" s="734"/>
      <c r="NQ44" s="697">
        <f>IFERROR(IF(EXACT(VLOOKUP(NI44,OFERTA_0,1,FALSE),NI44),1,0),0)</f>
        <v>1</v>
      </c>
      <c r="NR44" s="697">
        <f>IFERROR(IF(EXACT(VLOOKUP(NI44,OFERTA_0,3,FALSE),NK44),1,0),0)</f>
        <v>1</v>
      </c>
      <c r="NS44" s="697">
        <f>IFERROR(IF(EXACT(VLOOKUP(NI44,OFERTA_0,4,FALSE),NL44),1,0),0)</f>
        <v>1</v>
      </c>
      <c r="NT44" s="697">
        <f>IFERROR(IF(EXACT(VLOOKUP(NI44,OFERTA_0,5,FALSE),NM44),1,0),0)</f>
        <v>1</v>
      </c>
      <c r="NU44" s="697">
        <f t="shared" si="871"/>
        <v>1</v>
      </c>
      <c r="NV44" s="697">
        <f t="shared" si="872"/>
        <v>1</v>
      </c>
      <c r="NW44" s="697">
        <f t="shared" si="873"/>
        <v>1</v>
      </c>
      <c r="NX44" s="698">
        <f t="shared" si="874"/>
        <v>6258000</v>
      </c>
      <c r="NY44" s="699">
        <f t="shared" si="875"/>
        <v>0</v>
      </c>
      <c r="OB44" s="690" t="s">
        <v>519</v>
      </c>
      <c r="OC44" s="691" t="s">
        <v>381</v>
      </c>
      <c r="OD44" s="304" t="s">
        <v>520</v>
      </c>
      <c r="OE44" s="692" t="s">
        <v>164</v>
      </c>
      <c r="OF44" s="693">
        <v>210</v>
      </c>
      <c r="OG44" s="694">
        <v>28000</v>
      </c>
      <c r="OH44" s="695">
        <f>ROUND(OF44*OG44,0)</f>
        <v>5880000</v>
      </c>
      <c r="OI44" s="734"/>
      <c r="OJ44" s="697">
        <f>IFERROR(IF(EXACT(VLOOKUP(OB44,OFERTA_0,1,FALSE),OB44),1,0),0)</f>
        <v>1</v>
      </c>
      <c r="OK44" s="697">
        <f>IFERROR(IF(EXACT(VLOOKUP(OB44,OFERTA_0,3,FALSE),OD44),1,0),0)</f>
        <v>1</v>
      </c>
      <c r="OL44" s="697">
        <f>IFERROR(IF(EXACT(VLOOKUP(OB44,OFERTA_0,4,FALSE),OE44),1,0),0)</f>
        <v>1</v>
      </c>
      <c r="OM44" s="697">
        <f>IFERROR(IF(EXACT(VLOOKUP(OB44,OFERTA_0,5,FALSE),OF44),1,0),0)</f>
        <v>1</v>
      </c>
      <c r="ON44" s="697">
        <f t="shared" si="876"/>
        <v>1</v>
      </c>
      <c r="OO44" s="697">
        <f t="shared" si="877"/>
        <v>1</v>
      </c>
      <c r="OP44" s="697">
        <f t="shared" si="878"/>
        <v>1</v>
      </c>
      <c r="OQ44" s="698">
        <f t="shared" si="879"/>
        <v>5880000</v>
      </c>
      <c r="OR44" s="699">
        <f t="shared" si="880"/>
        <v>0</v>
      </c>
    </row>
    <row r="45" spans="2:408" ht="108.75" customHeight="1" thickTop="1" thickBot="1" x14ac:dyDescent="0.3">
      <c r="B45" s="690" t="s">
        <v>521</v>
      </c>
      <c r="C45" s="691" t="s">
        <v>381</v>
      </c>
      <c r="D45" s="297" t="s">
        <v>522</v>
      </c>
      <c r="E45" s="692" t="s">
        <v>148</v>
      </c>
      <c r="F45" s="693">
        <v>40</v>
      </c>
      <c r="G45" s="694"/>
      <c r="H45" s="748">
        <f>ROUND(F45*G45,0)</f>
        <v>0</v>
      </c>
      <c r="I45" s="749"/>
      <c r="L45" s="690" t="s">
        <v>521</v>
      </c>
      <c r="M45" s="691" t="s">
        <v>381</v>
      </c>
      <c r="N45" s="297" t="s">
        <v>522</v>
      </c>
      <c r="O45" s="692" t="s">
        <v>148</v>
      </c>
      <c r="P45" s="693">
        <v>40</v>
      </c>
      <c r="Q45" s="694">
        <v>37400</v>
      </c>
      <c r="R45" s="748">
        <v>1496000</v>
      </c>
      <c r="S45" s="749"/>
      <c r="T45" s="697">
        <f>IFERROR(IF(EXACT(VLOOKUP(L45,OFERTA_0,1,FALSE),L45),1,0),0)</f>
        <v>1</v>
      </c>
      <c r="U45" s="697">
        <f>IFERROR(IF(EXACT(VLOOKUP(L45,OFERTA_0,3,FALSE),N45),1,0),0)</f>
        <v>1</v>
      </c>
      <c r="V45" s="697">
        <f>IFERROR(IF(EXACT(VLOOKUP(L45,OFERTA_0,4,FALSE),O45),1,0),0)</f>
        <v>1</v>
      </c>
      <c r="W45" s="697">
        <f>IFERROR(IF(EXACT(VLOOKUP(L45,OFERTA_0,5,FALSE),P45),1,0),0)</f>
        <v>1</v>
      </c>
      <c r="X45" s="697">
        <f t="shared" si="775"/>
        <v>1</v>
      </c>
      <c r="Y45" s="697">
        <f t="shared" si="776"/>
        <v>1</v>
      </c>
      <c r="Z45" s="697">
        <f t="shared" si="777"/>
        <v>1</v>
      </c>
      <c r="AA45" s="698">
        <f t="shared" si="778"/>
        <v>1496000</v>
      </c>
      <c r="AB45" s="699">
        <f t="shared" si="779"/>
        <v>0</v>
      </c>
      <c r="AE45" s="690" t="s">
        <v>521</v>
      </c>
      <c r="AF45" s="691" t="s">
        <v>381</v>
      </c>
      <c r="AG45" s="297" t="s">
        <v>522</v>
      </c>
      <c r="AH45" s="692" t="s">
        <v>148</v>
      </c>
      <c r="AI45" s="693">
        <v>40</v>
      </c>
      <c r="AJ45" s="694">
        <v>62000</v>
      </c>
      <c r="AK45" s="748">
        <f>ROUND(AI45*AJ45,0)</f>
        <v>2480000</v>
      </c>
      <c r="AL45" s="749"/>
      <c r="AM45" s="697">
        <f>IFERROR(IF(EXACT(VLOOKUP(AE45,OFERTA_0,1,FALSE),AE45),1,0),0)</f>
        <v>1</v>
      </c>
      <c r="AN45" s="697">
        <f>IFERROR(IF(EXACT(VLOOKUP(AE45,OFERTA_0,3,FALSE),AG45),1,0),0)</f>
        <v>1</v>
      </c>
      <c r="AO45" s="697">
        <f>IFERROR(IF(EXACT(VLOOKUP(AE45,OFERTA_0,4,FALSE),AH45),1,0),0)</f>
        <v>1</v>
      </c>
      <c r="AP45" s="697">
        <f>IFERROR(IF(EXACT(VLOOKUP(AE45,OFERTA_0,5,FALSE),AI45),1,0),0)</f>
        <v>1</v>
      </c>
      <c r="AQ45" s="697">
        <f t="shared" si="780"/>
        <v>1</v>
      </c>
      <c r="AR45" s="697">
        <f t="shared" si="781"/>
        <v>1</v>
      </c>
      <c r="AS45" s="697">
        <f t="shared" si="782"/>
        <v>1</v>
      </c>
      <c r="AT45" s="698">
        <f t="shared" si="783"/>
        <v>2480000</v>
      </c>
      <c r="AU45" s="699">
        <f t="shared" si="784"/>
        <v>0</v>
      </c>
      <c r="AX45" s="690" t="s">
        <v>521</v>
      </c>
      <c r="AY45" s="691" t="s">
        <v>381</v>
      </c>
      <c r="AZ45" s="297" t="s">
        <v>522</v>
      </c>
      <c r="BA45" s="692" t="s">
        <v>148</v>
      </c>
      <c r="BB45" s="693">
        <v>40</v>
      </c>
      <c r="BC45" s="700">
        <v>35200</v>
      </c>
      <c r="BD45" s="748">
        <f>ROUND(BB45*BC45,0)</f>
        <v>1408000</v>
      </c>
      <c r="BE45" s="749"/>
      <c r="BF45" s="697">
        <f>IFERROR(IF(EXACT(VLOOKUP(AX45,OFERTA_0,1,FALSE),AX45),1,0),0)</f>
        <v>1</v>
      </c>
      <c r="BG45" s="697">
        <f>IFERROR(IF(EXACT(VLOOKUP(AX45,OFERTA_0,3,FALSE),AZ45),1,0),0)</f>
        <v>1</v>
      </c>
      <c r="BH45" s="697">
        <f>IFERROR(IF(EXACT(VLOOKUP(AX45,OFERTA_0,4,FALSE),BA45),1,0),0)</f>
        <v>1</v>
      </c>
      <c r="BI45" s="697">
        <f>IFERROR(IF(EXACT(VLOOKUP(AX45,OFERTA_0,5,FALSE),BB45),1,0),0)</f>
        <v>1</v>
      </c>
      <c r="BJ45" s="697">
        <f t="shared" si="785"/>
        <v>1</v>
      </c>
      <c r="BK45" s="697">
        <f t="shared" si="786"/>
        <v>1</v>
      </c>
      <c r="BL45" s="697">
        <f t="shared" si="787"/>
        <v>1</v>
      </c>
      <c r="BM45" s="698">
        <f t="shared" si="788"/>
        <v>1408000</v>
      </c>
      <c r="BN45" s="699">
        <f t="shared" si="789"/>
        <v>0</v>
      </c>
      <c r="BQ45" s="690" t="s">
        <v>521</v>
      </c>
      <c r="BR45" s="691" t="s">
        <v>381</v>
      </c>
      <c r="BS45" s="297" t="s">
        <v>522</v>
      </c>
      <c r="BT45" s="692" t="s">
        <v>148</v>
      </c>
      <c r="BU45" s="693">
        <v>40</v>
      </c>
      <c r="BV45" s="694">
        <v>74900</v>
      </c>
      <c r="BW45" s="748">
        <f>ROUND(BU45*BV45,0)</f>
        <v>2996000</v>
      </c>
      <c r="BX45" s="749"/>
      <c r="BY45" s="697">
        <f>IFERROR(IF(EXACT(VLOOKUP(BQ45,OFERTA_0,1,FALSE),BQ45),1,0),0)</f>
        <v>1</v>
      </c>
      <c r="BZ45" s="697">
        <f>IFERROR(IF(EXACT(VLOOKUP(BQ45,OFERTA_0,3,FALSE),BS45),1,0),0)</f>
        <v>1</v>
      </c>
      <c r="CA45" s="697">
        <f>IFERROR(IF(EXACT(VLOOKUP(BQ45,OFERTA_0,4,FALSE),BT45),1,0),0)</f>
        <v>1</v>
      </c>
      <c r="CB45" s="697">
        <f>IFERROR(IF(EXACT(VLOOKUP(BQ45,OFERTA_0,5,FALSE),BU45),1,0),0)</f>
        <v>1</v>
      </c>
      <c r="CC45" s="697">
        <f t="shared" si="790"/>
        <v>1</v>
      </c>
      <c r="CD45" s="697">
        <f t="shared" si="791"/>
        <v>1</v>
      </c>
      <c r="CE45" s="697">
        <f t="shared" si="792"/>
        <v>1</v>
      </c>
      <c r="CF45" s="698">
        <f t="shared" si="793"/>
        <v>2996000</v>
      </c>
      <c r="CG45" s="699">
        <f t="shared" si="794"/>
        <v>0</v>
      </c>
      <c r="CJ45" s="690" t="s">
        <v>521</v>
      </c>
      <c r="CK45" s="691" t="s">
        <v>381</v>
      </c>
      <c r="CL45" s="296" t="s">
        <v>522</v>
      </c>
      <c r="CM45" s="692" t="s">
        <v>148</v>
      </c>
      <c r="CN45" s="693">
        <v>40</v>
      </c>
      <c r="CO45" s="694">
        <v>35000</v>
      </c>
      <c r="CP45" s="748">
        <f t="shared" si="795"/>
        <v>1400000</v>
      </c>
      <c r="CQ45" s="749"/>
      <c r="CR45" s="697">
        <f>IFERROR(IF(EXACT(VLOOKUP(CJ45,OFERTA_0,1,FALSE),CJ45),1,0),0)</f>
        <v>1</v>
      </c>
      <c r="CS45" s="697">
        <f>IFERROR(IF(EXACT(VLOOKUP(CJ45,OFERTA_0,3,FALSE),CL45),1,0),0)</f>
        <v>1</v>
      </c>
      <c r="CT45" s="697">
        <f>IFERROR(IF(EXACT(VLOOKUP(CJ45,OFERTA_0,4,FALSE),CM45),1,0),0)</f>
        <v>1</v>
      </c>
      <c r="CU45" s="697">
        <f>IFERROR(IF(EXACT(VLOOKUP(CJ45,OFERTA_0,5,FALSE),CN45),1,0),0)</f>
        <v>1</v>
      </c>
      <c r="CV45" s="697">
        <f t="shared" si="796"/>
        <v>1</v>
      </c>
      <c r="CW45" s="697">
        <f t="shared" si="797"/>
        <v>1</v>
      </c>
      <c r="CX45" s="697">
        <f t="shared" si="798"/>
        <v>1</v>
      </c>
      <c r="CY45" s="698">
        <f t="shared" si="799"/>
        <v>1400000</v>
      </c>
      <c r="CZ45" s="699">
        <f t="shared" si="800"/>
        <v>0</v>
      </c>
      <c r="DC45" s="690" t="s">
        <v>521</v>
      </c>
      <c r="DD45" s="691" t="s">
        <v>381</v>
      </c>
      <c r="DE45" s="297" t="s">
        <v>522</v>
      </c>
      <c r="DF45" s="692" t="s">
        <v>148</v>
      </c>
      <c r="DG45" s="693">
        <v>40</v>
      </c>
      <c r="DH45" s="694">
        <v>38500</v>
      </c>
      <c r="DI45" s="748">
        <f>ROUND(DG45*DH45,0)</f>
        <v>1540000</v>
      </c>
      <c r="DJ45" s="749"/>
      <c r="DK45" s="697">
        <f>IFERROR(IF(EXACT(VLOOKUP(DC45,OFERTA_0,1,FALSE),DC45),1,0),0)</f>
        <v>1</v>
      </c>
      <c r="DL45" s="697">
        <f>IFERROR(IF(EXACT(VLOOKUP(DC45,OFERTA_0,3,FALSE),DE45),1,0),0)</f>
        <v>1</v>
      </c>
      <c r="DM45" s="697">
        <f>IFERROR(IF(EXACT(VLOOKUP(DC45,OFERTA_0,4,FALSE),DF45),1,0),0)</f>
        <v>1</v>
      </c>
      <c r="DN45" s="697">
        <f>IFERROR(IF(EXACT(VLOOKUP(DC45,OFERTA_0,5,FALSE),DG45),1,0),0)</f>
        <v>1</v>
      </c>
      <c r="DO45" s="697">
        <f t="shared" si="801"/>
        <v>1</v>
      </c>
      <c r="DP45" s="697">
        <f t="shared" si="802"/>
        <v>1</v>
      </c>
      <c r="DQ45" s="697">
        <f t="shared" si="803"/>
        <v>1</v>
      </c>
      <c r="DR45" s="698">
        <f t="shared" si="804"/>
        <v>1540000</v>
      </c>
      <c r="DS45" s="699">
        <f t="shared" si="805"/>
        <v>0</v>
      </c>
      <c r="DV45" s="690" t="s">
        <v>521</v>
      </c>
      <c r="DW45" s="691" t="s">
        <v>381</v>
      </c>
      <c r="DX45" s="297" t="s">
        <v>522</v>
      </c>
      <c r="DY45" s="692" t="s">
        <v>148</v>
      </c>
      <c r="DZ45" s="693">
        <v>40</v>
      </c>
      <c r="EA45" s="694">
        <v>55000</v>
      </c>
      <c r="EB45" s="750">
        <f>ROUND(DZ45*EA45,0)</f>
        <v>2200000</v>
      </c>
      <c r="EC45" s="749"/>
      <c r="ED45" s="697">
        <f>IFERROR(IF(EXACT(VLOOKUP(DV45,OFERTA_0,1,FALSE),DV45),1,0),0)</f>
        <v>1</v>
      </c>
      <c r="EE45" s="697">
        <f>IFERROR(IF(EXACT(VLOOKUP(DV45,OFERTA_0,3,FALSE),DX45),1,0),0)</f>
        <v>1</v>
      </c>
      <c r="EF45" s="697">
        <f>IFERROR(IF(EXACT(VLOOKUP(DV45,OFERTA_0,4,FALSE),DY45),1,0),0)</f>
        <v>1</v>
      </c>
      <c r="EG45" s="697">
        <f>IFERROR(IF(EXACT(VLOOKUP(DV45,OFERTA_0,5,FALSE),DZ45),1,0),0)</f>
        <v>1</v>
      </c>
      <c r="EH45" s="697">
        <f t="shared" si="806"/>
        <v>1</v>
      </c>
      <c r="EI45" s="697">
        <f t="shared" si="807"/>
        <v>1</v>
      </c>
      <c r="EJ45" s="697">
        <f t="shared" si="808"/>
        <v>1</v>
      </c>
      <c r="EK45" s="698">
        <f t="shared" si="809"/>
        <v>2200000</v>
      </c>
      <c r="EL45" s="699">
        <f t="shared" si="810"/>
        <v>0</v>
      </c>
      <c r="EO45" s="690" t="s">
        <v>521</v>
      </c>
      <c r="EP45" s="691" t="s">
        <v>381</v>
      </c>
      <c r="EQ45" s="297" t="s">
        <v>522</v>
      </c>
      <c r="ER45" s="692" t="s">
        <v>148</v>
      </c>
      <c r="ES45" s="693">
        <v>40</v>
      </c>
      <c r="ET45" s="694">
        <v>45000</v>
      </c>
      <c r="EU45" s="748">
        <f>ROUND(ES45*ET45,0)</f>
        <v>1800000</v>
      </c>
      <c r="EV45" s="749"/>
      <c r="EW45" s="697">
        <f>IFERROR(IF(EXACT(VLOOKUP(EO45,OFERTA_0,1,FALSE),EO45),1,0),0)</f>
        <v>1</v>
      </c>
      <c r="EX45" s="697">
        <f>IFERROR(IF(EXACT(VLOOKUP(EO45,OFERTA_0,3,FALSE),EQ45),1,0),0)</f>
        <v>1</v>
      </c>
      <c r="EY45" s="697">
        <f>IFERROR(IF(EXACT(VLOOKUP(EO45,OFERTA_0,4,FALSE),ER45),1,0),0)</f>
        <v>1</v>
      </c>
      <c r="EZ45" s="697">
        <f>IFERROR(IF(EXACT(VLOOKUP(EO45,OFERTA_0,5,FALSE),ES45),1,0),0)</f>
        <v>1</v>
      </c>
      <c r="FA45" s="697">
        <f t="shared" si="811"/>
        <v>1</v>
      </c>
      <c r="FB45" s="697">
        <f t="shared" si="812"/>
        <v>1</v>
      </c>
      <c r="FC45" s="697">
        <f t="shared" si="813"/>
        <v>1</v>
      </c>
      <c r="FD45" s="698">
        <f t="shared" si="814"/>
        <v>1800000</v>
      </c>
      <c r="FE45" s="699">
        <f t="shared" si="815"/>
        <v>0</v>
      </c>
      <c r="FH45" s="293"/>
      <c r="FI45" s="293" t="s">
        <v>577</v>
      </c>
      <c r="FJ45" s="294" t="s">
        <v>578</v>
      </c>
      <c r="FK45" s="685"/>
      <c r="FL45" s="686"/>
      <c r="FM45" s="687"/>
      <c r="FN45" s="688"/>
      <c r="FO45" s="722"/>
      <c r="FP45" s="697">
        <f>IFERROR(IF(EXACT(VLOOKUP(FH45,OFERTA_0,1,FALSE),FH45),1,0),0)</f>
        <v>0</v>
      </c>
      <c r="FQ45" s="697">
        <f>IFERROR(IF(EXACT(VLOOKUP(FH45,OFERTA_0,3,FALSE),FJ45),1,0),0)</f>
        <v>0</v>
      </c>
      <c r="FR45" s="697">
        <f>IFERROR(IF(EXACT(VLOOKUP(FH45,OFERTA_0,4,FALSE),FK45),1,0),0)</f>
        <v>0</v>
      </c>
      <c r="FS45" s="697">
        <f>IFERROR(IF(EXACT(VLOOKUP(FH45,OFERTA_0,5,FALSE),FL45),1,0),0)</f>
        <v>0</v>
      </c>
      <c r="FT45" s="697">
        <f t="shared" si="816"/>
        <v>0</v>
      </c>
      <c r="FU45" s="697">
        <f t="shared" si="817"/>
        <v>0</v>
      </c>
      <c r="FV45" s="697">
        <f t="shared" si="818"/>
        <v>0</v>
      </c>
      <c r="FW45" s="698">
        <f t="shared" si="819"/>
        <v>0</v>
      </c>
      <c r="FX45" s="699">
        <f t="shared" si="820"/>
        <v>0</v>
      </c>
      <c r="GA45" s="690" t="s">
        <v>521</v>
      </c>
      <c r="GB45" s="691" t="s">
        <v>381</v>
      </c>
      <c r="GC45" s="297" t="s">
        <v>522</v>
      </c>
      <c r="GD45" s="692" t="s">
        <v>148</v>
      </c>
      <c r="GE45" s="693">
        <v>40</v>
      </c>
      <c r="GF45" s="694">
        <v>28000</v>
      </c>
      <c r="GG45" s="748">
        <f>ROUND(GE45*GF45,0)</f>
        <v>1120000</v>
      </c>
      <c r="GH45" s="749"/>
      <c r="GI45" s="697">
        <f>IFERROR(IF(EXACT(VLOOKUP(GA45,OFERTA_0,1,FALSE),GA45),1,0),0)</f>
        <v>1</v>
      </c>
      <c r="GJ45" s="697">
        <f>IFERROR(IF(EXACT(VLOOKUP(GA45,OFERTA_0,3,FALSE),GC45),1,0),0)</f>
        <v>1</v>
      </c>
      <c r="GK45" s="697">
        <f>IFERROR(IF(EXACT(VLOOKUP(GA45,OFERTA_0,4,FALSE),GD45),1,0),0)</f>
        <v>1</v>
      </c>
      <c r="GL45" s="697">
        <f>IFERROR(IF(EXACT(VLOOKUP(GA45,OFERTA_0,5,FALSE),GE45),1,0),0)</f>
        <v>1</v>
      </c>
      <c r="GM45" s="697">
        <f t="shared" si="821"/>
        <v>1</v>
      </c>
      <c r="GN45" s="697">
        <f t="shared" si="822"/>
        <v>1</v>
      </c>
      <c r="GO45" s="697">
        <f t="shared" si="823"/>
        <v>1</v>
      </c>
      <c r="GP45" s="698">
        <f t="shared" si="824"/>
        <v>1120000</v>
      </c>
      <c r="GQ45" s="699">
        <f t="shared" si="825"/>
        <v>0</v>
      </c>
      <c r="GT45" s="690" t="s">
        <v>521</v>
      </c>
      <c r="GU45" s="691" t="s">
        <v>381</v>
      </c>
      <c r="GV45" s="297" t="s">
        <v>522</v>
      </c>
      <c r="GW45" s="692" t="s">
        <v>148</v>
      </c>
      <c r="GX45" s="693">
        <v>40</v>
      </c>
      <c r="GY45" s="694">
        <v>43000</v>
      </c>
      <c r="GZ45" s="748">
        <f>ROUND(GX45*GY45,0)</f>
        <v>1720000</v>
      </c>
      <c r="HA45" s="749"/>
      <c r="HB45" s="697">
        <f>IFERROR(IF(EXACT(VLOOKUP(GT45,OFERTA_0,1,FALSE),GT45),1,0),0)</f>
        <v>1</v>
      </c>
      <c r="HC45" s="697">
        <f>IFERROR(IF(EXACT(VLOOKUP(GT45,OFERTA_0,3,FALSE),GV45),1,0),0)</f>
        <v>1</v>
      </c>
      <c r="HD45" s="697">
        <f>IFERROR(IF(EXACT(VLOOKUP(GT45,OFERTA_0,4,FALSE),GW45),1,0),0)</f>
        <v>1</v>
      </c>
      <c r="HE45" s="697">
        <f>IFERROR(IF(EXACT(VLOOKUP(GT45,OFERTA_0,5,FALSE),GX45),1,0),0)</f>
        <v>1</v>
      </c>
      <c r="HF45" s="697">
        <f t="shared" si="826"/>
        <v>1</v>
      </c>
      <c r="HG45" s="697">
        <f t="shared" si="827"/>
        <v>1</v>
      </c>
      <c r="HH45" s="697">
        <f t="shared" si="828"/>
        <v>1</v>
      </c>
      <c r="HI45" s="698">
        <f t="shared" si="829"/>
        <v>1720000</v>
      </c>
      <c r="HJ45" s="699">
        <f t="shared" si="830"/>
        <v>0</v>
      </c>
      <c r="HM45" s="690" t="s">
        <v>521</v>
      </c>
      <c r="HN45" s="691" t="s">
        <v>381</v>
      </c>
      <c r="HO45" s="297" t="s">
        <v>522</v>
      </c>
      <c r="HP45" s="692" t="s">
        <v>148</v>
      </c>
      <c r="HQ45" s="693">
        <v>40</v>
      </c>
      <c r="HR45" s="694">
        <v>65798</v>
      </c>
      <c r="HS45" s="748">
        <f>ROUND(HQ45*HR45,0)</f>
        <v>2631920</v>
      </c>
      <c r="HT45" s="749"/>
      <c r="HU45" s="697">
        <f>IFERROR(IF(EXACT(VLOOKUP(HM45,OFERTA_0,1,FALSE),HM45),1,0),0)</f>
        <v>1</v>
      </c>
      <c r="HV45" s="697">
        <f>IFERROR(IF(EXACT(VLOOKUP(HM45,OFERTA_0,3,FALSE),HO45),1,0),0)</f>
        <v>1</v>
      </c>
      <c r="HW45" s="697">
        <f>IFERROR(IF(EXACT(VLOOKUP(HM45,OFERTA_0,4,FALSE),HP45),1,0),0)</f>
        <v>1</v>
      </c>
      <c r="HX45" s="697">
        <f>IFERROR(IF(EXACT(VLOOKUP(HM45,OFERTA_0,5,FALSE),HQ45),1,0),0)</f>
        <v>1</v>
      </c>
      <c r="HY45" s="697">
        <f t="shared" si="831"/>
        <v>1</v>
      </c>
      <c r="HZ45" s="697">
        <f t="shared" si="832"/>
        <v>1</v>
      </c>
      <c r="IA45" s="697">
        <f t="shared" si="833"/>
        <v>1</v>
      </c>
      <c r="IB45" s="698">
        <f t="shared" si="834"/>
        <v>2631920</v>
      </c>
      <c r="IC45" s="699">
        <f t="shared" si="835"/>
        <v>0</v>
      </c>
      <c r="IF45" s="690" t="s">
        <v>521</v>
      </c>
      <c r="IG45" s="691" t="s">
        <v>381</v>
      </c>
      <c r="IH45" s="297" t="s">
        <v>522</v>
      </c>
      <c r="II45" s="692" t="s">
        <v>148</v>
      </c>
      <c r="IJ45" s="693">
        <v>40</v>
      </c>
      <c r="IK45" s="694">
        <v>65798</v>
      </c>
      <c r="IL45" s="748">
        <f>ROUND(IJ45*IK45,0)</f>
        <v>2631920</v>
      </c>
      <c r="IM45" s="749"/>
      <c r="IN45" s="697">
        <f>IFERROR(IF(EXACT(VLOOKUP(IF45,OFERTA_0,1,FALSE),IF45),1,0),0)</f>
        <v>1</v>
      </c>
      <c r="IO45" s="697">
        <f>IFERROR(IF(EXACT(VLOOKUP(IF45,OFERTA_0,3,FALSE),IH45),1,0),0)</f>
        <v>1</v>
      </c>
      <c r="IP45" s="697">
        <f>IFERROR(IF(EXACT(VLOOKUP(IF45,OFERTA_0,4,FALSE),II45),1,0),0)</f>
        <v>1</v>
      </c>
      <c r="IQ45" s="697">
        <f>IFERROR(IF(EXACT(VLOOKUP(IF45,OFERTA_0,5,FALSE),IJ45),1,0),0)</f>
        <v>1</v>
      </c>
      <c r="IR45" s="697">
        <f t="shared" si="836"/>
        <v>1</v>
      </c>
      <c r="IS45" s="697">
        <f t="shared" si="837"/>
        <v>1</v>
      </c>
      <c r="IT45" s="697">
        <f t="shared" si="838"/>
        <v>1</v>
      </c>
      <c r="IU45" s="698">
        <f t="shared" si="839"/>
        <v>2631920</v>
      </c>
      <c r="IV45" s="699">
        <f t="shared" si="840"/>
        <v>0</v>
      </c>
      <c r="IY45" s="690" t="s">
        <v>521</v>
      </c>
      <c r="IZ45" s="691" t="s">
        <v>381</v>
      </c>
      <c r="JA45" s="297" t="s">
        <v>522</v>
      </c>
      <c r="JB45" s="692" t="s">
        <v>148</v>
      </c>
      <c r="JC45" s="693">
        <v>40</v>
      </c>
      <c r="JD45" s="694">
        <v>70000</v>
      </c>
      <c r="JE45" s="748">
        <f>ROUND(JC45*JD45,0)</f>
        <v>2800000</v>
      </c>
      <c r="JF45" s="734"/>
      <c r="JG45" s="697">
        <f>IFERROR(IF(EXACT(VLOOKUP(IY45,OFERTA_0,1,FALSE),IY45),1,0),0)</f>
        <v>1</v>
      </c>
      <c r="JH45" s="697">
        <f>IFERROR(IF(EXACT(VLOOKUP(IY45,OFERTA_0,3,FALSE),JA45),1,0),0)</f>
        <v>1</v>
      </c>
      <c r="JI45" s="697">
        <f>IFERROR(IF(EXACT(VLOOKUP(IY45,OFERTA_0,4,FALSE),JB45),1,0),0)</f>
        <v>1</v>
      </c>
      <c r="JJ45" s="697">
        <f>IFERROR(IF(EXACT(VLOOKUP(IY45,OFERTA_0,5,FALSE),JC45),1,0),0)</f>
        <v>1</v>
      </c>
      <c r="JK45" s="697">
        <f t="shared" si="841"/>
        <v>1</v>
      </c>
      <c r="JL45" s="697">
        <f t="shared" si="842"/>
        <v>1</v>
      </c>
      <c r="JM45" s="697">
        <f t="shared" si="843"/>
        <v>1</v>
      </c>
      <c r="JN45" s="698">
        <f t="shared" si="844"/>
        <v>2800000</v>
      </c>
      <c r="JO45" s="699">
        <f t="shared" si="845"/>
        <v>0</v>
      </c>
      <c r="JR45" s="690" t="s">
        <v>521</v>
      </c>
      <c r="JS45" s="691" t="s">
        <v>381</v>
      </c>
      <c r="JT45" s="297" t="s">
        <v>522</v>
      </c>
      <c r="JU45" s="692" t="s">
        <v>148</v>
      </c>
      <c r="JV45" s="693">
        <v>40</v>
      </c>
      <c r="JW45" s="694">
        <v>65796</v>
      </c>
      <c r="JX45" s="748">
        <f>ROUND(JV45*JW45,0)</f>
        <v>2631840</v>
      </c>
      <c r="JY45" s="749"/>
      <c r="JZ45" s="697">
        <f>IFERROR(IF(EXACT(VLOOKUP(JR45,OFERTA_0,1,FALSE),JR45),1,0),0)</f>
        <v>1</v>
      </c>
      <c r="KA45" s="697">
        <f>IFERROR(IF(EXACT(VLOOKUP(JR45,OFERTA_0,3,FALSE),JT45),1,0),0)</f>
        <v>1</v>
      </c>
      <c r="KB45" s="697">
        <f>IFERROR(IF(EXACT(VLOOKUP(JR45,OFERTA_0,4,FALSE),JU45),1,0),0)</f>
        <v>1</v>
      </c>
      <c r="KC45" s="697">
        <f>IFERROR(IF(EXACT(VLOOKUP(JR45,OFERTA_0,5,FALSE),JV45),1,0),0)</f>
        <v>1</v>
      </c>
      <c r="KD45" s="697">
        <f t="shared" si="846"/>
        <v>1</v>
      </c>
      <c r="KE45" s="697">
        <f t="shared" si="847"/>
        <v>1</v>
      </c>
      <c r="KF45" s="697">
        <f t="shared" si="848"/>
        <v>1</v>
      </c>
      <c r="KG45" s="698">
        <f t="shared" si="849"/>
        <v>2631840</v>
      </c>
      <c r="KH45" s="699">
        <f t="shared" si="850"/>
        <v>0</v>
      </c>
      <c r="KK45" s="690" t="s">
        <v>521</v>
      </c>
      <c r="KL45" s="691" t="s">
        <v>381</v>
      </c>
      <c r="KM45" s="297" t="s">
        <v>522</v>
      </c>
      <c r="KN45" s="692" t="s">
        <v>148</v>
      </c>
      <c r="KO45" s="693">
        <v>40</v>
      </c>
      <c r="KP45" s="694">
        <v>70000</v>
      </c>
      <c r="KQ45" s="748">
        <f>ROUND(KO45*KP45,0)</f>
        <v>2800000</v>
      </c>
      <c r="KR45" s="749"/>
      <c r="KS45" s="697">
        <f>IFERROR(IF(EXACT(VLOOKUP(KK45,OFERTA_0,1,FALSE),KK45),1,0),0)</f>
        <v>1</v>
      </c>
      <c r="KT45" s="697">
        <f>IFERROR(IF(EXACT(VLOOKUP(KK45,OFERTA_0,3,FALSE),KM45),1,0),0)</f>
        <v>1</v>
      </c>
      <c r="KU45" s="697">
        <f>IFERROR(IF(EXACT(VLOOKUP(KK45,OFERTA_0,4,FALSE),KN45),1,0),0)</f>
        <v>1</v>
      </c>
      <c r="KV45" s="697">
        <f>IFERROR(IF(EXACT(VLOOKUP(KK45,OFERTA_0,5,FALSE),KO45),1,0),0)</f>
        <v>1</v>
      </c>
      <c r="KW45" s="697">
        <f t="shared" si="851"/>
        <v>1</v>
      </c>
      <c r="KX45" s="697">
        <f t="shared" si="852"/>
        <v>1</v>
      </c>
      <c r="KY45" s="697">
        <f t="shared" si="853"/>
        <v>1</v>
      </c>
      <c r="KZ45" s="698">
        <f t="shared" si="854"/>
        <v>2800000</v>
      </c>
      <c r="LA45" s="699">
        <f t="shared" si="855"/>
        <v>0</v>
      </c>
      <c r="LD45" s="690" t="s">
        <v>521</v>
      </c>
      <c r="LE45" s="691" t="s">
        <v>381</v>
      </c>
      <c r="LF45" s="297" t="s">
        <v>522</v>
      </c>
      <c r="LG45" s="692" t="s">
        <v>148</v>
      </c>
      <c r="LH45" s="693">
        <v>40</v>
      </c>
      <c r="LI45" s="694">
        <v>18108.826522627493</v>
      </c>
      <c r="LJ45" s="748">
        <f>ROUND(LH45*LI45,0)</f>
        <v>724353</v>
      </c>
      <c r="LK45" s="749"/>
      <c r="LL45" s="697">
        <f>IFERROR(IF(EXACT(VLOOKUP(LD45,OFERTA_0,1,FALSE),LD45),1,0),0)</f>
        <v>1</v>
      </c>
      <c r="LM45" s="697">
        <f>IFERROR(IF(EXACT(VLOOKUP(LD45,OFERTA_0,3,FALSE),LF45),1,0),0)</f>
        <v>1</v>
      </c>
      <c r="LN45" s="697">
        <f>IFERROR(IF(EXACT(VLOOKUP(LD45,OFERTA_0,4,FALSE),LG45),1,0),0)</f>
        <v>1</v>
      </c>
      <c r="LO45" s="697">
        <f>IFERROR(IF(EXACT(VLOOKUP(LD45,OFERTA_0,5,FALSE),LH45),1,0),0)</f>
        <v>1</v>
      </c>
      <c r="LP45" s="697">
        <f t="shared" si="856"/>
        <v>1</v>
      </c>
      <c r="LQ45" s="697">
        <f t="shared" si="857"/>
        <v>1</v>
      </c>
      <c r="LR45" s="697">
        <f t="shared" si="858"/>
        <v>1</v>
      </c>
      <c r="LS45" s="698">
        <f t="shared" si="859"/>
        <v>724353</v>
      </c>
      <c r="LT45" s="699">
        <f t="shared" si="860"/>
        <v>0</v>
      </c>
      <c r="LW45" s="690" t="s">
        <v>521</v>
      </c>
      <c r="LX45" s="691" t="s">
        <v>381</v>
      </c>
      <c r="LY45" s="297" t="s">
        <v>522</v>
      </c>
      <c r="LZ45" s="692" t="s">
        <v>148</v>
      </c>
      <c r="MA45" s="693">
        <v>40</v>
      </c>
      <c r="MB45" s="694">
        <v>65802</v>
      </c>
      <c r="MC45" s="748">
        <f>ROUND(MA45*MB45,0)</f>
        <v>2632080</v>
      </c>
      <c r="MD45" s="749"/>
      <c r="ME45" s="697">
        <f>IFERROR(IF(EXACT(VLOOKUP(LW45,OFERTA_0,1,FALSE),LW45),1,0),0)</f>
        <v>1</v>
      </c>
      <c r="MF45" s="697">
        <f>IFERROR(IF(EXACT(VLOOKUP(LW45,OFERTA_0,3,FALSE),LY45),1,0),0)</f>
        <v>1</v>
      </c>
      <c r="MG45" s="697">
        <f>IFERROR(IF(EXACT(VLOOKUP(LW45,OFERTA_0,4,FALSE),LZ45),1,0),0)</f>
        <v>1</v>
      </c>
      <c r="MH45" s="697">
        <f>IFERROR(IF(EXACT(VLOOKUP(LW45,OFERTA_0,5,FALSE),MA45),1,0),0)</f>
        <v>1</v>
      </c>
      <c r="MI45" s="697">
        <f t="shared" si="861"/>
        <v>1</v>
      </c>
      <c r="MJ45" s="697">
        <f t="shared" si="862"/>
        <v>1</v>
      </c>
      <c r="MK45" s="697">
        <f t="shared" si="863"/>
        <v>1</v>
      </c>
      <c r="ML45" s="698">
        <f t="shared" si="864"/>
        <v>2632080</v>
      </c>
      <c r="MM45" s="699">
        <f t="shared" si="865"/>
        <v>0</v>
      </c>
      <c r="MP45" s="690" t="s">
        <v>521</v>
      </c>
      <c r="MQ45" s="691" t="s">
        <v>381</v>
      </c>
      <c r="MR45" s="297" t="s">
        <v>522</v>
      </c>
      <c r="MS45" s="692" t="s">
        <v>148</v>
      </c>
      <c r="MT45" s="693">
        <v>40</v>
      </c>
      <c r="MU45" s="694">
        <v>24000</v>
      </c>
      <c r="MV45" s="748">
        <v>960000</v>
      </c>
      <c r="MW45" s="749"/>
      <c r="MX45" s="697">
        <f>IFERROR(IF(EXACT(VLOOKUP(MP45,OFERTA_0,1,FALSE),MP45),1,0),0)</f>
        <v>1</v>
      </c>
      <c r="MY45" s="697">
        <f>IFERROR(IF(EXACT(VLOOKUP(MP45,OFERTA_0,3,FALSE),MR45),1,0),0)</f>
        <v>1</v>
      </c>
      <c r="MZ45" s="697">
        <f>IFERROR(IF(EXACT(VLOOKUP(MP45,OFERTA_0,4,FALSE),MS45),1,0),0)</f>
        <v>1</v>
      </c>
      <c r="NA45" s="697">
        <f>IFERROR(IF(EXACT(VLOOKUP(MP45,OFERTA_0,5,FALSE),MT45),1,0),0)</f>
        <v>1</v>
      </c>
      <c r="NB45" s="697">
        <f t="shared" si="866"/>
        <v>1</v>
      </c>
      <c r="NC45" s="697">
        <f t="shared" si="867"/>
        <v>1</v>
      </c>
      <c r="ND45" s="697">
        <f t="shared" si="868"/>
        <v>1</v>
      </c>
      <c r="NE45" s="698">
        <f t="shared" si="869"/>
        <v>960000</v>
      </c>
      <c r="NF45" s="699">
        <f t="shared" si="870"/>
        <v>0</v>
      </c>
      <c r="NI45" s="690" t="s">
        <v>521</v>
      </c>
      <c r="NJ45" s="691" t="s">
        <v>381</v>
      </c>
      <c r="NK45" s="297" t="s">
        <v>522</v>
      </c>
      <c r="NL45" s="692" t="s">
        <v>148</v>
      </c>
      <c r="NM45" s="693">
        <v>40</v>
      </c>
      <c r="NN45" s="694">
        <v>65800</v>
      </c>
      <c r="NO45" s="748">
        <f>ROUND(NM45*NN45,0)</f>
        <v>2632000</v>
      </c>
      <c r="NP45" s="749"/>
      <c r="NQ45" s="697">
        <f>IFERROR(IF(EXACT(VLOOKUP(NI45,OFERTA_0,1,FALSE),NI45),1,0),0)</f>
        <v>1</v>
      </c>
      <c r="NR45" s="697">
        <f>IFERROR(IF(EXACT(VLOOKUP(NI45,OFERTA_0,3,FALSE),NK45),1,0),0)</f>
        <v>1</v>
      </c>
      <c r="NS45" s="697">
        <f>IFERROR(IF(EXACT(VLOOKUP(NI45,OFERTA_0,4,FALSE),NL45),1,0),0)</f>
        <v>1</v>
      </c>
      <c r="NT45" s="697">
        <f>IFERROR(IF(EXACT(VLOOKUP(NI45,OFERTA_0,5,FALSE),NM45),1,0),0)</f>
        <v>1</v>
      </c>
      <c r="NU45" s="697">
        <f t="shared" si="871"/>
        <v>1</v>
      </c>
      <c r="NV45" s="697">
        <f t="shared" si="872"/>
        <v>1</v>
      </c>
      <c r="NW45" s="697">
        <f t="shared" si="873"/>
        <v>1</v>
      </c>
      <c r="NX45" s="698">
        <f t="shared" si="874"/>
        <v>2632000</v>
      </c>
      <c r="NY45" s="699">
        <f t="shared" si="875"/>
        <v>0</v>
      </c>
      <c r="OB45" s="690" t="s">
        <v>521</v>
      </c>
      <c r="OC45" s="691" t="s">
        <v>381</v>
      </c>
      <c r="OD45" s="297" t="s">
        <v>522</v>
      </c>
      <c r="OE45" s="692" t="s">
        <v>148</v>
      </c>
      <c r="OF45" s="693">
        <v>40</v>
      </c>
      <c r="OG45" s="694">
        <v>45000</v>
      </c>
      <c r="OH45" s="748">
        <f>ROUND(OF45*OG45,0)</f>
        <v>1800000</v>
      </c>
      <c r="OI45" s="749"/>
      <c r="OJ45" s="697">
        <f>IFERROR(IF(EXACT(VLOOKUP(OB45,OFERTA_0,1,FALSE),OB45),1,0),0)</f>
        <v>1</v>
      </c>
      <c r="OK45" s="697">
        <f>IFERROR(IF(EXACT(VLOOKUP(OB45,OFERTA_0,3,FALSE),OD45),1,0),0)</f>
        <v>1</v>
      </c>
      <c r="OL45" s="697">
        <f>IFERROR(IF(EXACT(VLOOKUP(OB45,OFERTA_0,4,FALSE),OE45),1,0),0)</f>
        <v>1</v>
      </c>
      <c r="OM45" s="697">
        <f>IFERROR(IF(EXACT(VLOOKUP(OB45,OFERTA_0,5,FALSE),OF45),1,0),0)</f>
        <v>1</v>
      </c>
      <c r="ON45" s="697">
        <f t="shared" si="876"/>
        <v>1</v>
      </c>
      <c r="OO45" s="697">
        <f t="shared" si="877"/>
        <v>1</v>
      </c>
      <c r="OP45" s="697">
        <f t="shared" si="878"/>
        <v>1</v>
      </c>
      <c r="OQ45" s="698">
        <f t="shared" si="879"/>
        <v>1800000</v>
      </c>
      <c r="OR45" s="699">
        <f t="shared" si="880"/>
        <v>0</v>
      </c>
    </row>
    <row r="46" spans="2:408" ht="18" thickTop="1" thickBot="1" x14ac:dyDescent="0.3">
      <c r="B46" s="285" t="s">
        <v>202</v>
      </c>
      <c r="C46" s="286"/>
      <c r="D46" s="287" t="s">
        <v>213</v>
      </c>
      <c r="E46" s="667"/>
      <c r="F46" s="717"/>
      <c r="G46" s="669"/>
      <c r="H46" s="670"/>
      <c r="I46" s="671">
        <f>SUM(H46:H50)</f>
        <v>0</v>
      </c>
      <c r="L46" s="285" t="s">
        <v>202</v>
      </c>
      <c r="M46" s="286"/>
      <c r="N46" s="287" t="s">
        <v>213</v>
      </c>
      <c r="O46" s="667"/>
      <c r="P46" s="717"/>
      <c r="Q46" s="669"/>
      <c r="R46" s="670"/>
      <c r="S46" s="671">
        <v>3445000</v>
      </c>
      <c r="T46" s="697"/>
      <c r="U46" s="697"/>
      <c r="V46" s="697"/>
      <c r="W46" s="697"/>
      <c r="X46" s="697"/>
      <c r="Y46" s="697"/>
      <c r="Z46" s="697"/>
      <c r="AA46" s="698"/>
      <c r="AB46" s="699"/>
      <c r="AE46" s="285" t="s">
        <v>202</v>
      </c>
      <c r="AF46" s="286"/>
      <c r="AG46" s="287" t="s">
        <v>213</v>
      </c>
      <c r="AH46" s="667"/>
      <c r="AI46" s="717"/>
      <c r="AJ46" s="669"/>
      <c r="AK46" s="670"/>
      <c r="AL46" s="671">
        <f>SUM(AK46:AK50)</f>
        <v>2190000</v>
      </c>
      <c r="AM46" s="697"/>
      <c r="AN46" s="697"/>
      <c r="AO46" s="697"/>
      <c r="AP46" s="697"/>
      <c r="AQ46" s="697"/>
      <c r="AR46" s="697"/>
      <c r="AS46" s="697"/>
      <c r="AT46" s="698"/>
      <c r="AU46" s="699"/>
      <c r="AX46" s="285" t="s">
        <v>202</v>
      </c>
      <c r="AY46" s="286"/>
      <c r="AZ46" s="287" t="s">
        <v>213</v>
      </c>
      <c r="BA46" s="667"/>
      <c r="BB46" s="717"/>
      <c r="BC46" s="718"/>
      <c r="BD46" s="670"/>
      <c r="BE46" s="671">
        <f>SUM(BD46:BD50)</f>
        <v>1200500</v>
      </c>
      <c r="BF46" s="697"/>
      <c r="BG46" s="697"/>
      <c r="BH46" s="697"/>
      <c r="BI46" s="697"/>
      <c r="BJ46" s="697"/>
      <c r="BK46" s="697"/>
      <c r="BL46" s="697"/>
      <c r="BM46" s="698"/>
      <c r="BN46" s="699"/>
      <c r="BQ46" s="285" t="s">
        <v>202</v>
      </c>
      <c r="BR46" s="286"/>
      <c r="BS46" s="287" t="s">
        <v>213</v>
      </c>
      <c r="BT46" s="667"/>
      <c r="BU46" s="717"/>
      <c r="BV46" s="669"/>
      <c r="BW46" s="670"/>
      <c r="BX46" s="671">
        <f>SUM(BW46:BW50)</f>
        <v>3842195</v>
      </c>
      <c r="BY46" s="697"/>
      <c r="BZ46" s="697"/>
      <c r="CA46" s="697"/>
      <c r="CB46" s="697"/>
      <c r="CC46" s="697"/>
      <c r="CD46" s="697"/>
      <c r="CE46" s="697"/>
      <c r="CF46" s="698"/>
      <c r="CG46" s="699"/>
      <c r="CJ46" s="285" t="s">
        <v>202</v>
      </c>
      <c r="CK46" s="286"/>
      <c r="CL46" s="287" t="s">
        <v>213</v>
      </c>
      <c r="CM46" s="667"/>
      <c r="CN46" s="717"/>
      <c r="CO46" s="669"/>
      <c r="CP46" s="670"/>
      <c r="CQ46" s="671">
        <f>SUM(CP46:CP50)</f>
        <v>1518500</v>
      </c>
      <c r="CR46" s="697"/>
      <c r="CS46" s="697"/>
      <c r="CT46" s="697"/>
      <c r="CU46" s="697"/>
      <c r="CV46" s="697"/>
      <c r="CW46" s="697"/>
      <c r="CX46" s="697"/>
      <c r="CY46" s="698"/>
      <c r="CZ46" s="699"/>
      <c r="DC46" s="285" t="s">
        <v>202</v>
      </c>
      <c r="DD46" s="286"/>
      <c r="DE46" s="287" t="s">
        <v>213</v>
      </c>
      <c r="DF46" s="667"/>
      <c r="DG46" s="717"/>
      <c r="DH46" s="669"/>
      <c r="DI46" s="670"/>
      <c r="DJ46" s="671">
        <f>SUM(DI46:DI50)</f>
        <v>1886500</v>
      </c>
      <c r="DK46" s="697"/>
      <c r="DL46" s="697"/>
      <c r="DM46" s="697"/>
      <c r="DN46" s="697"/>
      <c r="DO46" s="697"/>
      <c r="DP46" s="697"/>
      <c r="DQ46" s="697"/>
      <c r="DR46" s="698"/>
      <c r="DS46" s="699"/>
      <c r="DV46" s="285" t="s">
        <v>202</v>
      </c>
      <c r="DW46" s="286"/>
      <c r="DX46" s="287" t="s">
        <v>213</v>
      </c>
      <c r="DY46" s="667"/>
      <c r="DZ46" s="717"/>
      <c r="EA46" s="669"/>
      <c r="EB46" s="670"/>
      <c r="EC46" s="671">
        <f>SUM(EB46:EB50)</f>
        <v>3850000</v>
      </c>
      <c r="ED46" s="697"/>
      <c r="EE46" s="697"/>
      <c r="EF46" s="697"/>
      <c r="EG46" s="697"/>
      <c r="EH46" s="697"/>
      <c r="EI46" s="697"/>
      <c r="EJ46" s="697"/>
      <c r="EK46" s="698"/>
      <c r="EL46" s="699"/>
      <c r="EO46" s="285" t="s">
        <v>202</v>
      </c>
      <c r="EP46" s="286"/>
      <c r="EQ46" s="287" t="s">
        <v>213</v>
      </c>
      <c r="ER46" s="667"/>
      <c r="ES46" s="717"/>
      <c r="ET46" s="669"/>
      <c r="EU46" s="670"/>
      <c r="EV46" s="671">
        <f>SUM(EU46:EU50)</f>
        <v>2057600</v>
      </c>
      <c r="EW46" s="697"/>
      <c r="EX46" s="697"/>
      <c r="EY46" s="697"/>
      <c r="EZ46" s="697"/>
      <c r="FA46" s="697"/>
      <c r="FB46" s="697"/>
      <c r="FC46" s="697"/>
      <c r="FD46" s="698"/>
      <c r="FE46" s="699"/>
      <c r="FH46" s="308"/>
      <c r="FI46" s="308" t="s">
        <v>579</v>
      </c>
      <c r="FJ46" s="309" t="s">
        <v>580</v>
      </c>
      <c r="FK46" s="744"/>
      <c r="FL46" s="745"/>
      <c r="FM46" s="746"/>
      <c r="FN46" s="747"/>
      <c r="FO46" s="722"/>
      <c r="FP46" s="697"/>
      <c r="FQ46" s="697"/>
      <c r="FR46" s="697"/>
      <c r="FS46" s="697"/>
      <c r="FT46" s="697"/>
      <c r="FU46" s="697"/>
      <c r="FV46" s="697"/>
      <c r="FW46" s="698"/>
      <c r="FX46" s="699"/>
      <c r="GA46" s="285" t="s">
        <v>202</v>
      </c>
      <c r="GB46" s="286"/>
      <c r="GC46" s="287" t="s">
        <v>213</v>
      </c>
      <c r="GD46" s="667"/>
      <c r="GE46" s="717"/>
      <c r="GF46" s="669"/>
      <c r="GG46" s="670"/>
      <c r="GH46" s="671">
        <f>SUM(GG46:GG50)</f>
        <v>1500000</v>
      </c>
      <c r="GI46" s="697"/>
      <c r="GJ46" s="697"/>
      <c r="GK46" s="697"/>
      <c r="GL46" s="697"/>
      <c r="GM46" s="697"/>
      <c r="GN46" s="697"/>
      <c r="GO46" s="697"/>
      <c r="GP46" s="698"/>
      <c r="GQ46" s="699"/>
      <c r="GT46" s="285" t="s">
        <v>202</v>
      </c>
      <c r="GU46" s="286"/>
      <c r="GV46" s="287" t="s">
        <v>213</v>
      </c>
      <c r="GW46" s="667"/>
      <c r="GX46" s="717"/>
      <c r="GY46" s="669"/>
      <c r="GZ46" s="670"/>
      <c r="HA46" s="671">
        <f>SUM(GZ46:GZ50)</f>
        <v>2350000</v>
      </c>
      <c r="HB46" s="697"/>
      <c r="HC46" s="697"/>
      <c r="HD46" s="697"/>
      <c r="HE46" s="697"/>
      <c r="HF46" s="697"/>
      <c r="HG46" s="697"/>
      <c r="HH46" s="697"/>
      <c r="HI46" s="698"/>
      <c r="HJ46" s="699"/>
      <c r="HM46" s="285" t="s">
        <v>202</v>
      </c>
      <c r="HN46" s="286"/>
      <c r="HO46" s="287" t="s">
        <v>213</v>
      </c>
      <c r="HP46" s="667"/>
      <c r="HQ46" s="717"/>
      <c r="HR46" s="669"/>
      <c r="HS46" s="670"/>
      <c r="HT46" s="671">
        <f>SUM(HS46:HS50)</f>
        <v>3258305</v>
      </c>
      <c r="HU46" s="697"/>
      <c r="HV46" s="697"/>
      <c r="HW46" s="697"/>
      <c r="HX46" s="697"/>
      <c r="HY46" s="697"/>
      <c r="HZ46" s="697"/>
      <c r="IA46" s="697"/>
      <c r="IB46" s="698"/>
      <c r="IC46" s="699"/>
      <c r="IF46" s="285" t="s">
        <v>202</v>
      </c>
      <c r="IG46" s="286"/>
      <c r="IH46" s="287" t="s">
        <v>213</v>
      </c>
      <c r="II46" s="667"/>
      <c r="IJ46" s="717"/>
      <c r="IK46" s="669"/>
      <c r="IL46" s="670"/>
      <c r="IM46" s="671">
        <f>SUM(IL46:IL50)</f>
        <v>3259230</v>
      </c>
      <c r="IN46" s="697"/>
      <c r="IO46" s="697"/>
      <c r="IP46" s="697"/>
      <c r="IQ46" s="697"/>
      <c r="IR46" s="697"/>
      <c r="IS46" s="697"/>
      <c r="IT46" s="697"/>
      <c r="IU46" s="698"/>
      <c r="IV46" s="699"/>
      <c r="IY46" s="285" t="s">
        <v>202</v>
      </c>
      <c r="IZ46" s="286"/>
      <c r="JA46" s="287" t="s">
        <v>213</v>
      </c>
      <c r="JB46" s="667"/>
      <c r="JC46" s="717"/>
      <c r="JD46" s="669"/>
      <c r="JE46" s="670"/>
      <c r="JF46" s="671">
        <f>SUM(JE46:JE50)</f>
        <v>2510000</v>
      </c>
      <c r="JG46" s="697"/>
      <c r="JH46" s="697"/>
      <c r="JI46" s="697"/>
      <c r="JJ46" s="697"/>
      <c r="JK46" s="697"/>
      <c r="JL46" s="697"/>
      <c r="JM46" s="697"/>
      <c r="JN46" s="698"/>
      <c r="JO46" s="699"/>
      <c r="JR46" s="285" t="s">
        <v>202</v>
      </c>
      <c r="JS46" s="286"/>
      <c r="JT46" s="287" t="s">
        <v>213</v>
      </c>
      <c r="JU46" s="667"/>
      <c r="JV46" s="717"/>
      <c r="JW46" s="669"/>
      <c r="JX46" s="670"/>
      <c r="JY46" s="671">
        <f>SUM(JX46:JX50)</f>
        <v>3258780</v>
      </c>
      <c r="JZ46" s="697"/>
      <c r="KA46" s="697"/>
      <c r="KB46" s="697"/>
      <c r="KC46" s="697"/>
      <c r="KD46" s="697"/>
      <c r="KE46" s="697"/>
      <c r="KF46" s="697"/>
      <c r="KG46" s="698"/>
      <c r="KH46" s="699"/>
      <c r="KK46" s="285" t="s">
        <v>202</v>
      </c>
      <c r="KL46" s="286"/>
      <c r="KM46" s="287" t="s">
        <v>213</v>
      </c>
      <c r="KN46" s="667"/>
      <c r="KO46" s="717"/>
      <c r="KP46" s="669"/>
      <c r="KQ46" s="670"/>
      <c r="KR46" s="671">
        <f>SUM(KQ46:KQ50)</f>
        <v>4750000</v>
      </c>
      <c r="KS46" s="697"/>
      <c r="KT46" s="697"/>
      <c r="KU46" s="697"/>
      <c r="KV46" s="697"/>
      <c r="KW46" s="697"/>
      <c r="KX46" s="697"/>
      <c r="KY46" s="697"/>
      <c r="KZ46" s="698"/>
      <c r="LA46" s="699"/>
      <c r="LD46" s="285" t="s">
        <v>202</v>
      </c>
      <c r="LE46" s="286"/>
      <c r="LF46" s="287" t="s">
        <v>213</v>
      </c>
      <c r="LG46" s="667"/>
      <c r="LH46" s="717"/>
      <c r="LI46" s="669">
        <v>0</v>
      </c>
      <c r="LJ46" s="670"/>
      <c r="LK46" s="671">
        <f>SUM(LJ46:LJ50)</f>
        <v>1371881</v>
      </c>
      <c r="LL46" s="697"/>
      <c r="LM46" s="697"/>
      <c r="LN46" s="697"/>
      <c r="LO46" s="697"/>
      <c r="LP46" s="697"/>
      <c r="LQ46" s="697"/>
      <c r="LR46" s="697"/>
      <c r="LS46" s="698"/>
      <c r="LT46" s="699"/>
      <c r="LW46" s="285" t="s">
        <v>202</v>
      </c>
      <c r="LX46" s="286"/>
      <c r="LY46" s="287" t="s">
        <v>213</v>
      </c>
      <c r="LZ46" s="667"/>
      <c r="MA46" s="717"/>
      <c r="MB46" s="669"/>
      <c r="MC46" s="670"/>
      <c r="MD46" s="671">
        <f>SUM(MC46:MC50)</f>
        <v>3258925</v>
      </c>
      <c r="ME46" s="697"/>
      <c r="MF46" s="697"/>
      <c r="MG46" s="697"/>
      <c r="MH46" s="697"/>
      <c r="MI46" s="697"/>
      <c r="MJ46" s="697"/>
      <c r="MK46" s="697"/>
      <c r="ML46" s="698"/>
      <c r="MM46" s="699"/>
      <c r="MP46" s="285" t="s">
        <v>202</v>
      </c>
      <c r="MQ46" s="286"/>
      <c r="MR46" s="287" t="s">
        <v>213</v>
      </c>
      <c r="MS46" s="667"/>
      <c r="MT46" s="717"/>
      <c r="MU46" s="669"/>
      <c r="MV46" s="670"/>
      <c r="MW46" s="671"/>
      <c r="MX46" s="697"/>
      <c r="MY46" s="697"/>
      <c r="MZ46" s="697"/>
      <c r="NA46" s="697"/>
      <c r="NB46" s="697"/>
      <c r="NC46" s="697"/>
      <c r="ND46" s="697"/>
      <c r="NE46" s="698"/>
      <c r="NF46" s="699"/>
      <c r="NI46" s="285" t="s">
        <v>202</v>
      </c>
      <c r="NJ46" s="286"/>
      <c r="NK46" s="287" t="s">
        <v>213</v>
      </c>
      <c r="NL46" s="667"/>
      <c r="NM46" s="717"/>
      <c r="NN46" s="669"/>
      <c r="NO46" s="670"/>
      <c r="NP46" s="671">
        <f>SUM(NO46:NO50)</f>
        <v>3258900</v>
      </c>
      <c r="NQ46" s="697"/>
      <c r="NR46" s="697"/>
      <c r="NS46" s="697"/>
      <c r="NT46" s="697"/>
      <c r="NU46" s="697"/>
      <c r="NV46" s="697"/>
      <c r="NW46" s="697"/>
      <c r="NX46" s="698"/>
      <c r="NY46" s="699"/>
      <c r="OB46" s="285" t="s">
        <v>202</v>
      </c>
      <c r="OC46" s="286"/>
      <c r="OD46" s="287" t="s">
        <v>213</v>
      </c>
      <c r="OE46" s="667"/>
      <c r="OF46" s="717"/>
      <c r="OG46" s="669"/>
      <c r="OH46" s="670"/>
      <c r="OI46" s="671">
        <f>SUM(OH46:OH50)</f>
        <v>2250004</v>
      </c>
      <c r="OJ46" s="697"/>
      <c r="OK46" s="697"/>
      <c r="OL46" s="697"/>
      <c r="OM46" s="697"/>
      <c r="ON46" s="697"/>
      <c r="OO46" s="697"/>
      <c r="OP46" s="697"/>
      <c r="OQ46" s="698"/>
      <c r="OR46" s="699"/>
    </row>
    <row r="47" spans="2:408" ht="76.5" thickTop="1" thickBot="1" x14ac:dyDescent="0.3">
      <c r="B47" s="290" t="s">
        <v>203</v>
      </c>
      <c r="C47" s="291"/>
      <c r="D47" s="310" t="s">
        <v>523</v>
      </c>
      <c r="E47" s="677"/>
      <c r="F47" s="729"/>
      <c r="G47" s="679"/>
      <c r="H47" s="680"/>
      <c r="I47" s="720" t="e">
        <f>+I46/$H$61</f>
        <v>#DIV/0!</v>
      </c>
      <c r="L47" s="290" t="s">
        <v>203</v>
      </c>
      <c r="M47" s="291"/>
      <c r="N47" s="310" t="s">
        <v>523</v>
      </c>
      <c r="O47" s="677"/>
      <c r="P47" s="729"/>
      <c r="Q47" s="679"/>
      <c r="R47" s="680"/>
      <c r="S47" s="720">
        <v>8.9078146551392571E-3</v>
      </c>
      <c r="T47" s="697"/>
      <c r="U47" s="697"/>
      <c r="V47" s="697"/>
      <c r="W47" s="697"/>
      <c r="X47" s="697"/>
      <c r="Y47" s="697"/>
      <c r="Z47" s="697"/>
      <c r="AA47" s="698"/>
      <c r="AB47" s="699"/>
      <c r="AE47" s="290" t="s">
        <v>203</v>
      </c>
      <c r="AF47" s="291"/>
      <c r="AG47" s="310" t="s">
        <v>523</v>
      </c>
      <c r="AH47" s="677"/>
      <c r="AI47" s="729"/>
      <c r="AJ47" s="679"/>
      <c r="AK47" s="680"/>
      <c r="AL47" s="720" t="e">
        <f>+AL46/$H$62</f>
        <v>#DIV/0!</v>
      </c>
      <c r="AM47" s="697"/>
      <c r="AN47" s="697"/>
      <c r="AO47" s="697"/>
      <c r="AP47" s="697"/>
      <c r="AQ47" s="697"/>
      <c r="AR47" s="697"/>
      <c r="AS47" s="697"/>
      <c r="AT47" s="698"/>
      <c r="AU47" s="699"/>
      <c r="AX47" s="290" t="s">
        <v>203</v>
      </c>
      <c r="AY47" s="291"/>
      <c r="AZ47" s="310" t="s">
        <v>523</v>
      </c>
      <c r="BA47" s="677"/>
      <c r="BB47" s="729"/>
      <c r="BC47" s="721"/>
      <c r="BD47" s="680"/>
      <c r="BE47" s="720" t="e">
        <f>+BE46/$H$62</f>
        <v>#DIV/0!</v>
      </c>
      <c r="BF47" s="697"/>
      <c r="BG47" s="697"/>
      <c r="BH47" s="697"/>
      <c r="BI47" s="697"/>
      <c r="BJ47" s="697"/>
      <c r="BK47" s="697"/>
      <c r="BL47" s="697"/>
      <c r="BM47" s="698"/>
      <c r="BN47" s="699"/>
      <c r="BQ47" s="290" t="s">
        <v>203</v>
      </c>
      <c r="BR47" s="291"/>
      <c r="BS47" s="310" t="s">
        <v>523</v>
      </c>
      <c r="BT47" s="677"/>
      <c r="BU47" s="729"/>
      <c r="BV47" s="679"/>
      <c r="BW47" s="680"/>
      <c r="BX47" s="720" t="e">
        <f>+BX46/$H$62</f>
        <v>#DIV/0!</v>
      </c>
      <c r="BY47" s="697"/>
      <c r="BZ47" s="697"/>
      <c r="CA47" s="697"/>
      <c r="CB47" s="697"/>
      <c r="CC47" s="697"/>
      <c r="CD47" s="697"/>
      <c r="CE47" s="697"/>
      <c r="CF47" s="698"/>
      <c r="CG47" s="699"/>
      <c r="CJ47" s="290" t="s">
        <v>203</v>
      </c>
      <c r="CK47" s="291"/>
      <c r="CL47" s="310" t="s">
        <v>523</v>
      </c>
      <c r="CM47" s="677"/>
      <c r="CN47" s="729"/>
      <c r="CO47" s="679"/>
      <c r="CP47" s="680"/>
      <c r="CQ47" s="720" t="e">
        <f>+CQ46/$H$62</f>
        <v>#DIV/0!</v>
      </c>
      <c r="CR47" s="697"/>
      <c r="CS47" s="697"/>
      <c r="CT47" s="697"/>
      <c r="CU47" s="697"/>
      <c r="CV47" s="697"/>
      <c r="CW47" s="697"/>
      <c r="CX47" s="697"/>
      <c r="CY47" s="698"/>
      <c r="CZ47" s="699"/>
      <c r="DC47" s="290" t="s">
        <v>203</v>
      </c>
      <c r="DD47" s="291"/>
      <c r="DE47" s="310" t="s">
        <v>523</v>
      </c>
      <c r="DF47" s="677"/>
      <c r="DG47" s="729"/>
      <c r="DH47" s="679"/>
      <c r="DI47" s="680"/>
      <c r="DJ47" s="720" t="e">
        <f>+DJ46/$H$62</f>
        <v>#DIV/0!</v>
      </c>
      <c r="DK47" s="697"/>
      <c r="DL47" s="697"/>
      <c r="DM47" s="697"/>
      <c r="DN47" s="697"/>
      <c r="DO47" s="697"/>
      <c r="DP47" s="697"/>
      <c r="DQ47" s="697"/>
      <c r="DR47" s="698"/>
      <c r="DS47" s="699"/>
      <c r="DV47" s="290" t="s">
        <v>203</v>
      </c>
      <c r="DW47" s="291"/>
      <c r="DX47" s="310" t="s">
        <v>523</v>
      </c>
      <c r="DY47" s="677"/>
      <c r="DZ47" s="729"/>
      <c r="EA47" s="679"/>
      <c r="EB47" s="680"/>
      <c r="EC47" s="720" t="e">
        <f>+EC46/$H$59</f>
        <v>#DIV/0!</v>
      </c>
      <c r="ED47" s="697"/>
      <c r="EE47" s="697"/>
      <c r="EF47" s="697"/>
      <c r="EG47" s="697"/>
      <c r="EH47" s="697"/>
      <c r="EI47" s="697"/>
      <c r="EJ47" s="697"/>
      <c r="EK47" s="698"/>
      <c r="EL47" s="699"/>
      <c r="EO47" s="290" t="s">
        <v>203</v>
      </c>
      <c r="EP47" s="291"/>
      <c r="EQ47" s="310" t="s">
        <v>523</v>
      </c>
      <c r="ER47" s="677"/>
      <c r="ES47" s="729"/>
      <c r="ET47" s="679"/>
      <c r="EU47" s="680"/>
      <c r="EV47" s="720" t="e">
        <f>+EV46/$H$60</f>
        <v>#DIV/0!</v>
      </c>
      <c r="EW47" s="697"/>
      <c r="EX47" s="697"/>
      <c r="EY47" s="697"/>
      <c r="EZ47" s="697"/>
      <c r="FA47" s="697"/>
      <c r="FB47" s="697"/>
      <c r="FC47" s="697"/>
      <c r="FD47" s="698"/>
      <c r="FE47" s="699"/>
      <c r="FH47" s="707" t="s">
        <v>381</v>
      </c>
      <c r="FI47" s="707" t="s">
        <v>198</v>
      </c>
      <c r="FJ47" s="299" t="s">
        <v>581</v>
      </c>
      <c r="FK47" s="728" t="s">
        <v>176</v>
      </c>
      <c r="FL47" s="709">
        <v>14</v>
      </c>
      <c r="FM47" s="710">
        <v>35000</v>
      </c>
      <c r="FN47" s="705">
        <f>ROUND(FL47*FM47,0)</f>
        <v>490000</v>
      </c>
      <c r="FO47" s="738"/>
      <c r="FP47" s="697"/>
      <c r="FQ47" s="697"/>
      <c r="FR47" s="697"/>
      <c r="FS47" s="697"/>
      <c r="FT47" s="697"/>
      <c r="FU47" s="697"/>
      <c r="FV47" s="697"/>
      <c r="FW47" s="698"/>
      <c r="FX47" s="699"/>
      <c r="GA47" s="290" t="s">
        <v>203</v>
      </c>
      <c r="GB47" s="291"/>
      <c r="GC47" s="310" t="s">
        <v>523</v>
      </c>
      <c r="GD47" s="677"/>
      <c r="GE47" s="729"/>
      <c r="GF47" s="679"/>
      <c r="GG47" s="680"/>
      <c r="GH47" s="720" t="e">
        <f>+GH46/$H$62</f>
        <v>#DIV/0!</v>
      </c>
      <c r="GI47" s="697"/>
      <c r="GJ47" s="697"/>
      <c r="GK47" s="697"/>
      <c r="GL47" s="697"/>
      <c r="GM47" s="697"/>
      <c r="GN47" s="697"/>
      <c r="GO47" s="697"/>
      <c r="GP47" s="698"/>
      <c r="GQ47" s="699"/>
      <c r="GT47" s="290" t="s">
        <v>203</v>
      </c>
      <c r="GU47" s="291"/>
      <c r="GV47" s="310" t="s">
        <v>523</v>
      </c>
      <c r="GW47" s="677"/>
      <c r="GX47" s="729"/>
      <c r="GY47" s="679"/>
      <c r="GZ47" s="680"/>
      <c r="HA47" s="720" t="e">
        <f>+HA46/$H$62</f>
        <v>#DIV/0!</v>
      </c>
      <c r="HB47" s="697"/>
      <c r="HC47" s="697"/>
      <c r="HD47" s="697"/>
      <c r="HE47" s="697"/>
      <c r="HF47" s="697"/>
      <c r="HG47" s="697"/>
      <c r="HH47" s="697"/>
      <c r="HI47" s="698"/>
      <c r="HJ47" s="699"/>
      <c r="HM47" s="290" t="s">
        <v>203</v>
      </c>
      <c r="HN47" s="291"/>
      <c r="HO47" s="310" t="s">
        <v>523</v>
      </c>
      <c r="HP47" s="677"/>
      <c r="HQ47" s="729"/>
      <c r="HR47" s="679"/>
      <c r="HS47" s="680"/>
      <c r="HT47" s="720" t="e">
        <f>+HT46/$H$62</f>
        <v>#DIV/0!</v>
      </c>
      <c r="HU47" s="697"/>
      <c r="HV47" s="697"/>
      <c r="HW47" s="697"/>
      <c r="HX47" s="697"/>
      <c r="HY47" s="697"/>
      <c r="HZ47" s="697"/>
      <c r="IA47" s="697"/>
      <c r="IB47" s="698"/>
      <c r="IC47" s="699"/>
      <c r="IF47" s="290" t="s">
        <v>203</v>
      </c>
      <c r="IG47" s="291"/>
      <c r="IH47" s="310" t="s">
        <v>523</v>
      </c>
      <c r="II47" s="677"/>
      <c r="IJ47" s="729"/>
      <c r="IK47" s="679"/>
      <c r="IL47" s="680"/>
      <c r="IM47" s="720" t="e">
        <f>+IM46/$H$62</f>
        <v>#DIV/0!</v>
      </c>
      <c r="IN47" s="697"/>
      <c r="IO47" s="697"/>
      <c r="IP47" s="697"/>
      <c r="IQ47" s="697"/>
      <c r="IR47" s="697"/>
      <c r="IS47" s="697"/>
      <c r="IT47" s="697"/>
      <c r="IU47" s="698"/>
      <c r="IV47" s="699"/>
      <c r="IY47" s="290" t="s">
        <v>203</v>
      </c>
      <c r="IZ47" s="291"/>
      <c r="JA47" s="310" t="s">
        <v>523</v>
      </c>
      <c r="JB47" s="677"/>
      <c r="JC47" s="729"/>
      <c r="JD47" s="679"/>
      <c r="JE47" s="680"/>
      <c r="JF47" s="720" t="e">
        <f>+JF46/$H$62</f>
        <v>#DIV/0!</v>
      </c>
      <c r="JG47" s="697"/>
      <c r="JH47" s="697"/>
      <c r="JI47" s="697"/>
      <c r="JJ47" s="697"/>
      <c r="JK47" s="697"/>
      <c r="JL47" s="697"/>
      <c r="JM47" s="697"/>
      <c r="JN47" s="698"/>
      <c r="JO47" s="699"/>
      <c r="JR47" s="290" t="s">
        <v>203</v>
      </c>
      <c r="JS47" s="291"/>
      <c r="JT47" s="310" t="s">
        <v>523</v>
      </c>
      <c r="JU47" s="677"/>
      <c r="JV47" s="729"/>
      <c r="JW47" s="679"/>
      <c r="JX47" s="680"/>
      <c r="JY47" s="720" t="e">
        <f>+JY46/$H$62</f>
        <v>#DIV/0!</v>
      </c>
      <c r="JZ47" s="697"/>
      <c r="KA47" s="697"/>
      <c r="KB47" s="697"/>
      <c r="KC47" s="697"/>
      <c r="KD47" s="697"/>
      <c r="KE47" s="697"/>
      <c r="KF47" s="697"/>
      <c r="KG47" s="698"/>
      <c r="KH47" s="699"/>
      <c r="KK47" s="290" t="s">
        <v>203</v>
      </c>
      <c r="KL47" s="291"/>
      <c r="KM47" s="310" t="s">
        <v>523</v>
      </c>
      <c r="KN47" s="677"/>
      <c r="KO47" s="729"/>
      <c r="KP47" s="679"/>
      <c r="KQ47" s="680"/>
      <c r="KR47" s="720" t="e">
        <f>+KR46/$H$59</f>
        <v>#DIV/0!</v>
      </c>
      <c r="KS47" s="697"/>
      <c r="KT47" s="697"/>
      <c r="KU47" s="697"/>
      <c r="KV47" s="697"/>
      <c r="KW47" s="697"/>
      <c r="KX47" s="697"/>
      <c r="KY47" s="697"/>
      <c r="KZ47" s="698"/>
      <c r="LA47" s="699"/>
      <c r="LD47" s="290" t="s">
        <v>203</v>
      </c>
      <c r="LE47" s="291"/>
      <c r="LF47" s="310" t="s">
        <v>523</v>
      </c>
      <c r="LG47" s="677"/>
      <c r="LH47" s="729"/>
      <c r="LI47" s="679">
        <v>0</v>
      </c>
      <c r="LJ47" s="680"/>
      <c r="LK47" s="720" t="e">
        <f>+LK46/$H$62</f>
        <v>#DIV/0!</v>
      </c>
      <c r="LL47" s="697"/>
      <c r="LM47" s="697"/>
      <c r="LN47" s="697"/>
      <c r="LO47" s="697"/>
      <c r="LP47" s="697"/>
      <c r="LQ47" s="697"/>
      <c r="LR47" s="697"/>
      <c r="LS47" s="698"/>
      <c r="LT47" s="699"/>
      <c r="LW47" s="290" t="s">
        <v>203</v>
      </c>
      <c r="LX47" s="291"/>
      <c r="LY47" s="310" t="s">
        <v>523</v>
      </c>
      <c r="LZ47" s="677"/>
      <c r="MA47" s="729"/>
      <c r="MB47" s="679"/>
      <c r="MC47" s="680"/>
      <c r="MD47" s="720" t="e">
        <f>+MD46/$H$62</f>
        <v>#DIV/0!</v>
      </c>
      <c r="ME47" s="697"/>
      <c r="MF47" s="697"/>
      <c r="MG47" s="697"/>
      <c r="MH47" s="697"/>
      <c r="MI47" s="697"/>
      <c r="MJ47" s="697"/>
      <c r="MK47" s="697"/>
      <c r="ML47" s="698"/>
      <c r="MM47" s="699"/>
      <c r="MP47" s="290" t="s">
        <v>203</v>
      </c>
      <c r="MQ47" s="291"/>
      <c r="MR47" s="310" t="s">
        <v>523</v>
      </c>
      <c r="MS47" s="677"/>
      <c r="MT47" s="729"/>
      <c r="MU47" s="679"/>
      <c r="MV47" s="680"/>
      <c r="MW47" s="720"/>
      <c r="MX47" s="697"/>
      <c r="MY47" s="697"/>
      <c r="MZ47" s="697"/>
      <c r="NA47" s="697"/>
      <c r="NB47" s="697"/>
      <c r="NC47" s="697"/>
      <c r="ND47" s="697"/>
      <c r="NE47" s="698"/>
      <c r="NF47" s="699"/>
      <c r="NI47" s="290" t="s">
        <v>203</v>
      </c>
      <c r="NJ47" s="291"/>
      <c r="NK47" s="310" t="s">
        <v>523</v>
      </c>
      <c r="NL47" s="677"/>
      <c r="NM47" s="729"/>
      <c r="NN47" s="679"/>
      <c r="NO47" s="680"/>
      <c r="NP47" s="720" t="e">
        <f>+NP46/$H$62</f>
        <v>#DIV/0!</v>
      </c>
      <c r="NQ47" s="697"/>
      <c r="NR47" s="697"/>
      <c r="NS47" s="697"/>
      <c r="NT47" s="697"/>
      <c r="NU47" s="697"/>
      <c r="NV47" s="697"/>
      <c r="NW47" s="697"/>
      <c r="NX47" s="698"/>
      <c r="NY47" s="699"/>
      <c r="OB47" s="290" t="s">
        <v>203</v>
      </c>
      <c r="OC47" s="291"/>
      <c r="OD47" s="310" t="s">
        <v>523</v>
      </c>
      <c r="OE47" s="677"/>
      <c r="OF47" s="729"/>
      <c r="OG47" s="679"/>
      <c r="OH47" s="680"/>
      <c r="OI47" s="720" t="e">
        <f>+OI46/$H$62</f>
        <v>#DIV/0!</v>
      </c>
      <c r="OJ47" s="697"/>
      <c r="OK47" s="697"/>
      <c r="OL47" s="697"/>
      <c r="OM47" s="697"/>
      <c r="ON47" s="697"/>
      <c r="OO47" s="697"/>
      <c r="OP47" s="697"/>
      <c r="OQ47" s="698"/>
      <c r="OR47" s="699"/>
    </row>
    <row r="48" spans="2:408" ht="114.75" customHeight="1" thickTop="1" thickBot="1" x14ac:dyDescent="0.3">
      <c r="B48" s="690" t="s">
        <v>204</v>
      </c>
      <c r="C48" s="691" t="s">
        <v>381</v>
      </c>
      <c r="D48" s="304" t="s">
        <v>524</v>
      </c>
      <c r="E48" s="692" t="s">
        <v>176</v>
      </c>
      <c r="F48" s="693">
        <v>10</v>
      </c>
      <c r="G48" s="694"/>
      <c r="H48" s="695">
        <f>ROUND(F48*G48,0)</f>
        <v>0</v>
      </c>
      <c r="I48" s="723"/>
      <c r="L48" s="690" t="s">
        <v>204</v>
      </c>
      <c r="M48" s="691" t="s">
        <v>381</v>
      </c>
      <c r="N48" s="304" t="s">
        <v>524</v>
      </c>
      <c r="O48" s="692" t="s">
        <v>176</v>
      </c>
      <c r="P48" s="693">
        <v>10</v>
      </c>
      <c r="Q48" s="694">
        <v>137800</v>
      </c>
      <c r="R48" s="695">
        <v>1378000</v>
      </c>
      <c r="S48" s="723"/>
      <c r="T48" s="697">
        <f>IFERROR(IF(EXACT(VLOOKUP(L48,OFERTA_0,1,FALSE),L48),1,0),0)</f>
        <v>1</v>
      </c>
      <c r="U48" s="697">
        <f>IFERROR(IF(EXACT(VLOOKUP(L48,OFERTA_0,3,FALSE),N48),1,0),0)</f>
        <v>1</v>
      </c>
      <c r="V48" s="697">
        <f>IFERROR(IF(EXACT(VLOOKUP(L48,OFERTA_0,4,FALSE),O48),1,0),0)</f>
        <v>1</v>
      </c>
      <c r="W48" s="697">
        <f>IFERROR(IF(EXACT(VLOOKUP(L48,OFERTA_0,5,FALSE),P48),1,0),0)</f>
        <v>1</v>
      </c>
      <c r="X48" s="697">
        <f t="shared" ref="X48:X50" si="881">IFERROR(IF(Q48&lt;=0,0,1),0)</f>
        <v>1</v>
      </c>
      <c r="Y48" s="697">
        <f t="shared" ref="Y48:Y50" si="882">IFERROR(IF(R48&lt;=0,0,1),0)</f>
        <v>1</v>
      </c>
      <c r="Z48" s="697">
        <f t="shared" ref="Z48:Z50" si="883">PRODUCT(T48:Y48)</f>
        <v>1</v>
      </c>
      <c r="AA48" s="698">
        <f t="shared" ref="AA48:AA50" si="884">ROUND(R48,0)</f>
        <v>1378000</v>
      </c>
      <c r="AB48" s="699">
        <f t="shared" ref="AB48:AB50" si="885">R48-AA48</f>
        <v>0</v>
      </c>
      <c r="AE48" s="690" t="s">
        <v>204</v>
      </c>
      <c r="AF48" s="691" t="s">
        <v>381</v>
      </c>
      <c r="AG48" s="304" t="s">
        <v>524</v>
      </c>
      <c r="AH48" s="692" t="s">
        <v>176</v>
      </c>
      <c r="AI48" s="693">
        <v>10</v>
      </c>
      <c r="AJ48" s="694">
        <v>85000</v>
      </c>
      <c r="AK48" s="695">
        <f>ROUND(AI48*AJ48,0)</f>
        <v>850000</v>
      </c>
      <c r="AL48" s="723"/>
      <c r="AM48" s="697">
        <f>IFERROR(IF(EXACT(VLOOKUP(AE48,OFERTA_0,1,FALSE),AE48),1,0),0)</f>
        <v>1</v>
      </c>
      <c r="AN48" s="697">
        <f>IFERROR(IF(EXACT(VLOOKUP(AE48,OFERTA_0,3,FALSE),AG48),1,0),0)</f>
        <v>1</v>
      </c>
      <c r="AO48" s="697">
        <f>IFERROR(IF(EXACT(VLOOKUP(AE48,OFERTA_0,4,FALSE),AH48),1,0),0)</f>
        <v>1</v>
      </c>
      <c r="AP48" s="697">
        <f>IFERROR(IF(EXACT(VLOOKUP(AE48,OFERTA_0,5,FALSE),AI48),1,0),0)</f>
        <v>1</v>
      </c>
      <c r="AQ48" s="697">
        <f t="shared" ref="AQ48:AQ50" si="886">IFERROR(IF(AJ48&lt;=0,0,1),0)</f>
        <v>1</v>
      </c>
      <c r="AR48" s="697">
        <f t="shared" ref="AR48:AR50" si="887">IFERROR(IF(AK48&lt;=0,0,1),0)</f>
        <v>1</v>
      </c>
      <c r="AS48" s="697">
        <f t="shared" ref="AS48:AS50" si="888">PRODUCT(AM48:AR48)</f>
        <v>1</v>
      </c>
      <c r="AT48" s="698">
        <f t="shared" ref="AT48:AT50" si="889">ROUND(AK48,0)</f>
        <v>850000</v>
      </c>
      <c r="AU48" s="699">
        <f t="shared" ref="AU48:AU50" si="890">AK48-AT48</f>
        <v>0</v>
      </c>
      <c r="AX48" s="690" t="s">
        <v>204</v>
      </c>
      <c r="AY48" s="691" t="s">
        <v>381</v>
      </c>
      <c r="AZ48" s="304" t="s">
        <v>524</v>
      </c>
      <c r="BA48" s="692" t="s">
        <v>176</v>
      </c>
      <c r="BB48" s="693">
        <v>10</v>
      </c>
      <c r="BC48" s="700">
        <v>35400</v>
      </c>
      <c r="BD48" s="695">
        <f>ROUND(BB48*BC48,0)</f>
        <v>354000</v>
      </c>
      <c r="BE48" s="723"/>
      <c r="BF48" s="697">
        <f>IFERROR(IF(EXACT(VLOOKUP(AX48,OFERTA_0,1,FALSE),AX48),1,0),0)</f>
        <v>1</v>
      </c>
      <c r="BG48" s="697">
        <f>IFERROR(IF(EXACT(VLOOKUP(AX48,OFERTA_0,3,FALSE),AZ48),1,0),0)</f>
        <v>1</v>
      </c>
      <c r="BH48" s="697">
        <f>IFERROR(IF(EXACT(VLOOKUP(AX48,OFERTA_0,4,FALSE),BA48),1,0),0)</f>
        <v>1</v>
      </c>
      <c r="BI48" s="697">
        <f>IFERROR(IF(EXACT(VLOOKUP(AX48,OFERTA_0,5,FALSE),BB48),1,0),0)</f>
        <v>1</v>
      </c>
      <c r="BJ48" s="697">
        <f t="shared" ref="BJ48:BJ50" si="891">IFERROR(IF(BC48&lt;=0,0,1),0)</f>
        <v>1</v>
      </c>
      <c r="BK48" s="697">
        <f t="shared" ref="BK48:BK50" si="892">IFERROR(IF(BD48&lt;=0,0,1),0)</f>
        <v>1</v>
      </c>
      <c r="BL48" s="697">
        <f t="shared" ref="BL48:BL50" si="893">PRODUCT(BF48:BK48)</f>
        <v>1</v>
      </c>
      <c r="BM48" s="698">
        <f t="shared" ref="BM48:BM50" si="894">ROUND(BD48,0)</f>
        <v>354000</v>
      </c>
      <c r="BN48" s="699">
        <f t="shared" ref="BN48:BN50" si="895">BD48-BM48</f>
        <v>0</v>
      </c>
      <c r="BQ48" s="690" t="s">
        <v>204</v>
      </c>
      <c r="BR48" s="691" t="s">
        <v>381</v>
      </c>
      <c r="BS48" s="304" t="s">
        <v>524</v>
      </c>
      <c r="BT48" s="692" t="s">
        <v>176</v>
      </c>
      <c r="BU48" s="693">
        <v>10</v>
      </c>
      <c r="BV48" s="694">
        <v>130244</v>
      </c>
      <c r="BW48" s="695">
        <f>ROUND(BU48*BV48,0)</f>
        <v>1302440</v>
      </c>
      <c r="BX48" s="723"/>
      <c r="BY48" s="697">
        <f>IFERROR(IF(EXACT(VLOOKUP(BQ48,OFERTA_0,1,FALSE),BQ48),1,0),0)</f>
        <v>1</v>
      </c>
      <c r="BZ48" s="697">
        <f>IFERROR(IF(EXACT(VLOOKUP(BQ48,OFERTA_0,3,FALSE),BS48),1,0),0)</f>
        <v>1</v>
      </c>
      <c r="CA48" s="697">
        <f>IFERROR(IF(EXACT(VLOOKUP(BQ48,OFERTA_0,4,FALSE),BT48),1,0),0)</f>
        <v>1</v>
      </c>
      <c r="CB48" s="697">
        <f>IFERROR(IF(EXACT(VLOOKUP(BQ48,OFERTA_0,5,FALSE),BU48),1,0),0)</f>
        <v>1</v>
      </c>
      <c r="CC48" s="697">
        <f t="shared" ref="CC48:CC50" si="896">IFERROR(IF(BV48&lt;=0,0,1),0)</f>
        <v>1</v>
      </c>
      <c r="CD48" s="697">
        <f t="shared" ref="CD48:CD50" si="897">IFERROR(IF(BW48&lt;=0,0,1),0)</f>
        <v>1</v>
      </c>
      <c r="CE48" s="697">
        <f t="shared" ref="CE48:CE50" si="898">PRODUCT(BY48:CD48)</f>
        <v>1</v>
      </c>
      <c r="CF48" s="698">
        <f t="shared" ref="CF48:CF50" si="899">ROUND(BW48,0)</f>
        <v>1302440</v>
      </c>
      <c r="CG48" s="699">
        <f t="shared" ref="CG48:CG50" si="900">BW48-CF48</f>
        <v>0</v>
      </c>
      <c r="CJ48" s="690" t="s">
        <v>204</v>
      </c>
      <c r="CK48" s="691" t="s">
        <v>381</v>
      </c>
      <c r="CL48" s="296" t="s">
        <v>524</v>
      </c>
      <c r="CM48" s="692" t="s">
        <v>176</v>
      </c>
      <c r="CN48" s="693">
        <v>10</v>
      </c>
      <c r="CO48" s="694">
        <v>67500</v>
      </c>
      <c r="CP48" s="695">
        <f t="shared" ref="CP48:CP50" si="901">ROUND(CN48*CO48,0)</f>
        <v>675000</v>
      </c>
      <c r="CQ48" s="723"/>
      <c r="CR48" s="697">
        <f>IFERROR(IF(EXACT(VLOOKUP(CJ48,OFERTA_0,1,FALSE),CJ48),1,0),0)</f>
        <v>1</v>
      </c>
      <c r="CS48" s="697">
        <f>IFERROR(IF(EXACT(VLOOKUP(CJ48,OFERTA_0,3,FALSE),CL48),1,0),0)</f>
        <v>1</v>
      </c>
      <c r="CT48" s="697">
        <f>IFERROR(IF(EXACT(VLOOKUP(CJ48,OFERTA_0,4,FALSE),CM48),1,0),0)</f>
        <v>1</v>
      </c>
      <c r="CU48" s="697">
        <f>IFERROR(IF(EXACT(VLOOKUP(CJ48,OFERTA_0,5,FALSE),CN48),1,0),0)</f>
        <v>1</v>
      </c>
      <c r="CV48" s="697">
        <f t="shared" ref="CV48:CV50" si="902">IFERROR(IF(CO48&lt;=0,0,1),0)</f>
        <v>1</v>
      </c>
      <c r="CW48" s="697">
        <f t="shared" ref="CW48:CW50" si="903">IFERROR(IF(CP48&lt;=0,0,1),0)</f>
        <v>1</v>
      </c>
      <c r="CX48" s="697">
        <f t="shared" ref="CX48:CX50" si="904">PRODUCT(CR48:CW48)</f>
        <v>1</v>
      </c>
      <c r="CY48" s="698">
        <f t="shared" ref="CY48:CY50" si="905">ROUND(CP48,0)</f>
        <v>675000</v>
      </c>
      <c r="CZ48" s="699">
        <f t="shared" ref="CZ48:CZ50" si="906">CP48-CY48</f>
        <v>0</v>
      </c>
      <c r="DC48" s="690" t="s">
        <v>204</v>
      </c>
      <c r="DD48" s="691" t="s">
        <v>381</v>
      </c>
      <c r="DE48" s="304" t="s">
        <v>524</v>
      </c>
      <c r="DF48" s="692" t="s">
        <v>176</v>
      </c>
      <c r="DG48" s="693">
        <v>10</v>
      </c>
      <c r="DH48" s="694">
        <v>64900.000000000007</v>
      </c>
      <c r="DI48" s="695">
        <f>ROUND(DG48*DH48,0)</f>
        <v>649000</v>
      </c>
      <c r="DJ48" s="723"/>
      <c r="DK48" s="697">
        <f>IFERROR(IF(EXACT(VLOOKUP(DC48,OFERTA_0,1,FALSE),DC48),1,0),0)</f>
        <v>1</v>
      </c>
      <c r="DL48" s="697">
        <f>IFERROR(IF(EXACT(VLOOKUP(DC48,OFERTA_0,3,FALSE),DE48),1,0),0)</f>
        <v>1</v>
      </c>
      <c r="DM48" s="697">
        <f>IFERROR(IF(EXACT(VLOOKUP(DC48,OFERTA_0,4,FALSE),DF48),1,0),0)</f>
        <v>1</v>
      </c>
      <c r="DN48" s="697">
        <f>IFERROR(IF(EXACT(VLOOKUP(DC48,OFERTA_0,5,FALSE),DG48),1,0),0)</f>
        <v>1</v>
      </c>
      <c r="DO48" s="697">
        <f t="shared" ref="DO48:DO50" si="907">IFERROR(IF(DH48&lt;=0,0,1),0)</f>
        <v>1</v>
      </c>
      <c r="DP48" s="697">
        <f t="shared" ref="DP48:DP50" si="908">IFERROR(IF(DI48&lt;=0,0,1),0)</f>
        <v>1</v>
      </c>
      <c r="DQ48" s="697">
        <f t="shared" ref="DQ48:DQ50" si="909">PRODUCT(DK48:DP48)</f>
        <v>1</v>
      </c>
      <c r="DR48" s="698">
        <f t="shared" ref="DR48:DR50" si="910">ROUND(DI48,0)</f>
        <v>649000</v>
      </c>
      <c r="DS48" s="699">
        <f t="shared" ref="DS48:DS50" si="911">DI48-DR48</f>
        <v>0</v>
      </c>
      <c r="DV48" s="690" t="s">
        <v>204</v>
      </c>
      <c r="DW48" s="691" t="s">
        <v>381</v>
      </c>
      <c r="DX48" s="297" t="s">
        <v>524</v>
      </c>
      <c r="DY48" s="692" t="s">
        <v>176</v>
      </c>
      <c r="DZ48" s="693">
        <v>10</v>
      </c>
      <c r="EA48" s="694">
        <v>190000</v>
      </c>
      <c r="EB48" s="701">
        <f>ROUND(DZ48*EA48,0)</f>
        <v>1900000</v>
      </c>
      <c r="EC48" s="723"/>
      <c r="ED48" s="697">
        <f>IFERROR(IF(EXACT(VLOOKUP(DV48,OFERTA_0,1,FALSE),DV48),1,0),0)</f>
        <v>1</v>
      </c>
      <c r="EE48" s="697">
        <f>IFERROR(IF(EXACT(VLOOKUP(DV48,OFERTA_0,3,FALSE),DX48),1,0),0)</f>
        <v>1</v>
      </c>
      <c r="EF48" s="697">
        <f>IFERROR(IF(EXACT(VLOOKUP(DV48,OFERTA_0,4,FALSE),DY48),1,0),0)</f>
        <v>1</v>
      </c>
      <c r="EG48" s="697">
        <f>IFERROR(IF(EXACT(VLOOKUP(DV48,OFERTA_0,5,FALSE),DZ48),1,0),0)</f>
        <v>1</v>
      </c>
      <c r="EH48" s="697">
        <f t="shared" ref="EH48:EH50" si="912">IFERROR(IF(EA48&lt;=0,0,1),0)</f>
        <v>1</v>
      </c>
      <c r="EI48" s="697">
        <f t="shared" ref="EI48:EI50" si="913">IFERROR(IF(EB48&lt;=0,0,1),0)</f>
        <v>1</v>
      </c>
      <c r="EJ48" s="697">
        <f t="shared" ref="EJ48:EJ50" si="914">PRODUCT(ED48:EI48)</f>
        <v>1</v>
      </c>
      <c r="EK48" s="698">
        <f t="shared" ref="EK48:EK50" si="915">ROUND(EB48,0)</f>
        <v>1900000</v>
      </c>
      <c r="EL48" s="699">
        <f t="shared" ref="EL48:EL50" si="916">EB48-EK48</f>
        <v>0</v>
      </c>
      <c r="EO48" s="690" t="s">
        <v>204</v>
      </c>
      <c r="EP48" s="691" t="s">
        <v>381</v>
      </c>
      <c r="EQ48" s="297" t="s">
        <v>524</v>
      </c>
      <c r="ER48" s="692" t="s">
        <v>176</v>
      </c>
      <c r="ES48" s="693">
        <v>10</v>
      </c>
      <c r="ET48" s="694">
        <v>85200</v>
      </c>
      <c r="EU48" s="695">
        <f>ROUND(ES48*ET48,0)</f>
        <v>852000</v>
      </c>
      <c r="EV48" s="723"/>
      <c r="EW48" s="697">
        <f>IFERROR(IF(EXACT(VLOOKUP(EO48,OFERTA_0,1,FALSE),EO48),1,0),0)</f>
        <v>1</v>
      </c>
      <c r="EX48" s="697">
        <f>IFERROR(IF(EXACT(VLOOKUP(EO48,OFERTA_0,3,FALSE),EQ48),1,0),0)</f>
        <v>1</v>
      </c>
      <c r="EY48" s="697">
        <f>IFERROR(IF(EXACT(VLOOKUP(EO48,OFERTA_0,4,FALSE),ER48),1,0),0)</f>
        <v>1</v>
      </c>
      <c r="EZ48" s="697">
        <f>IFERROR(IF(EXACT(VLOOKUP(EO48,OFERTA_0,5,FALSE),ES48),1,0),0)</f>
        <v>1</v>
      </c>
      <c r="FA48" s="697">
        <f t="shared" ref="FA48:FA50" si="917">IFERROR(IF(ET48&lt;=0,0,1),0)</f>
        <v>1</v>
      </c>
      <c r="FB48" s="697">
        <f t="shared" ref="FB48:FB50" si="918">IFERROR(IF(EU48&lt;=0,0,1),0)</f>
        <v>1</v>
      </c>
      <c r="FC48" s="697">
        <f t="shared" ref="FC48:FC50" si="919">PRODUCT(EW48:FB48)</f>
        <v>1</v>
      </c>
      <c r="FD48" s="698">
        <f t="shared" ref="FD48:FD50" si="920">ROUND(EU48,0)</f>
        <v>852000</v>
      </c>
      <c r="FE48" s="699">
        <f t="shared" ref="FE48:FE50" si="921">EU48-FD48</f>
        <v>0</v>
      </c>
      <c r="FH48" s="288"/>
      <c r="FI48" s="288" t="s">
        <v>199</v>
      </c>
      <c r="FJ48" s="289" t="s">
        <v>582</v>
      </c>
      <c r="FK48" s="672"/>
      <c r="FL48" s="673"/>
      <c r="FM48" s="674"/>
      <c r="FN48" s="675"/>
      <c r="FO48" s="676">
        <f>SUM(FN49:FN50)</f>
        <v>2000000</v>
      </c>
      <c r="FP48" s="697">
        <f>IFERROR(IF(EXACT(VLOOKUP(FH48,OFERTA_0,1,FALSE),FH48),1,0),0)</f>
        <v>0</v>
      </c>
      <c r="FQ48" s="697">
        <f>IFERROR(IF(EXACT(VLOOKUP(FH48,OFERTA_0,3,FALSE),FJ48),1,0),0)</f>
        <v>0</v>
      </c>
      <c r="FR48" s="697">
        <f>IFERROR(IF(EXACT(VLOOKUP(FH48,OFERTA_0,4,FALSE),FK48),1,0),0)</f>
        <v>0</v>
      </c>
      <c r="FS48" s="697">
        <f>IFERROR(IF(EXACT(VLOOKUP(FH48,OFERTA_0,5,FALSE),FL48),1,0),0)</f>
        <v>0</v>
      </c>
      <c r="FT48" s="697">
        <f t="shared" ref="FT48:FT50" si="922">IFERROR(IF(FM48&lt;=0,0,1),0)</f>
        <v>0</v>
      </c>
      <c r="FU48" s="697">
        <f t="shared" ref="FU48:FU50" si="923">IFERROR(IF(FN48&lt;=0,0,1),0)</f>
        <v>0</v>
      </c>
      <c r="FV48" s="697">
        <f t="shared" ref="FV48:FV50" si="924">PRODUCT(FP48:FU48)</f>
        <v>0</v>
      </c>
      <c r="FW48" s="698">
        <f t="shared" ref="FW48:FW50" si="925">ROUND(FN48,0)</f>
        <v>0</v>
      </c>
      <c r="FX48" s="699">
        <f t="shared" ref="FX48:FX50" si="926">FN48-FW48</f>
        <v>0</v>
      </c>
      <c r="GA48" s="690" t="s">
        <v>204</v>
      </c>
      <c r="GB48" s="691" t="s">
        <v>381</v>
      </c>
      <c r="GC48" s="304" t="s">
        <v>524</v>
      </c>
      <c r="GD48" s="692" t="s">
        <v>176</v>
      </c>
      <c r="GE48" s="693">
        <v>10</v>
      </c>
      <c r="GF48" s="694">
        <v>60000</v>
      </c>
      <c r="GG48" s="695">
        <f>ROUND(GE48*GF48,0)</f>
        <v>600000</v>
      </c>
      <c r="GH48" s="723"/>
      <c r="GI48" s="697">
        <f>IFERROR(IF(EXACT(VLOOKUP(GA48,OFERTA_0,1,FALSE),GA48),1,0),0)</f>
        <v>1</v>
      </c>
      <c r="GJ48" s="697">
        <f>IFERROR(IF(EXACT(VLOOKUP(GA48,OFERTA_0,3,FALSE),GC48),1,0),0)</f>
        <v>1</v>
      </c>
      <c r="GK48" s="697">
        <f>IFERROR(IF(EXACT(VLOOKUP(GA48,OFERTA_0,4,FALSE),GD48),1,0),0)</f>
        <v>1</v>
      </c>
      <c r="GL48" s="697">
        <f>IFERROR(IF(EXACT(VLOOKUP(GA48,OFERTA_0,5,FALSE),GE48),1,0),0)</f>
        <v>1</v>
      </c>
      <c r="GM48" s="697">
        <f t="shared" ref="GM48:GM50" si="927">IFERROR(IF(GF48&lt;=0,0,1),0)</f>
        <v>1</v>
      </c>
      <c r="GN48" s="697">
        <f t="shared" ref="GN48:GN50" si="928">IFERROR(IF(GG48&lt;=0,0,1),0)</f>
        <v>1</v>
      </c>
      <c r="GO48" s="697">
        <f t="shared" ref="GO48:GO50" si="929">PRODUCT(GI48:GN48)</f>
        <v>1</v>
      </c>
      <c r="GP48" s="698">
        <f t="shared" ref="GP48:GP50" si="930">ROUND(GG48,0)</f>
        <v>600000</v>
      </c>
      <c r="GQ48" s="699">
        <f t="shared" ref="GQ48:GQ50" si="931">GG48-GP48</f>
        <v>0</v>
      </c>
      <c r="GT48" s="690" t="s">
        <v>204</v>
      </c>
      <c r="GU48" s="691" t="s">
        <v>381</v>
      </c>
      <c r="GV48" s="304" t="s">
        <v>524</v>
      </c>
      <c r="GW48" s="692" t="s">
        <v>176</v>
      </c>
      <c r="GX48" s="693">
        <v>10</v>
      </c>
      <c r="GY48" s="694">
        <v>80000</v>
      </c>
      <c r="GZ48" s="695">
        <f>ROUND(GX48*GY48,0)</f>
        <v>800000</v>
      </c>
      <c r="HA48" s="723"/>
      <c r="HB48" s="697">
        <f>IFERROR(IF(EXACT(VLOOKUP(GT48,OFERTA_0,1,FALSE),GT48),1,0),0)</f>
        <v>1</v>
      </c>
      <c r="HC48" s="697">
        <f>IFERROR(IF(EXACT(VLOOKUP(GT48,OFERTA_0,3,FALSE),GV48),1,0),0)</f>
        <v>1</v>
      </c>
      <c r="HD48" s="697">
        <f>IFERROR(IF(EXACT(VLOOKUP(GT48,OFERTA_0,4,FALSE),GW48),1,0),0)</f>
        <v>1</v>
      </c>
      <c r="HE48" s="697">
        <f>IFERROR(IF(EXACT(VLOOKUP(GT48,OFERTA_0,5,FALSE),GX48),1,0),0)</f>
        <v>1</v>
      </c>
      <c r="HF48" s="697">
        <f t="shared" ref="HF48:HF50" si="932">IFERROR(IF(GY48&lt;=0,0,1),0)</f>
        <v>1</v>
      </c>
      <c r="HG48" s="697">
        <f t="shared" ref="HG48:HG50" si="933">IFERROR(IF(GZ48&lt;=0,0,1),0)</f>
        <v>1</v>
      </c>
      <c r="HH48" s="697">
        <f t="shared" ref="HH48:HH50" si="934">PRODUCT(HB48:HG48)</f>
        <v>1</v>
      </c>
      <c r="HI48" s="698">
        <f t="shared" ref="HI48:HI50" si="935">ROUND(GZ48,0)</f>
        <v>800000</v>
      </c>
      <c r="HJ48" s="699">
        <f t="shared" ref="HJ48:HJ50" si="936">GZ48-HI48</f>
        <v>0</v>
      </c>
      <c r="HM48" s="690" t="s">
        <v>204</v>
      </c>
      <c r="HN48" s="691" t="s">
        <v>381</v>
      </c>
      <c r="HO48" s="304" t="s">
        <v>524</v>
      </c>
      <c r="HP48" s="692" t="s">
        <v>176</v>
      </c>
      <c r="HQ48" s="693">
        <v>10</v>
      </c>
      <c r="HR48" s="694">
        <v>169835</v>
      </c>
      <c r="HS48" s="695">
        <f>ROUND(HQ48*HR48,0)</f>
        <v>1698350</v>
      </c>
      <c r="HT48" s="723"/>
      <c r="HU48" s="697">
        <f>IFERROR(IF(EXACT(VLOOKUP(HM48,OFERTA_0,1,FALSE),HM48),1,0),0)</f>
        <v>1</v>
      </c>
      <c r="HV48" s="697">
        <f>IFERROR(IF(EXACT(VLOOKUP(HM48,OFERTA_0,3,FALSE),HO48),1,0),0)</f>
        <v>1</v>
      </c>
      <c r="HW48" s="697">
        <f>IFERROR(IF(EXACT(VLOOKUP(HM48,OFERTA_0,4,FALSE),HP48),1,0),0)</f>
        <v>1</v>
      </c>
      <c r="HX48" s="697">
        <f>IFERROR(IF(EXACT(VLOOKUP(HM48,OFERTA_0,5,FALSE),HQ48),1,0),0)</f>
        <v>1</v>
      </c>
      <c r="HY48" s="697">
        <f t="shared" ref="HY48:HY50" si="937">IFERROR(IF(HR48&lt;=0,0,1),0)</f>
        <v>1</v>
      </c>
      <c r="HZ48" s="697">
        <f t="shared" ref="HZ48:HZ50" si="938">IFERROR(IF(HS48&lt;=0,0,1),0)</f>
        <v>1</v>
      </c>
      <c r="IA48" s="697">
        <f t="shared" ref="IA48:IA50" si="939">PRODUCT(HU48:HZ48)</f>
        <v>1</v>
      </c>
      <c r="IB48" s="698">
        <f t="shared" ref="IB48:IB50" si="940">ROUND(HS48,0)</f>
        <v>1698350</v>
      </c>
      <c r="IC48" s="699">
        <f t="shared" ref="IC48:IC50" si="941">HS48-IB48</f>
        <v>0</v>
      </c>
      <c r="IF48" s="690" t="s">
        <v>204</v>
      </c>
      <c r="IG48" s="691" t="s">
        <v>381</v>
      </c>
      <c r="IH48" s="304" t="s">
        <v>524</v>
      </c>
      <c r="II48" s="692" t="s">
        <v>176</v>
      </c>
      <c r="IJ48" s="693">
        <v>10</v>
      </c>
      <c r="IK48" s="694">
        <v>169850</v>
      </c>
      <c r="IL48" s="695">
        <f>ROUND(IJ48*IK48,0)</f>
        <v>1698500</v>
      </c>
      <c r="IM48" s="723"/>
      <c r="IN48" s="697">
        <f>IFERROR(IF(EXACT(VLOOKUP(IF48,OFERTA_0,1,FALSE),IF48),1,0),0)</f>
        <v>1</v>
      </c>
      <c r="IO48" s="697">
        <f>IFERROR(IF(EXACT(VLOOKUP(IF48,OFERTA_0,3,FALSE),IH48),1,0),0)</f>
        <v>1</v>
      </c>
      <c r="IP48" s="697">
        <f>IFERROR(IF(EXACT(VLOOKUP(IF48,OFERTA_0,4,FALSE),II48),1,0),0)</f>
        <v>1</v>
      </c>
      <c r="IQ48" s="697">
        <f>IFERROR(IF(EXACT(VLOOKUP(IF48,OFERTA_0,5,FALSE),IJ48),1,0),0)</f>
        <v>1</v>
      </c>
      <c r="IR48" s="697">
        <f t="shared" ref="IR48:IR50" si="942">IFERROR(IF(IK48&lt;=0,0,1),0)</f>
        <v>1</v>
      </c>
      <c r="IS48" s="697">
        <f t="shared" ref="IS48:IS50" si="943">IFERROR(IF(IL48&lt;=0,0,1),0)</f>
        <v>1</v>
      </c>
      <c r="IT48" s="697">
        <f t="shared" ref="IT48:IT50" si="944">PRODUCT(IN48:IS48)</f>
        <v>1</v>
      </c>
      <c r="IU48" s="698">
        <f t="shared" ref="IU48:IU50" si="945">ROUND(IL48,0)</f>
        <v>1698500</v>
      </c>
      <c r="IV48" s="699">
        <f t="shared" ref="IV48:IV50" si="946">IL48-IU48</f>
        <v>0</v>
      </c>
      <c r="IY48" s="690" t="s">
        <v>204</v>
      </c>
      <c r="IZ48" s="691" t="s">
        <v>381</v>
      </c>
      <c r="JA48" s="304" t="s">
        <v>524</v>
      </c>
      <c r="JB48" s="692" t="s">
        <v>176</v>
      </c>
      <c r="JC48" s="693">
        <v>10</v>
      </c>
      <c r="JD48" s="694">
        <v>75000</v>
      </c>
      <c r="JE48" s="695">
        <f>ROUND(JC48*JD48,0)</f>
        <v>750000</v>
      </c>
      <c r="JF48" s="723"/>
      <c r="JG48" s="697">
        <f>IFERROR(IF(EXACT(VLOOKUP(IY48,OFERTA_0,1,FALSE),IY48),1,0),0)</f>
        <v>1</v>
      </c>
      <c r="JH48" s="697">
        <f>IFERROR(IF(EXACT(VLOOKUP(IY48,OFERTA_0,3,FALSE),JA48),1,0),0)</f>
        <v>1</v>
      </c>
      <c r="JI48" s="697">
        <f>IFERROR(IF(EXACT(VLOOKUP(IY48,OFERTA_0,4,FALSE),JB48),1,0),0)</f>
        <v>1</v>
      </c>
      <c r="JJ48" s="697">
        <f>IFERROR(IF(EXACT(VLOOKUP(IY48,OFERTA_0,5,FALSE),JC48),1,0),0)</f>
        <v>1</v>
      </c>
      <c r="JK48" s="697">
        <f t="shared" ref="JK48:JK50" si="947">IFERROR(IF(JD48&lt;=0,0,1),0)</f>
        <v>1</v>
      </c>
      <c r="JL48" s="697">
        <f t="shared" ref="JL48:JL50" si="948">IFERROR(IF(JE48&lt;=0,0,1),0)</f>
        <v>1</v>
      </c>
      <c r="JM48" s="697">
        <f t="shared" ref="JM48:JM50" si="949">PRODUCT(JG48:JL48)</f>
        <v>1</v>
      </c>
      <c r="JN48" s="698">
        <f t="shared" ref="JN48:JN50" si="950">ROUND(JE48,0)</f>
        <v>750000</v>
      </c>
      <c r="JO48" s="699">
        <f t="shared" ref="JO48:JO50" si="951">JE48-JN48</f>
        <v>0</v>
      </c>
      <c r="JR48" s="690" t="s">
        <v>204</v>
      </c>
      <c r="JS48" s="691" t="s">
        <v>381</v>
      </c>
      <c r="JT48" s="304" t="s">
        <v>524</v>
      </c>
      <c r="JU48" s="692" t="s">
        <v>176</v>
      </c>
      <c r="JV48" s="693">
        <v>10</v>
      </c>
      <c r="JW48" s="694">
        <v>169800</v>
      </c>
      <c r="JX48" s="695">
        <f>ROUND(JV48*JW48,0)</f>
        <v>1698000</v>
      </c>
      <c r="JY48" s="723"/>
      <c r="JZ48" s="697">
        <f>IFERROR(IF(EXACT(VLOOKUP(JR48,OFERTA_0,1,FALSE),JR48),1,0),0)</f>
        <v>1</v>
      </c>
      <c r="KA48" s="697">
        <f>IFERROR(IF(EXACT(VLOOKUP(JR48,OFERTA_0,3,FALSE),JT48),1,0),0)</f>
        <v>1</v>
      </c>
      <c r="KB48" s="697">
        <f>IFERROR(IF(EXACT(VLOOKUP(JR48,OFERTA_0,4,FALSE),JU48),1,0),0)</f>
        <v>1</v>
      </c>
      <c r="KC48" s="697">
        <f>IFERROR(IF(EXACT(VLOOKUP(JR48,OFERTA_0,5,FALSE),JV48),1,0),0)</f>
        <v>1</v>
      </c>
      <c r="KD48" s="697">
        <f t="shared" ref="KD48:KD50" si="952">IFERROR(IF(JW48&lt;=0,0,1),0)</f>
        <v>1</v>
      </c>
      <c r="KE48" s="697">
        <f t="shared" ref="KE48:KE50" si="953">IFERROR(IF(JX48&lt;=0,0,1),0)</f>
        <v>1</v>
      </c>
      <c r="KF48" s="697">
        <f t="shared" ref="KF48:KF50" si="954">PRODUCT(JZ48:KE48)</f>
        <v>1</v>
      </c>
      <c r="KG48" s="698">
        <f t="shared" ref="KG48:KG50" si="955">ROUND(JX48,0)</f>
        <v>1698000</v>
      </c>
      <c r="KH48" s="699">
        <f t="shared" ref="KH48:KH50" si="956">JX48-KG48</f>
        <v>0</v>
      </c>
      <c r="KK48" s="690" t="s">
        <v>204</v>
      </c>
      <c r="KL48" s="691" t="s">
        <v>381</v>
      </c>
      <c r="KM48" s="304" t="s">
        <v>524</v>
      </c>
      <c r="KN48" s="692" t="s">
        <v>176</v>
      </c>
      <c r="KO48" s="693">
        <v>10</v>
      </c>
      <c r="KP48" s="694">
        <v>200000</v>
      </c>
      <c r="KQ48" s="695">
        <f>ROUND(KO48*KP48,0)</f>
        <v>2000000</v>
      </c>
      <c r="KR48" s="723"/>
      <c r="KS48" s="697">
        <f>IFERROR(IF(EXACT(VLOOKUP(KK48,OFERTA_0,1,FALSE),KK48),1,0),0)</f>
        <v>1</v>
      </c>
      <c r="KT48" s="697">
        <f>IFERROR(IF(EXACT(VLOOKUP(KK48,OFERTA_0,3,FALSE),KM48),1,0),0)</f>
        <v>1</v>
      </c>
      <c r="KU48" s="697">
        <f>IFERROR(IF(EXACT(VLOOKUP(KK48,OFERTA_0,4,FALSE),KN48),1,0),0)</f>
        <v>1</v>
      </c>
      <c r="KV48" s="697">
        <f>IFERROR(IF(EXACT(VLOOKUP(KK48,OFERTA_0,5,FALSE),KO48),1,0),0)</f>
        <v>1</v>
      </c>
      <c r="KW48" s="697">
        <f t="shared" ref="KW48:KW50" si="957">IFERROR(IF(KP48&lt;=0,0,1),0)</f>
        <v>1</v>
      </c>
      <c r="KX48" s="697">
        <f t="shared" ref="KX48:KX50" si="958">IFERROR(IF(KQ48&lt;=0,0,1),0)</f>
        <v>1</v>
      </c>
      <c r="KY48" s="697">
        <f t="shared" ref="KY48:KY50" si="959">PRODUCT(KS48:KX48)</f>
        <v>1</v>
      </c>
      <c r="KZ48" s="698">
        <f t="shared" ref="KZ48:KZ50" si="960">ROUND(KQ48,0)</f>
        <v>2000000</v>
      </c>
      <c r="LA48" s="699">
        <f t="shared" ref="LA48:LA50" si="961">KQ48-KZ48</f>
        <v>0</v>
      </c>
      <c r="LD48" s="690" t="s">
        <v>204</v>
      </c>
      <c r="LE48" s="691" t="s">
        <v>381</v>
      </c>
      <c r="LF48" s="304" t="s">
        <v>524</v>
      </c>
      <c r="LG48" s="692" t="s">
        <v>176</v>
      </c>
      <c r="LH48" s="693">
        <v>10</v>
      </c>
      <c r="LI48" s="694">
        <v>43900.185509399984</v>
      </c>
      <c r="LJ48" s="695">
        <f>ROUND(LH48*LI48,0)</f>
        <v>439002</v>
      </c>
      <c r="LK48" s="723"/>
      <c r="LL48" s="697">
        <f>IFERROR(IF(EXACT(VLOOKUP(LD48,OFERTA_0,1,FALSE),LD48),1,0),0)</f>
        <v>1</v>
      </c>
      <c r="LM48" s="697">
        <f>IFERROR(IF(EXACT(VLOOKUP(LD48,OFERTA_0,3,FALSE),LF48),1,0),0)</f>
        <v>1</v>
      </c>
      <c r="LN48" s="697">
        <f>IFERROR(IF(EXACT(VLOOKUP(LD48,OFERTA_0,4,FALSE),LG48),1,0),0)</f>
        <v>1</v>
      </c>
      <c r="LO48" s="697">
        <f>IFERROR(IF(EXACT(VLOOKUP(LD48,OFERTA_0,5,FALSE),LH48),1,0),0)</f>
        <v>1</v>
      </c>
      <c r="LP48" s="697">
        <f t="shared" ref="LP48:LP50" si="962">IFERROR(IF(LI48&lt;=0,0,1),0)</f>
        <v>1</v>
      </c>
      <c r="LQ48" s="697">
        <f t="shared" ref="LQ48:LQ50" si="963">IFERROR(IF(LJ48&lt;=0,0,1),0)</f>
        <v>1</v>
      </c>
      <c r="LR48" s="697">
        <f t="shared" ref="LR48:LR50" si="964">PRODUCT(LL48:LQ48)</f>
        <v>1</v>
      </c>
      <c r="LS48" s="698">
        <f t="shared" ref="LS48:LS50" si="965">ROUND(LJ48,0)</f>
        <v>439002</v>
      </c>
      <c r="LT48" s="699">
        <f t="shared" ref="LT48:LT50" si="966">LJ48-LS48</f>
        <v>0</v>
      </c>
      <c r="LW48" s="690" t="s">
        <v>204</v>
      </c>
      <c r="LX48" s="691" t="s">
        <v>381</v>
      </c>
      <c r="LY48" s="304" t="s">
        <v>524</v>
      </c>
      <c r="LZ48" s="692" t="s">
        <v>176</v>
      </c>
      <c r="MA48" s="693">
        <v>10</v>
      </c>
      <c r="MB48" s="694">
        <v>169843</v>
      </c>
      <c r="MC48" s="695">
        <f>ROUND(MA48*MB48,0)</f>
        <v>1698430</v>
      </c>
      <c r="MD48" s="723"/>
      <c r="ME48" s="697">
        <f>IFERROR(IF(EXACT(VLOOKUP(LW48,OFERTA_0,1,FALSE),LW48),1,0),0)</f>
        <v>1</v>
      </c>
      <c r="MF48" s="697">
        <f>IFERROR(IF(EXACT(VLOOKUP(LW48,OFERTA_0,3,FALSE),LY48),1,0),0)</f>
        <v>1</v>
      </c>
      <c r="MG48" s="697">
        <f>IFERROR(IF(EXACT(VLOOKUP(LW48,OFERTA_0,4,FALSE),LZ48),1,0),0)</f>
        <v>1</v>
      </c>
      <c r="MH48" s="697">
        <f>IFERROR(IF(EXACT(VLOOKUP(LW48,OFERTA_0,5,FALSE),MA48),1,0),0)</f>
        <v>1</v>
      </c>
      <c r="MI48" s="697">
        <f t="shared" ref="MI48:MI50" si="967">IFERROR(IF(MB48&lt;=0,0,1),0)</f>
        <v>1</v>
      </c>
      <c r="MJ48" s="697">
        <f t="shared" ref="MJ48:MJ50" si="968">IFERROR(IF(MC48&lt;=0,0,1),0)</f>
        <v>1</v>
      </c>
      <c r="MK48" s="697">
        <f t="shared" ref="MK48:MK50" si="969">PRODUCT(ME48:MJ48)</f>
        <v>1</v>
      </c>
      <c r="ML48" s="698">
        <f t="shared" ref="ML48:ML50" si="970">ROUND(MC48,0)</f>
        <v>1698430</v>
      </c>
      <c r="MM48" s="699">
        <f t="shared" ref="MM48:MM50" si="971">MC48-ML48</f>
        <v>0</v>
      </c>
      <c r="MP48" s="690" t="s">
        <v>204</v>
      </c>
      <c r="MQ48" s="691" t="s">
        <v>381</v>
      </c>
      <c r="MR48" s="304" t="s">
        <v>524</v>
      </c>
      <c r="MS48" s="692" t="s">
        <v>176</v>
      </c>
      <c r="MT48" s="693">
        <v>10</v>
      </c>
      <c r="MU48" s="694">
        <v>152000</v>
      </c>
      <c r="MV48" s="695">
        <v>1520000</v>
      </c>
      <c r="MW48" s="723"/>
      <c r="MX48" s="697">
        <f>IFERROR(IF(EXACT(VLOOKUP(MP48,OFERTA_0,1,FALSE),MP48),1,0),0)</f>
        <v>1</v>
      </c>
      <c r="MY48" s="697">
        <f>IFERROR(IF(EXACT(VLOOKUP(MP48,OFERTA_0,3,FALSE),MR48),1,0),0)</f>
        <v>1</v>
      </c>
      <c r="MZ48" s="697">
        <f>IFERROR(IF(EXACT(VLOOKUP(MP48,OFERTA_0,4,FALSE),MS48),1,0),0)</f>
        <v>1</v>
      </c>
      <c r="NA48" s="697">
        <f>IFERROR(IF(EXACT(VLOOKUP(MP48,OFERTA_0,5,FALSE),MT48),1,0),0)</f>
        <v>1</v>
      </c>
      <c r="NB48" s="697">
        <f t="shared" ref="NB48:NB50" si="972">IFERROR(IF(MU48&lt;=0,0,1),0)</f>
        <v>1</v>
      </c>
      <c r="NC48" s="697">
        <f t="shared" ref="NC48:NC50" si="973">IFERROR(IF(MV48&lt;=0,0,1),0)</f>
        <v>1</v>
      </c>
      <c r="ND48" s="697">
        <f t="shared" ref="ND48:ND50" si="974">PRODUCT(MX48:NC48)</f>
        <v>1</v>
      </c>
      <c r="NE48" s="698">
        <f t="shared" ref="NE48:NE50" si="975">ROUND(MV48,0)</f>
        <v>1520000</v>
      </c>
      <c r="NF48" s="699">
        <f t="shared" ref="NF48:NF50" si="976">MV48-NE48</f>
        <v>0</v>
      </c>
      <c r="NI48" s="690" t="s">
        <v>204</v>
      </c>
      <c r="NJ48" s="691" t="s">
        <v>381</v>
      </c>
      <c r="NK48" s="304" t="s">
        <v>524</v>
      </c>
      <c r="NL48" s="692" t="s">
        <v>176</v>
      </c>
      <c r="NM48" s="693">
        <v>10</v>
      </c>
      <c r="NN48" s="694">
        <v>169840</v>
      </c>
      <c r="NO48" s="695">
        <f>ROUND(NM48*NN48,0)</f>
        <v>1698400</v>
      </c>
      <c r="NP48" s="723"/>
      <c r="NQ48" s="697">
        <f>IFERROR(IF(EXACT(VLOOKUP(NI48,OFERTA_0,1,FALSE),NI48),1,0),0)</f>
        <v>1</v>
      </c>
      <c r="NR48" s="697">
        <f>IFERROR(IF(EXACT(VLOOKUP(NI48,OFERTA_0,3,FALSE),NK48),1,0),0)</f>
        <v>1</v>
      </c>
      <c r="NS48" s="697">
        <f>IFERROR(IF(EXACT(VLOOKUP(NI48,OFERTA_0,4,FALSE),NL48),1,0),0)</f>
        <v>1</v>
      </c>
      <c r="NT48" s="697">
        <f>IFERROR(IF(EXACT(VLOOKUP(NI48,OFERTA_0,5,FALSE),NM48),1,0),0)</f>
        <v>1</v>
      </c>
      <c r="NU48" s="697">
        <f t="shared" ref="NU48:NU50" si="977">IFERROR(IF(NN48&lt;=0,0,1),0)</f>
        <v>1</v>
      </c>
      <c r="NV48" s="697">
        <f t="shared" ref="NV48:NV50" si="978">IFERROR(IF(NO48&lt;=0,0,1),0)</f>
        <v>1</v>
      </c>
      <c r="NW48" s="697">
        <f t="shared" ref="NW48:NW50" si="979">PRODUCT(NQ48:NV48)</f>
        <v>1</v>
      </c>
      <c r="NX48" s="698">
        <f t="shared" ref="NX48:NX50" si="980">ROUND(NO48,0)</f>
        <v>1698400</v>
      </c>
      <c r="NY48" s="699">
        <f t="shared" ref="NY48:NY50" si="981">NO48-NX48</f>
        <v>0</v>
      </c>
      <c r="OB48" s="690" t="s">
        <v>204</v>
      </c>
      <c r="OC48" s="691" t="s">
        <v>381</v>
      </c>
      <c r="OD48" s="304" t="s">
        <v>524</v>
      </c>
      <c r="OE48" s="692" t="s">
        <v>176</v>
      </c>
      <c r="OF48" s="693">
        <v>10</v>
      </c>
      <c r="OG48" s="694">
        <v>70000</v>
      </c>
      <c r="OH48" s="695">
        <f>ROUND(OF48*OG48,0)</f>
        <v>700000</v>
      </c>
      <c r="OI48" s="723"/>
      <c r="OJ48" s="697">
        <f>IFERROR(IF(EXACT(VLOOKUP(OB48,OFERTA_0,1,FALSE),OB48),1,0),0)</f>
        <v>1</v>
      </c>
      <c r="OK48" s="697">
        <f>IFERROR(IF(EXACT(VLOOKUP(OB48,OFERTA_0,3,FALSE),OD48),1,0),0)</f>
        <v>1</v>
      </c>
      <c r="OL48" s="697">
        <f>IFERROR(IF(EXACT(VLOOKUP(OB48,OFERTA_0,4,FALSE),OE48),1,0),0)</f>
        <v>1</v>
      </c>
      <c r="OM48" s="697">
        <f>IFERROR(IF(EXACT(VLOOKUP(OB48,OFERTA_0,5,FALSE),OF48),1,0),0)</f>
        <v>1</v>
      </c>
      <c r="ON48" s="697">
        <f t="shared" ref="ON48:ON50" si="982">IFERROR(IF(OG48&lt;=0,0,1),0)</f>
        <v>1</v>
      </c>
      <c r="OO48" s="697">
        <f t="shared" ref="OO48:OO50" si="983">IFERROR(IF(OH48&lt;=0,0,1),0)</f>
        <v>1</v>
      </c>
      <c r="OP48" s="697">
        <f t="shared" ref="OP48:OP50" si="984">PRODUCT(OJ48:OO48)</f>
        <v>1</v>
      </c>
      <c r="OQ48" s="698">
        <f t="shared" ref="OQ48:OQ50" si="985">ROUND(OH48,0)</f>
        <v>700000</v>
      </c>
      <c r="OR48" s="699">
        <f t="shared" ref="OR48:OR50" si="986">OH48-OQ48</f>
        <v>0</v>
      </c>
    </row>
    <row r="49" spans="1:408" ht="103.5" customHeight="1" thickTop="1" thickBot="1" x14ac:dyDescent="0.3">
      <c r="B49" s="690" t="s">
        <v>525</v>
      </c>
      <c r="C49" s="691" t="s">
        <v>381</v>
      </c>
      <c r="D49" s="311" t="s">
        <v>526</v>
      </c>
      <c r="E49" s="692" t="s">
        <v>164</v>
      </c>
      <c r="F49" s="693">
        <v>5</v>
      </c>
      <c r="G49" s="694"/>
      <c r="H49" s="695">
        <f>ROUND(F49*G49,0)</f>
        <v>0</v>
      </c>
      <c r="I49" s="723"/>
      <c r="L49" s="690" t="s">
        <v>525</v>
      </c>
      <c r="M49" s="691" t="s">
        <v>381</v>
      </c>
      <c r="N49" s="311" t="s">
        <v>536</v>
      </c>
      <c r="O49" s="692" t="s">
        <v>164</v>
      </c>
      <c r="P49" s="693">
        <v>5</v>
      </c>
      <c r="Q49" s="694">
        <v>137800</v>
      </c>
      <c r="R49" s="695">
        <v>689000</v>
      </c>
      <c r="S49" s="723"/>
      <c r="T49" s="697">
        <f>IFERROR(IF(EXACT(VLOOKUP(L49,OFERTA_0,1,FALSE),L49),1,0),0)</f>
        <v>1</v>
      </c>
      <c r="U49" s="697">
        <f>IFERROR(IF(EXACT(VLOOKUP(L49,OFERTA_0,3,FALSE),N49),1,0),0)</f>
        <v>1</v>
      </c>
      <c r="V49" s="697">
        <f>IFERROR(IF(EXACT(VLOOKUP(L49,OFERTA_0,4,FALSE),O49),1,0),0)</f>
        <v>1</v>
      </c>
      <c r="W49" s="697">
        <f>IFERROR(IF(EXACT(VLOOKUP(L49,OFERTA_0,5,FALSE),P49),1,0),0)</f>
        <v>1</v>
      </c>
      <c r="X49" s="697">
        <f t="shared" si="881"/>
        <v>1</v>
      </c>
      <c r="Y49" s="697">
        <f t="shared" si="882"/>
        <v>1</v>
      </c>
      <c r="Z49" s="697">
        <f t="shared" si="883"/>
        <v>1</v>
      </c>
      <c r="AA49" s="698">
        <f t="shared" si="884"/>
        <v>689000</v>
      </c>
      <c r="AB49" s="699">
        <f t="shared" si="885"/>
        <v>0</v>
      </c>
      <c r="AE49" s="690" t="s">
        <v>525</v>
      </c>
      <c r="AF49" s="691" t="s">
        <v>381</v>
      </c>
      <c r="AG49" s="311" t="s">
        <v>526</v>
      </c>
      <c r="AH49" s="692" t="s">
        <v>164</v>
      </c>
      <c r="AI49" s="693">
        <v>5</v>
      </c>
      <c r="AJ49" s="694">
        <v>98000</v>
      </c>
      <c r="AK49" s="695">
        <f>ROUND(AI49*AJ49,0)</f>
        <v>490000</v>
      </c>
      <c r="AL49" s="723"/>
      <c r="AM49" s="697">
        <f>IFERROR(IF(EXACT(VLOOKUP(AE49,OFERTA_0,1,FALSE),AE49),1,0),0)</f>
        <v>1</v>
      </c>
      <c r="AN49" s="697">
        <f>IFERROR(IF(EXACT(VLOOKUP(AE49,OFERTA_0,3,FALSE),AG49),1,0),0)</f>
        <v>1</v>
      </c>
      <c r="AO49" s="697">
        <f>IFERROR(IF(EXACT(VLOOKUP(AE49,OFERTA_0,4,FALSE),AH49),1,0),0)</f>
        <v>1</v>
      </c>
      <c r="AP49" s="697">
        <f>IFERROR(IF(EXACT(VLOOKUP(AE49,OFERTA_0,5,FALSE),AI49),1,0),0)</f>
        <v>1</v>
      </c>
      <c r="AQ49" s="697">
        <f t="shared" si="886"/>
        <v>1</v>
      </c>
      <c r="AR49" s="697">
        <f t="shared" si="887"/>
        <v>1</v>
      </c>
      <c r="AS49" s="697">
        <f t="shared" si="888"/>
        <v>1</v>
      </c>
      <c r="AT49" s="698">
        <f t="shared" si="889"/>
        <v>490000</v>
      </c>
      <c r="AU49" s="699">
        <f t="shared" si="890"/>
        <v>0</v>
      </c>
      <c r="AX49" s="690" t="s">
        <v>525</v>
      </c>
      <c r="AY49" s="691" t="s">
        <v>381</v>
      </c>
      <c r="AZ49" s="311" t="s">
        <v>526</v>
      </c>
      <c r="BA49" s="692" t="s">
        <v>164</v>
      </c>
      <c r="BB49" s="693">
        <v>5</v>
      </c>
      <c r="BC49" s="700">
        <v>98500</v>
      </c>
      <c r="BD49" s="695">
        <f>ROUND(BB49*BC49,0)</f>
        <v>492500</v>
      </c>
      <c r="BE49" s="723"/>
      <c r="BF49" s="697">
        <f>IFERROR(IF(EXACT(VLOOKUP(AX49,OFERTA_0,1,FALSE),AX49),1,0),0)</f>
        <v>1</v>
      </c>
      <c r="BG49" s="697">
        <f>IFERROR(IF(EXACT(VLOOKUP(AX49,OFERTA_0,3,FALSE),AZ49),1,0),0)</f>
        <v>1</v>
      </c>
      <c r="BH49" s="697">
        <f>IFERROR(IF(EXACT(VLOOKUP(AX49,OFERTA_0,4,FALSE),BA49),1,0),0)</f>
        <v>1</v>
      </c>
      <c r="BI49" s="697">
        <f>IFERROR(IF(EXACT(VLOOKUP(AX49,OFERTA_0,5,FALSE),BB49),1,0),0)</f>
        <v>1</v>
      </c>
      <c r="BJ49" s="697">
        <f t="shared" si="891"/>
        <v>1</v>
      </c>
      <c r="BK49" s="697">
        <f t="shared" si="892"/>
        <v>1</v>
      </c>
      <c r="BL49" s="697">
        <f t="shared" si="893"/>
        <v>1</v>
      </c>
      <c r="BM49" s="698">
        <f t="shared" si="894"/>
        <v>492500</v>
      </c>
      <c r="BN49" s="699">
        <f t="shared" si="895"/>
        <v>0</v>
      </c>
      <c r="BQ49" s="690" t="s">
        <v>525</v>
      </c>
      <c r="BR49" s="691" t="s">
        <v>381</v>
      </c>
      <c r="BS49" s="311" t="s">
        <v>526</v>
      </c>
      <c r="BT49" s="692" t="s">
        <v>164</v>
      </c>
      <c r="BU49" s="693">
        <v>5</v>
      </c>
      <c r="BV49" s="694">
        <v>169317</v>
      </c>
      <c r="BW49" s="695">
        <f>ROUND(BU49*BV49,0)</f>
        <v>846585</v>
      </c>
      <c r="BX49" s="723"/>
      <c r="BY49" s="697">
        <f>IFERROR(IF(EXACT(VLOOKUP(BQ49,OFERTA_0,1,FALSE),BQ49),1,0),0)</f>
        <v>1</v>
      </c>
      <c r="BZ49" s="697">
        <f>IFERROR(IF(EXACT(VLOOKUP(BQ49,OFERTA_0,3,FALSE),BS49),1,0),0)</f>
        <v>1</v>
      </c>
      <c r="CA49" s="697">
        <f>IFERROR(IF(EXACT(VLOOKUP(BQ49,OFERTA_0,4,FALSE),BT49),1,0),0)</f>
        <v>1</v>
      </c>
      <c r="CB49" s="697">
        <f>IFERROR(IF(EXACT(VLOOKUP(BQ49,OFERTA_0,5,FALSE),BU49),1,0),0)</f>
        <v>1</v>
      </c>
      <c r="CC49" s="697">
        <f t="shared" si="896"/>
        <v>1</v>
      </c>
      <c r="CD49" s="697">
        <f t="shared" si="897"/>
        <v>1</v>
      </c>
      <c r="CE49" s="697">
        <f t="shared" si="898"/>
        <v>1</v>
      </c>
      <c r="CF49" s="698">
        <f t="shared" si="899"/>
        <v>846585</v>
      </c>
      <c r="CG49" s="699">
        <f t="shared" si="900"/>
        <v>0</v>
      </c>
      <c r="CJ49" s="690" t="s">
        <v>525</v>
      </c>
      <c r="CK49" s="691" t="s">
        <v>381</v>
      </c>
      <c r="CL49" s="296" t="s">
        <v>526</v>
      </c>
      <c r="CM49" s="692" t="s">
        <v>164</v>
      </c>
      <c r="CN49" s="693">
        <v>5</v>
      </c>
      <c r="CO49" s="694">
        <v>97500</v>
      </c>
      <c r="CP49" s="695">
        <f t="shared" si="901"/>
        <v>487500</v>
      </c>
      <c r="CQ49" s="723"/>
      <c r="CR49" s="697">
        <f>IFERROR(IF(EXACT(VLOOKUP(CJ49,OFERTA_0,1,FALSE),CJ49),1,0),0)</f>
        <v>1</v>
      </c>
      <c r="CS49" s="697">
        <f>IFERROR(IF(EXACT(VLOOKUP(CJ49,OFERTA_0,3,FALSE),CL49),1,0),0)</f>
        <v>1</v>
      </c>
      <c r="CT49" s="697">
        <f>IFERROR(IF(EXACT(VLOOKUP(CJ49,OFERTA_0,4,FALSE),CM49),1,0),0)</f>
        <v>1</v>
      </c>
      <c r="CU49" s="697">
        <f>IFERROR(IF(EXACT(VLOOKUP(CJ49,OFERTA_0,5,FALSE),CN49),1,0),0)</f>
        <v>1</v>
      </c>
      <c r="CV49" s="697">
        <f t="shared" si="902"/>
        <v>1</v>
      </c>
      <c r="CW49" s="697">
        <f t="shared" si="903"/>
        <v>1</v>
      </c>
      <c r="CX49" s="697">
        <f t="shared" si="904"/>
        <v>1</v>
      </c>
      <c r="CY49" s="698">
        <f t="shared" si="905"/>
        <v>487500</v>
      </c>
      <c r="CZ49" s="699">
        <f t="shared" si="906"/>
        <v>0</v>
      </c>
      <c r="DC49" s="690" t="s">
        <v>525</v>
      </c>
      <c r="DD49" s="691" t="s">
        <v>381</v>
      </c>
      <c r="DE49" s="311" t="s">
        <v>526</v>
      </c>
      <c r="DF49" s="692" t="s">
        <v>164</v>
      </c>
      <c r="DG49" s="693">
        <v>5</v>
      </c>
      <c r="DH49" s="694">
        <v>137500</v>
      </c>
      <c r="DI49" s="695">
        <f>ROUND(DG49*DH49,0)</f>
        <v>687500</v>
      </c>
      <c r="DJ49" s="723"/>
      <c r="DK49" s="697">
        <f>IFERROR(IF(EXACT(VLOOKUP(DC49,OFERTA_0,1,FALSE),DC49),1,0),0)</f>
        <v>1</v>
      </c>
      <c r="DL49" s="697">
        <f>IFERROR(IF(EXACT(VLOOKUP(DC49,OFERTA_0,3,FALSE),DE49),1,0),0)</f>
        <v>1</v>
      </c>
      <c r="DM49" s="697">
        <f>IFERROR(IF(EXACT(VLOOKUP(DC49,OFERTA_0,4,FALSE),DF49),1,0),0)</f>
        <v>1</v>
      </c>
      <c r="DN49" s="697">
        <f>IFERROR(IF(EXACT(VLOOKUP(DC49,OFERTA_0,5,FALSE),DG49),1,0),0)</f>
        <v>1</v>
      </c>
      <c r="DO49" s="697">
        <f t="shared" si="907"/>
        <v>1</v>
      </c>
      <c r="DP49" s="697">
        <f t="shared" si="908"/>
        <v>1</v>
      </c>
      <c r="DQ49" s="697">
        <f t="shared" si="909"/>
        <v>1</v>
      </c>
      <c r="DR49" s="698">
        <f t="shared" si="910"/>
        <v>687500</v>
      </c>
      <c r="DS49" s="699">
        <f t="shared" si="911"/>
        <v>0</v>
      </c>
      <c r="DV49" s="690" t="s">
        <v>525</v>
      </c>
      <c r="DW49" s="691" t="s">
        <v>381</v>
      </c>
      <c r="DX49" s="312" t="s">
        <v>526</v>
      </c>
      <c r="DY49" s="692" t="s">
        <v>164</v>
      </c>
      <c r="DZ49" s="693">
        <v>5</v>
      </c>
      <c r="EA49" s="694">
        <v>190000</v>
      </c>
      <c r="EB49" s="701">
        <f>ROUND(DZ49*EA49,0)</f>
        <v>950000</v>
      </c>
      <c r="EC49" s="723"/>
      <c r="ED49" s="697">
        <f>IFERROR(IF(EXACT(VLOOKUP(DV49,OFERTA_0,1,FALSE),DV49),1,0),0)</f>
        <v>1</v>
      </c>
      <c r="EE49" s="697">
        <f>IFERROR(IF(EXACT(VLOOKUP(DV49,OFERTA_0,3,FALSE),DX49),1,0),0)</f>
        <v>1</v>
      </c>
      <c r="EF49" s="697">
        <f>IFERROR(IF(EXACT(VLOOKUP(DV49,OFERTA_0,4,FALSE),DY49),1,0),0)</f>
        <v>1</v>
      </c>
      <c r="EG49" s="697">
        <f>IFERROR(IF(EXACT(VLOOKUP(DV49,OFERTA_0,5,FALSE),DZ49),1,0),0)</f>
        <v>1</v>
      </c>
      <c r="EH49" s="697">
        <f t="shared" si="912"/>
        <v>1</v>
      </c>
      <c r="EI49" s="697">
        <f t="shared" si="913"/>
        <v>1</v>
      </c>
      <c r="EJ49" s="697">
        <f t="shared" si="914"/>
        <v>1</v>
      </c>
      <c r="EK49" s="698">
        <f t="shared" si="915"/>
        <v>950000</v>
      </c>
      <c r="EL49" s="699">
        <f t="shared" si="916"/>
        <v>0</v>
      </c>
      <c r="EO49" s="690" t="s">
        <v>525</v>
      </c>
      <c r="EP49" s="691" t="s">
        <v>381</v>
      </c>
      <c r="EQ49" s="312" t="s">
        <v>526</v>
      </c>
      <c r="ER49" s="692" t="s">
        <v>164</v>
      </c>
      <c r="ES49" s="693">
        <v>5</v>
      </c>
      <c r="ET49" s="694">
        <v>113480</v>
      </c>
      <c r="EU49" s="695">
        <f>ROUND(ES49*ET49,0)</f>
        <v>567400</v>
      </c>
      <c r="EV49" s="723"/>
      <c r="EW49" s="697">
        <f>IFERROR(IF(EXACT(VLOOKUP(EO49,OFERTA_0,1,FALSE),EO49),1,0),0)</f>
        <v>1</v>
      </c>
      <c r="EX49" s="697">
        <f>IFERROR(IF(EXACT(VLOOKUP(EO49,OFERTA_0,3,FALSE),EQ49),1,0),0)</f>
        <v>1</v>
      </c>
      <c r="EY49" s="697">
        <f>IFERROR(IF(EXACT(VLOOKUP(EO49,OFERTA_0,4,FALSE),ER49),1,0),0)</f>
        <v>1</v>
      </c>
      <c r="EZ49" s="697">
        <f>IFERROR(IF(EXACT(VLOOKUP(EO49,OFERTA_0,5,FALSE),ES49),1,0),0)</f>
        <v>1</v>
      </c>
      <c r="FA49" s="697">
        <f t="shared" si="917"/>
        <v>1</v>
      </c>
      <c r="FB49" s="697">
        <f t="shared" si="918"/>
        <v>1</v>
      </c>
      <c r="FC49" s="697">
        <f t="shared" si="919"/>
        <v>1</v>
      </c>
      <c r="FD49" s="698">
        <f t="shared" si="920"/>
        <v>567400</v>
      </c>
      <c r="FE49" s="699">
        <f t="shared" si="921"/>
        <v>0</v>
      </c>
      <c r="FH49" s="293"/>
      <c r="FI49" s="293" t="s">
        <v>200</v>
      </c>
      <c r="FJ49" s="294" t="s">
        <v>583</v>
      </c>
      <c r="FK49" s="685"/>
      <c r="FL49" s="686"/>
      <c r="FM49" s="687"/>
      <c r="FN49" s="688"/>
      <c r="FO49" s="719"/>
      <c r="FP49" s="697">
        <f>IFERROR(IF(EXACT(VLOOKUP(FH49,OFERTA_0,1,FALSE),FH49),1,0),0)</f>
        <v>0</v>
      </c>
      <c r="FQ49" s="697">
        <f>IFERROR(IF(EXACT(VLOOKUP(FH49,OFERTA_0,3,FALSE),FJ49),1,0),0)</f>
        <v>0</v>
      </c>
      <c r="FR49" s="697">
        <f>IFERROR(IF(EXACT(VLOOKUP(FH49,OFERTA_0,4,FALSE),FK49),1,0),0)</f>
        <v>0</v>
      </c>
      <c r="FS49" s="697">
        <f>IFERROR(IF(EXACT(VLOOKUP(FH49,OFERTA_0,5,FALSE),FL49),1,0),0)</f>
        <v>0</v>
      </c>
      <c r="FT49" s="697">
        <f t="shared" si="922"/>
        <v>0</v>
      </c>
      <c r="FU49" s="697">
        <f t="shared" si="923"/>
        <v>0</v>
      </c>
      <c r="FV49" s="697">
        <f t="shared" si="924"/>
        <v>0</v>
      </c>
      <c r="FW49" s="698">
        <f t="shared" si="925"/>
        <v>0</v>
      </c>
      <c r="FX49" s="699">
        <f t="shared" si="926"/>
        <v>0</v>
      </c>
      <c r="GA49" s="690" t="s">
        <v>525</v>
      </c>
      <c r="GB49" s="691" t="s">
        <v>381</v>
      </c>
      <c r="GC49" s="311" t="s">
        <v>526</v>
      </c>
      <c r="GD49" s="692" t="s">
        <v>164</v>
      </c>
      <c r="GE49" s="693">
        <v>5</v>
      </c>
      <c r="GF49" s="694">
        <v>120000</v>
      </c>
      <c r="GG49" s="695">
        <f>ROUND(GE49*GF49,0)</f>
        <v>600000</v>
      </c>
      <c r="GH49" s="723"/>
      <c r="GI49" s="697">
        <f>IFERROR(IF(EXACT(VLOOKUP(GA49,OFERTA_0,1,FALSE),GA49),1,0),0)</f>
        <v>1</v>
      </c>
      <c r="GJ49" s="697">
        <f>IFERROR(IF(EXACT(VLOOKUP(GA49,OFERTA_0,3,FALSE),GC49),1,0),0)</f>
        <v>1</v>
      </c>
      <c r="GK49" s="697">
        <f>IFERROR(IF(EXACT(VLOOKUP(GA49,OFERTA_0,4,FALSE),GD49),1,0),0)</f>
        <v>1</v>
      </c>
      <c r="GL49" s="697">
        <f>IFERROR(IF(EXACT(VLOOKUP(GA49,OFERTA_0,5,FALSE),GE49),1,0),0)</f>
        <v>1</v>
      </c>
      <c r="GM49" s="697">
        <f t="shared" si="927"/>
        <v>1</v>
      </c>
      <c r="GN49" s="697">
        <f t="shared" si="928"/>
        <v>1</v>
      </c>
      <c r="GO49" s="697">
        <f t="shared" si="929"/>
        <v>1</v>
      </c>
      <c r="GP49" s="698">
        <f t="shared" si="930"/>
        <v>600000</v>
      </c>
      <c r="GQ49" s="699">
        <f t="shared" si="931"/>
        <v>0</v>
      </c>
      <c r="GT49" s="690" t="s">
        <v>525</v>
      </c>
      <c r="GU49" s="691" t="s">
        <v>381</v>
      </c>
      <c r="GV49" s="311" t="s">
        <v>526</v>
      </c>
      <c r="GW49" s="692" t="s">
        <v>164</v>
      </c>
      <c r="GX49" s="693">
        <v>5</v>
      </c>
      <c r="GY49" s="694">
        <v>150000</v>
      </c>
      <c r="GZ49" s="695">
        <f>ROUND(GX49*GY49,0)</f>
        <v>750000</v>
      </c>
      <c r="HA49" s="723"/>
      <c r="HB49" s="697">
        <f>IFERROR(IF(EXACT(VLOOKUP(GT49,OFERTA_0,1,FALSE),GT49),1,0),0)</f>
        <v>1</v>
      </c>
      <c r="HC49" s="697">
        <f>IFERROR(IF(EXACT(VLOOKUP(GT49,OFERTA_0,3,FALSE),GV49),1,0),0)</f>
        <v>1</v>
      </c>
      <c r="HD49" s="697">
        <f>IFERROR(IF(EXACT(VLOOKUP(GT49,OFERTA_0,4,FALSE),GW49),1,0),0)</f>
        <v>1</v>
      </c>
      <c r="HE49" s="697">
        <f>IFERROR(IF(EXACT(VLOOKUP(GT49,OFERTA_0,5,FALSE),GX49),1,0),0)</f>
        <v>1</v>
      </c>
      <c r="HF49" s="697">
        <f t="shared" si="932"/>
        <v>1</v>
      </c>
      <c r="HG49" s="697">
        <f t="shared" si="933"/>
        <v>1</v>
      </c>
      <c r="HH49" s="697">
        <f t="shared" si="934"/>
        <v>1</v>
      </c>
      <c r="HI49" s="698">
        <f t="shared" si="935"/>
        <v>750000</v>
      </c>
      <c r="HJ49" s="699">
        <f t="shared" si="936"/>
        <v>0</v>
      </c>
      <c r="HM49" s="690" t="s">
        <v>525</v>
      </c>
      <c r="HN49" s="691" t="s">
        <v>381</v>
      </c>
      <c r="HO49" s="311" t="s">
        <v>526</v>
      </c>
      <c r="HP49" s="692" t="s">
        <v>164</v>
      </c>
      <c r="HQ49" s="693">
        <v>5</v>
      </c>
      <c r="HR49" s="694">
        <v>198491</v>
      </c>
      <c r="HS49" s="695">
        <f>ROUND(HQ49*HR49,0)</f>
        <v>992455</v>
      </c>
      <c r="HT49" s="723"/>
      <c r="HU49" s="697">
        <f>IFERROR(IF(EXACT(VLOOKUP(HM49,OFERTA_0,1,FALSE),HM49),1,0),0)</f>
        <v>1</v>
      </c>
      <c r="HV49" s="697">
        <f>IFERROR(IF(EXACT(VLOOKUP(HM49,OFERTA_0,3,FALSE),HO49),1,0),0)</f>
        <v>1</v>
      </c>
      <c r="HW49" s="697">
        <f>IFERROR(IF(EXACT(VLOOKUP(HM49,OFERTA_0,4,FALSE),HP49),1,0),0)</f>
        <v>1</v>
      </c>
      <c r="HX49" s="697">
        <f>IFERROR(IF(EXACT(VLOOKUP(HM49,OFERTA_0,5,FALSE),HQ49),1,0),0)</f>
        <v>1</v>
      </c>
      <c r="HY49" s="697">
        <f t="shared" si="937"/>
        <v>1</v>
      </c>
      <c r="HZ49" s="697">
        <f t="shared" si="938"/>
        <v>1</v>
      </c>
      <c r="IA49" s="697">
        <f t="shared" si="939"/>
        <v>1</v>
      </c>
      <c r="IB49" s="698">
        <f t="shared" si="940"/>
        <v>992455</v>
      </c>
      <c r="IC49" s="699">
        <f t="shared" si="941"/>
        <v>0</v>
      </c>
      <c r="IF49" s="690" t="s">
        <v>525</v>
      </c>
      <c r="IG49" s="691" t="s">
        <v>381</v>
      </c>
      <c r="IH49" s="311" t="s">
        <v>526</v>
      </c>
      <c r="II49" s="692" t="s">
        <v>164</v>
      </c>
      <c r="IJ49" s="693">
        <v>5</v>
      </c>
      <c r="IK49" s="694">
        <v>198550</v>
      </c>
      <c r="IL49" s="695">
        <f>ROUND(IJ49*IK49,0)</f>
        <v>992750</v>
      </c>
      <c r="IM49" s="723"/>
      <c r="IN49" s="697">
        <f>IFERROR(IF(EXACT(VLOOKUP(IF49,OFERTA_0,1,FALSE),IF49),1,0),0)</f>
        <v>1</v>
      </c>
      <c r="IO49" s="697">
        <f>IFERROR(IF(EXACT(VLOOKUP(IF49,OFERTA_0,3,FALSE),IH49),1,0),0)</f>
        <v>1</v>
      </c>
      <c r="IP49" s="697">
        <f>IFERROR(IF(EXACT(VLOOKUP(IF49,OFERTA_0,4,FALSE),II49),1,0),0)</f>
        <v>1</v>
      </c>
      <c r="IQ49" s="697">
        <f>IFERROR(IF(EXACT(VLOOKUP(IF49,OFERTA_0,5,FALSE),IJ49),1,0),0)</f>
        <v>1</v>
      </c>
      <c r="IR49" s="697">
        <f t="shared" si="942"/>
        <v>1</v>
      </c>
      <c r="IS49" s="697">
        <f t="shared" si="943"/>
        <v>1</v>
      </c>
      <c r="IT49" s="697">
        <f t="shared" si="944"/>
        <v>1</v>
      </c>
      <c r="IU49" s="698">
        <f t="shared" si="945"/>
        <v>992750</v>
      </c>
      <c r="IV49" s="699">
        <f t="shared" si="946"/>
        <v>0</v>
      </c>
      <c r="IY49" s="690" t="s">
        <v>525</v>
      </c>
      <c r="IZ49" s="691" t="s">
        <v>381</v>
      </c>
      <c r="JA49" s="311" t="s">
        <v>526</v>
      </c>
      <c r="JB49" s="692" t="s">
        <v>164</v>
      </c>
      <c r="JC49" s="693">
        <v>5</v>
      </c>
      <c r="JD49" s="694">
        <v>160000</v>
      </c>
      <c r="JE49" s="695">
        <f>ROUND(JC49*JD49,0)</f>
        <v>800000</v>
      </c>
      <c r="JF49" s="723"/>
      <c r="JG49" s="697">
        <f>IFERROR(IF(EXACT(VLOOKUP(IY49,OFERTA_0,1,FALSE),IY49),1,0),0)</f>
        <v>1</v>
      </c>
      <c r="JH49" s="697">
        <f>IFERROR(IF(EXACT(VLOOKUP(IY49,OFERTA_0,3,FALSE),JA49),1,0),0)</f>
        <v>1</v>
      </c>
      <c r="JI49" s="697">
        <f>IFERROR(IF(EXACT(VLOOKUP(IY49,OFERTA_0,4,FALSE),JB49),1,0),0)</f>
        <v>1</v>
      </c>
      <c r="JJ49" s="697">
        <f>IFERROR(IF(EXACT(VLOOKUP(IY49,OFERTA_0,5,FALSE),JC49),1,0),0)</f>
        <v>1</v>
      </c>
      <c r="JK49" s="697">
        <f t="shared" si="947"/>
        <v>1</v>
      </c>
      <c r="JL49" s="697">
        <f t="shared" si="948"/>
        <v>1</v>
      </c>
      <c r="JM49" s="697">
        <f t="shared" si="949"/>
        <v>1</v>
      </c>
      <c r="JN49" s="698">
        <f t="shared" si="950"/>
        <v>800000</v>
      </c>
      <c r="JO49" s="699">
        <f t="shared" si="951"/>
        <v>0</v>
      </c>
      <c r="JR49" s="690" t="s">
        <v>525</v>
      </c>
      <c r="JS49" s="691" t="s">
        <v>381</v>
      </c>
      <c r="JT49" s="311" t="s">
        <v>526</v>
      </c>
      <c r="JU49" s="692" t="s">
        <v>164</v>
      </c>
      <c r="JV49" s="693">
        <v>5</v>
      </c>
      <c r="JW49" s="694">
        <v>198536</v>
      </c>
      <c r="JX49" s="695">
        <f>ROUND(JV49*JW49,0)</f>
        <v>992680</v>
      </c>
      <c r="JY49" s="723"/>
      <c r="JZ49" s="697">
        <f>IFERROR(IF(EXACT(VLOOKUP(JR49,OFERTA_0,1,FALSE),JR49),1,0),0)</f>
        <v>1</v>
      </c>
      <c r="KA49" s="697">
        <f>IFERROR(IF(EXACT(VLOOKUP(JR49,OFERTA_0,3,FALSE),JT49),1,0),0)</f>
        <v>1</v>
      </c>
      <c r="KB49" s="697">
        <f>IFERROR(IF(EXACT(VLOOKUP(JR49,OFERTA_0,4,FALSE),JU49),1,0),0)</f>
        <v>1</v>
      </c>
      <c r="KC49" s="697">
        <f>IFERROR(IF(EXACT(VLOOKUP(JR49,OFERTA_0,5,FALSE),JV49),1,0),0)</f>
        <v>1</v>
      </c>
      <c r="KD49" s="697">
        <f t="shared" si="952"/>
        <v>1</v>
      </c>
      <c r="KE49" s="697">
        <f t="shared" si="953"/>
        <v>1</v>
      </c>
      <c r="KF49" s="697">
        <f t="shared" si="954"/>
        <v>1</v>
      </c>
      <c r="KG49" s="698">
        <f t="shared" si="955"/>
        <v>992680</v>
      </c>
      <c r="KH49" s="699">
        <f t="shared" si="956"/>
        <v>0</v>
      </c>
      <c r="KK49" s="690" t="s">
        <v>525</v>
      </c>
      <c r="KL49" s="691" t="s">
        <v>381</v>
      </c>
      <c r="KM49" s="311" t="s">
        <v>526</v>
      </c>
      <c r="KN49" s="692" t="s">
        <v>164</v>
      </c>
      <c r="KO49" s="693">
        <v>5</v>
      </c>
      <c r="KP49" s="694">
        <v>150000</v>
      </c>
      <c r="KQ49" s="695">
        <f>ROUND(KO49*KP49,0)</f>
        <v>750000</v>
      </c>
      <c r="KR49" s="723"/>
      <c r="KS49" s="697">
        <f>IFERROR(IF(EXACT(VLOOKUP(KK49,OFERTA_0,1,FALSE),KK49),1,0),0)</f>
        <v>1</v>
      </c>
      <c r="KT49" s="697">
        <f>IFERROR(IF(EXACT(VLOOKUP(KK49,OFERTA_0,3,FALSE),KM49),1,0),0)</f>
        <v>1</v>
      </c>
      <c r="KU49" s="697">
        <f>IFERROR(IF(EXACT(VLOOKUP(KK49,OFERTA_0,4,FALSE),KN49),1,0),0)</f>
        <v>1</v>
      </c>
      <c r="KV49" s="697">
        <f>IFERROR(IF(EXACT(VLOOKUP(KK49,OFERTA_0,5,FALSE),KO49),1,0),0)</f>
        <v>1</v>
      </c>
      <c r="KW49" s="697">
        <f t="shared" si="957"/>
        <v>1</v>
      </c>
      <c r="KX49" s="697">
        <f t="shared" si="958"/>
        <v>1</v>
      </c>
      <c r="KY49" s="697">
        <f t="shared" si="959"/>
        <v>1</v>
      </c>
      <c r="KZ49" s="698">
        <f t="shared" si="960"/>
        <v>750000</v>
      </c>
      <c r="LA49" s="699">
        <f t="shared" si="961"/>
        <v>0</v>
      </c>
      <c r="LD49" s="690" t="s">
        <v>525</v>
      </c>
      <c r="LE49" s="691" t="s">
        <v>381</v>
      </c>
      <c r="LF49" s="311" t="s">
        <v>526</v>
      </c>
      <c r="LG49" s="692" t="s">
        <v>164</v>
      </c>
      <c r="LH49" s="693">
        <v>5</v>
      </c>
      <c r="LI49" s="694">
        <v>98775.417396149962</v>
      </c>
      <c r="LJ49" s="695">
        <f>ROUND(LH49*LI49,0)</f>
        <v>493877</v>
      </c>
      <c r="LK49" s="723"/>
      <c r="LL49" s="697">
        <f>IFERROR(IF(EXACT(VLOOKUP(LD49,OFERTA_0,1,FALSE),LD49),1,0),0)</f>
        <v>1</v>
      </c>
      <c r="LM49" s="697">
        <f>IFERROR(IF(EXACT(VLOOKUP(LD49,OFERTA_0,3,FALSE),LF49),1,0),0)</f>
        <v>1</v>
      </c>
      <c r="LN49" s="697">
        <f>IFERROR(IF(EXACT(VLOOKUP(LD49,OFERTA_0,4,FALSE),LG49),1,0),0)</f>
        <v>1</v>
      </c>
      <c r="LO49" s="697">
        <f>IFERROR(IF(EXACT(VLOOKUP(LD49,OFERTA_0,5,FALSE),LH49),1,0),0)</f>
        <v>1</v>
      </c>
      <c r="LP49" s="697">
        <f t="shared" si="962"/>
        <v>1</v>
      </c>
      <c r="LQ49" s="697">
        <f t="shared" si="963"/>
        <v>1</v>
      </c>
      <c r="LR49" s="697">
        <f t="shared" si="964"/>
        <v>1</v>
      </c>
      <c r="LS49" s="698">
        <f t="shared" si="965"/>
        <v>493877</v>
      </c>
      <c r="LT49" s="699">
        <f t="shared" si="966"/>
        <v>0</v>
      </c>
      <c r="LW49" s="690" t="s">
        <v>525</v>
      </c>
      <c r="LX49" s="691" t="s">
        <v>381</v>
      </c>
      <c r="LY49" s="311" t="s">
        <v>526</v>
      </c>
      <c r="LZ49" s="692" t="s">
        <v>164</v>
      </c>
      <c r="MA49" s="693">
        <v>5</v>
      </c>
      <c r="MB49" s="694">
        <v>198497</v>
      </c>
      <c r="MC49" s="695">
        <f>ROUND(MA49*MB49,0)</f>
        <v>992485</v>
      </c>
      <c r="MD49" s="723"/>
      <c r="ME49" s="697">
        <f>IFERROR(IF(EXACT(VLOOKUP(LW49,OFERTA_0,1,FALSE),LW49),1,0),0)</f>
        <v>1</v>
      </c>
      <c r="MF49" s="697">
        <f>IFERROR(IF(EXACT(VLOOKUP(LW49,OFERTA_0,3,FALSE),LY49),1,0),0)</f>
        <v>1</v>
      </c>
      <c r="MG49" s="697">
        <f>IFERROR(IF(EXACT(VLOOKUP(LW49,OFERTA_0,4,FALSE),LZ49),1,0),0)</f>
        <v>1</v>
      </c>
      <c r="MH49" s="697">
        <f>IFERROR(IF(EXACT(VLOOKUP(LW49,OFERTA_0,5,FALSE),MA49),1,0),0)</f>
        <v>1</v>
      </c>
      <c r="MI49" s="697">
        <f t="shared" si="967"/>
        <v>1</v>
      </c>
      <c r="MJ49" s="697">
        <f t="shared" si="968"/>
        <v>1</v>
      </c>
      <c r="MK49" s="697">
        <f t="shared" si="969"/>
        <v>1</v>
      </c>
      <c r="ML49" s="698">
        <f t="shared" si="970"/>
        <v>992485</v>
      </c>
      <c r="MM49" s="699">
        <f t="shared" si="971"/>
        <v>0</v>
      </c>
      <c r="MP49" s="690" t="s">
        <v>525</v>
      </c>
      <c r="MQ49" s="691" t="s">
        <v>381</v>
      </c>
      <c r="MR49" s="311" t="s">
        <v>536</v>
      </c>
      <c r="MS49" s="692" t="s">
        <v>164</v>
      </c>
      <c r="MT49" s="693">
        <v>5</v>
      </c>
      <c r="MU49" s="694">
        <v>160000</v>
      </c>
      <c r="MV49" s="695">
        <v>800000</v>
      </c>
      <c r="MW49" s="723"/>
      <c r="MX49" s="697">
        <f>IFERROR(IF(EXACT(VLOOKUP(MP49,OFERTA_0,1,FALSE),MP49),1,0),0)</f>
        <v>1</v>
      </c>
      <c r="MY49" s="697">
        <f>IFERROR(IF(EXACT(VLOOKUP(MP49,OFERTA_0,3,FALSE),MR49),1,0),0)</f>
        <v>1</v>
      </c>
      <c r="MZ49" s="697">
        <f>IFERROR(IF(EXACT(VLOOKUP(MP49,OFERTA_0,4,FALSE),MS49),1,0),0)</f>
        <v>1</v>
      </c>
      <c r="NA49" s="697">
        <f>IFERROR(IF(EXACT(VLOOKUP(MP49,OFERTA_0,5,FALSE),MT49),1,0),0)</f>
        <v>1</v>
      </c>
      <c r="NB49" s="697">
        <f t="shared" si="972"/>
        <v>1</v>
      </c>
      <c r="NC49" s="697">
        <f t="shared" si="973"/>
        <v>1</v>
      </c>
      <c r="ND49" s="697">
        <f t="shared" si="974"/>
        <v>1</v>
      </c>
      <c r="NE49" s="698">
        <f t="shared" si="975"/>
        <v>800000</v>
      </c>
      <c r="NF49" s="699">
        <f t="shared" si="976"/>
        <v>0</v>
      </c>
      <c r="NI49" s="690" t="s">
        <v>525</v>
      </c>
      <c r="NJ49" s="691" t="s">
        <v>381</v>
      </c>
      <c r="NK49" s="311" t="s">
        <v>526</v>
      </c>
      <c r="NL49" s="692" t="s">
        <v>164</v>
      </c>
      <c r="NM49" s="693">
        <v>5</v>
      </c>
      <c r="NN49" s="694">
        <v>198500</v>
      </c>
      <c r="NO49" s="695">
        <f>ROUND(NM49*NN49,0)</f>
        <v>992500</v>
      </c>
      <c r="NP49" s="723"/>
      <c r="NQ49" s="697">
        <f>IFERROR(IF(EXACT(VLOOKUP(NI49,OFERTA_0,1,FALSE),NI49),1,0),0)</f>
        <v>1</v>
      </c>
      <c r="NR49" s="697">
        <f>IFERROR(IF(EXACT(VLOOKUP(NI49,OFERTA_0,3,FALSE),NK49),1,0),0)</f>
        <v>1</v>
      </c>
      <c r="NS49" s="697">
        <f>IFERROR(IF(EXACT(VLOOKUP(NI49,OFERTA_0,4,FALSE),NL49),1,0),0)</f>
        <v>1</v>
      </c>
      <c r="NT49" s="697">
        <f>IFERROR(IF(EXACT(VLOOKUP(NI49,OFERTA_0,5,FALSE),NM49),1,0),0)</f>
        <v>1</v>
      </c>
      <c r="NU49" s="697">
        <f t="shared" si="977"/>
        <v>1</v>
      </c>
      <c r="NV49" s="697">
        <f t="shared" si="978"/>
        <v>1</v>
      </c>
      <c r="NW49" s="697">
        <f t="shared" si="979"/>
        <v>1</v>
      </c>
      <c r="NX49" s="698">
        <f t="shared" si="980"/>
        <v>992500</v>
      </c>
      <c r="NY49" s="699">
        <f t="shared" si="981"/>
        <v>0</v>
      </c>
      <c r="OB49" s="690" t="s">
        <v>525</v>
      </c>
      <c r="OC49" s="691" t="s">
        <v>381</v>
      </c>
      <c r="OD49" s="311" t="s">
        <v>526</v>
      </c>
      <c r="OE49" s="692" t="s">
        <v>164</v>
      </c>
      <c r="OF49" s="693">
        <v>5</v>
      </c>
      <c r="OG49" s="694">
        <v>160000.79999999999</v>
      </c>
      <c r="OH49" s="695">
        <f>ROUND(OF49*OG49,0)</f>
        <v>800004</v>
      </c>
      <c r="OI49" s="723"/>
      <c r="OJ49" s="697">
        <f>IFERROR(IF(EXACT(VLOOKUP(OB49,OFERTA_0,1,FALSE),OB49),1,0),0)</f>
        <v>1</v>
      </c>
      <c r="OK49" s="697">
        <f>IFERROR(IF(EXACT(VLOOKUP(OB49,OFERTA_0,3,FALSE),OD49),1,0),0)</f>
        <v>1</v>
      </c>
      <c r="OL49" s="697">
        <f>IFERROR(IF(EXACT(VLOOKUP(OB49,OFERTA_0,4,FALSE),OE49),1,0),0)</f>
        <v>1</v>
      </c>
      <c r="OM49" s="697">
        <f>IFERROR(IF(EXACT(VLOOKUP(OB49,OFERTA_0,5,FALSE),OF49),1,0),0)</f>
        <v>1</v>
      </c>
      <c r="ON49" s="697">
        <f t="shared" si="982"/>
        <v>1</v>
      </c>
      <c r="OO49" s="697">
        <f t="shared" si="983"/>
        <v>1</v>
      </c>
      <c r="OP49" s="697">
        <f t="shared" si="984"/>
        <v>1</v>
      </c>
      <c r="OQ49" s="698">
        <f t="shared" si="985"/>
        <v>800004</v>
      </c>
      <c r="OR49" s="699">
        <f t="shared" si="986"/>
        <v>0</v>
      </c>
    </row>
    <row r="50" spans="1:408" ht="102.75" customHeight="1" thickTop="1" thickBot="1" x14ac:dyDescent="0.3">
      <c r="B50" s="690" t="s">
        <v>527</v>
      </c>
      <c r="C50" s="691" t="s">
        <v>381</v>
      </c>
      <c r="D50" s="311" t="s">
        <v>528</v>
      </c>
      <c r="E50" s="692" t="s">
        <v>176</v>
      </c>
      <c r="F50" s="693">
        <v>10</v>
      </c>
      <c r="G50" s="694"/>
      <c r="H50" s="695">
        <f>ROUND(F50*G50,0)</f>
        <v>0</v>
      </c>
      <c r="I50" s="723"/>
      <c r="L50" s="690" t="s">
        <v>527</v>
      </c>
      <c r="M50" s="691" t="s">
        <v>381</v>
      </c>
      <c r="N50" s="311" t="s">
        <v>537</v>
      </c>
      <c r="O50" s="692" t="s">
        <v>176</v>
      </c>
      <c r="P50" s="693">
        <v>10</v>
      </c>
      <c r="Q50" s="694">
        <v>137800</v>
      </c>
      <c r="R50" s="695">
        <v>1378000</v>
      </c>
      <c r="S50" s="723"/>
      <c r="T50" s="697">
        <f>IFERROR(IF(EXACT(VLOOKUP(L50,OFERTA_0,1,FALSE),L50),1,0),0)</f>
        <v>1</v>
      </c>
      <c r="U50" s="697">
        <f>IFERROR(IF(EXACT(VLOOKUP(L50,OFERTA_0,3,FALSE),N50),1,0),0)</f>
        <v>1</v>
      </c>
      <c r="V50" s="697">
        <f>IFERROR(IF(EXACT(VLOOKUP(L50,OFERTA_0,4,FALSE),O50),1,0),0)</f>
        <v>1</v>
      </c>
      <c r="W50" s="697">
        <f>IFERROR(IF(EXACT(VLOOKUP(L50,OFERTA_0,5,FALSE),P50),1,0),0)</f>
        <v>1</v>
      </c>
      <c r="X50" s="697">
        <f t="shared" si="881"/>
        <v>1</v>
      </c>
      <c r="Y50" s="697">
        <f t="shared" si="882"/>
        <v>1</v>
      </c>
      <c r="Z50" s="697">
        <f t="shared" si="883"/>
        <v>1</v>
      </c>
      <c r="AA50" s="698">
        <f t="shared" si="884"/>
        <v>1378000</v>
      </c>
      <c r="AB50" s="699">
        <f t="shared" si="885"/>
        <v>0</v>
      </c>
      <c r="AE50" s="690" t="s">
        <v>527</v>
      </c>
      <c r="AF50" s="691" t="s">
        <v>381</v>
      </c>
      <c r="AG50" s="311" t="s">
        <v>528</v>
      </c>
      <c r="AH50" s="692" t="s">
        <v>176</v>
      </c>
      <c r="AI50" s="693">
        <v>10</v>
      </c>
      <c r="AJ50" s="694">
        <f>+AJ48</f>
        <v>85000</v>
      </c>
      <c r="AK50" s="695">
        <f>ROUND(AI50*AJ50,0)</f>
        <v>850000</v>
      </c>
      <c r="AL50" s="723"/>
      <c r="AM50" s="697">
        <f>IFERROR(IF(EXACT(VLOOKUP(AE50,OFERTA_0,1,FALSE),AE50),1,0),0)</f>
        <v>1</v>
      </c>
      <c r="AN50" s="697">
        <f>IFERROR(IF(EXACT(VLOOKUP(AE50,OFERTA_0,3,FALSE),AG50),1,0),0)</f>
        <v>1</v>
      </c>
      <c r="AO50" s="697">
        <f>IFERROR(IF(EXACT(VLOOKUP(AE50,OFERTA_0,4,FALSE),AH50),1,0),0)</f>
        <v>1</v>
      </c>
      <c r="AP50" s="697">
        <f>IFERROR(IF(EXACT(VLOOKUP(AE50,OFERTA_0,5,FALSE),AI50),1,0),0)</f>
        <v>1</v>
      </c>
      <c r="AQ50" s="697">
        <f t="shared" si="886"/>
        <v>1</v>
      </c>
      <c r="AR50" s="697">
        <f t="shared" si="887"/>
        <v>1</v>
      </c>
      <c r="AS50" s="697">
        <f t="shared" si="888"/>
        <v>1</v>
      </c>
      <c r="AT50" s="698">
        <f t="shared" si="889"/>
        <v>850000</v>
      </c>
      <c r="AU50" s="699">
        <f t="shared" si="890"/>
        <v>0</v>
      </c>
      <c r="AX50" s="690" t="s">
        <v>527</v>
      </c>
      <c r="AY50" s="691" t="s">
        <v>381</v>
      </c>
      <c r="AZ50" s="311" t="s">
        <v>528</v>
      </c>
      <c r="BA50" s="692" t="s">
        <v>176</v>
      </c>
      <c r="BB50" s="693">
        <v>10</v>
      </c>
      <c r="BC50" s="700">
        <v>35400</v>
      </c>
      <c r="BD50" s="695">
        <f>ROUND(BB50*BC50,0)</f>
        <v>354000</v>
      </c>
      <c r="BE50" s="723"/>
      <c r="BF50" s="697">
        <f>IFERROR(IF(EXACT(VLOOKUP(AX50,OFERTA_0,1,FALSE),AX50),1,0),0)</f>
        <v>1</v>
      </c>
      <c r="BG50" s="697">
        <f>IFERROR(IF(EXACT(VLOOKUP(AX50,OFERTA_0,3,FALSE),AZ50),1,0),0)</f>
        <v>1</v>
      </c>
      <c r="BH50" s="697">
        <f>IFERROR(IF(EXACT(VLOOKUP(AX50,OFERTA_0,4,FALSE),BA50),1,0),0)</f>
        <v>1</v>
      </c>
      <c r="BI50" s="697">
        <f>IFERROR(IF(EXACT(VLOOKUP(AX50,OFERTA_0,5,FALSE),BB50),1,0),0)</f>
        <v>1</v>
      </c>
      <c r="BJ50" s="697">
        <f t="shared" si="891"/>
        <v>1</v>
      </c>
      <c r="BK50" s="697">
        <f t="shared" si="892"/>
        <v>1</v>
      </c>
      <c r="BL50" s="697">
        <f t="shared" si="893"/>
        <v>1</v>
      </c>
      <c r="BM50" s="698">
        <f t="shared" si="894"/>
        <v>354000</v>
      </c>
      <c r="BN50" s="699">
        <f t="shared" si="895"/>
        <v>0</v>
      </c>
      <c r="BQ50" s="690" t="s">
        <v>527</v>
      </c>
      <c r="BR50" s="691" t="s">
        <v>381</v>
      </c>
      <c r="BS50" s="311" t="s">
        <v>528</v>
      </c>
      <c r="BT50" s="692" t="s">
        <v>176</v>
      </c>
      <c r="BU50" s="693">
        <v>10</v>
      </c>
      <c r="BV50" s="694">
        <v>169317</v>
      </c>
      <c r="BW50" s="695">
        <f>ROUND(BU50*BV50,0)</f>
        <v>1693170</v>
      </c>
      <c r="BX50" s="723"/>
      <c r="BY50" s="697">
        <f>IFERROR(IF(EXACT(VLOOKUP(BQ50,OFERTA_0,1,FALSE),BQ50),1,0),0)</f>
        <v>1</v>
      </c>
      <c r="BZ50" s="697">
        <f>IFERROR(IF(EXACT(VLOOKUP(BQ50,OFERTA_0,3,FALSE),BS50),1,0),0)</f>
        <v>1</v>
      </c>
      <c r="CA50" s="697">
        <f>IFERROR(IF(EXACT(VLOOKUP(BQ50,OFERTA_0,4,FALSE),BT50),1,0),0)</f>
        <v>1</v>
      </c>
      <c r="CB50" s="697">
        <f>IFERROR(IF(EXACT(VLOOKUP(BQ50,OFERTA_0,5,FALSE),BU50),1,0),0)</f>
        <v>1</v>
      </c>
      <c r="CC50" s="697">
        <f t="shared" si="896"/>
        <v>1</v>
      </c>
      <c r="CD50" s="697">
        <f t="shared" si="897"/>
        <v>1</v>
      </c>
      <c r="CE50" s="697">
        <f t="shared" si="898"/>
        <v>1</v>
      </c>
      <c r="CF50" s="698">
        <f t="shared" si="899"/>
        <v>1693170</v>
      </c>
      <c r="CG50" s="699">
        <f t="shared" si="900"/>
        <v>0</v>
      </c>
      <c r="CJ50" s="690" t="s">
        <v>527</v>
      </c>
      <c r="CK50" s="691" t="s">
        <v>381</v>
      </c>
      <c r="CL50" s="296" t="s">
        <v>528</v>
      </c>
      <c r="CM50" s="692" t="s">
        <v>176</v>
      </c>
      <c r="CN50" s="693">
        <v>10</v>
      </c>
      <c r="CO50" s="694">
        <v>35600</v>
      </c>
      <c r="CP50" s="695">
        <f t="shared" si="901"/>
        <v>356000</v>
      </c>
      <c r="CQ50" s="723"/>
      <c r="CR50" s="697">
        <f>IFERROR(IF(EXACT(VLOOKUP(CJ50,OFERTA_0,1,FALSE),CJ50),1,0),0)</f>
        <v>1</v>
      </c>
      <c r="CS50" s="697">
        <f>IFERROR(IF(EXACT(VLOOKUP(CJ50,OFERTA_0,3,FALSE),CL50),1,0),0)</f>
        <v>1</v>
      </c>
      <c r="CT50" s="697">
        <f>IFERROR(IF(EXACT(VLOOKUP(CJ50,OFERTA_0,4,FALSE),CM50),1,0),0)</f>
        <v>1</v>
      </c>
      <c r="CU50" s="697">
        <f>IFERROR(IF(EXACT(VLOOKUP(CJ50,OFERTA_0,5,FALSE),CN50),1,0),0)</f>
        <v>1</v>
      </c>
      <c r="CV50" s="697">
        <f t="shared" si="902"/>
        <v>1</v>
      </c>
      <c r="CW50" s="697">
        <f t="shared" si="903"/>
        <v>1</v>
      </c>
      <c r="CX50" s="697">
        <f t="shared" si="904"/>
        <v>1</v>
      </c>
      <c r="CY50" s="698">
        <f t="shared" si="905"/>
        <v>356000</v>
      </c>
      <c r="CZ50" s="699">
        <f t="shared" si="906"/>
        <v>0</v>
      </c>
      <c r="DC50" s="690" t="s">
        <v>527</v>
      </c>
      <c r="DD50" s="691" t="s">
        <v>381</v>
      </c>
      <c r="DE50" s="311" t="s">
        <v>528</v>
      </c>
      <c r="DF50" s="692" t="s">
        <v>176</v>
      </c>
      <c r="DG50" s="693">
        <v>10</v>
      </c>
      <c r="DH50" s="694">
        <v>55000.000000000007</v>
      </c>
      <c r="DI50" s="695">
        <f>ROUND(DG50*DH50,0)</f>
        <v>550000</v>
      </c>
      <c r="DJ50" s="723"/>
      <c r="DK50" s="697">
        <f>IFERROR(IF(EXACT(VLOOKUP(DC50,OFERTA_0,1,FALSE),DC50),1,0),0)</f>
        <v>1</v>
      </c>
      <c r="DL50" s="697">
        <f>IFERROR(IF(EXACT(VLOOKUP(DC50,OFERTA_0,3,FALSE),DE50),1,0),0)</f>
        <v>1</v>
      </c>
      <c r="DM50" s="697">
        <f>IFERROR(IF(EXACT(VLOOKUP(DC50,OFERTA_0,4,FALSE),DF50),1,0),0)</f>
        <v>1</v>
      </c>
      <c r="DN50" s="697">
        <f>IFERROR(IF(EXACT(VLOOKUP(DC50,OFERTA_0,5,FALSE),DG50),1,0),0)</f>
        <v>1</v>
      </c>
      <c r="DO50" s="697">
        <f t="shared" si="907"/>
        <v>1</v>
      </c>
      <c r="DP50" s="697">
        <f t="shared" si="908"/>
        <v>1</v>
      </c>
      <c r="DQ50" s="697">
        <f t="shared" si="909"/>
        <v>1</v>
      </c>
      <c r="DR50" s="698">
        <f t="shared" si="910"/>
        <v>550000</v>
      </c>
      <c r="DS50" s="699">
        <f t="shared" si="911"/>
        <v>0</v>
      </c>
      <c r="DV50" s="690" t="s">
        <v>527</v>
      </c>
      <c r="DW50" s="691" t="s">
        <v>381</v>
      </c>
      <c r="DX50" s="312" t="s">
        <v>528</v>
      </c>
      <c r="DY50" s="692" t="s">
        <v>176</v>
      </c>
      <c r="DZ50" s="693">
        <v>10</v>
      </c>
      <c r="EA50" s="694">
        <v>100000</v>
      </c>
      <c r="EB50" s="701">
        <f>ROUND(DZ50*EA50,0)</f>
        <v>1000000</v>
      </c>
      <c r="EC50" s="723"/>
      <c r="ED50" s="697">
        <f>IFERROR(IF(EXACT(VLOOKUP(DV50,OFERTA_0,1,FALSE),DV50),1,0),0)</f>
        <v>1</v>
      </c>
      <c r="EE50" s="697">
        <f>IFERROR(IF(EXACT(VLOOKUP(DV50,OFERTA_0,3,FALSE),DX50),1,0),0)</f>
        <v>1</v>
      </c>
      <c r="EF50" s="697">
        <f>IFERROR(IF(EXACT(VLOOKUP(DV50,OFERTA_0,4,FALSE),DY50),1,0),0)</f>
        <v>1</v>
      </c>
      <c r="EG50" s="697">
        <f>IFERROR(IF(EXACT(VLOOKUP(DV50,OFERTA_0,5,FALSE),DZ50),1,0),0)</f>
        <v>1</v>
      </c>
      <c r="EH50" s="697">
        <f t="shared" si="912"/>
        <v>1</v>
      </c>
      <c r="EI50" s="697">
        <f t="shared" si="913"/>
        <v>1</v>
      </c>
      <c r="EJ50" s="697">
        <f t="shared" si="914"/>
        <v>1</v>
      </c>
      <c r="EK50" s="698">
        <f t="shared" si="915"/>
        <v>1000000</v>
      </c>
      <c r="EL50" s="699">
        <f t="shared" si="916"/>
        <v>0</v>
      </c>
      <c r="EO50" s="690" t="s">
        <v>527</v>
      </c>
      <c r="EP50" s="691" t="s">
        <v>381</v>
      </c>
      <c r="EQ50" s="312" t="s">
        <v>528</v>
      </c>
      <c r="ER50" s="692" t="s">
        <v>176</v>
      </c>
      <c r="ES50" s="693">
        <v>10</v>
      </c>
      <c r="ET50" s="694">
        <v>63820</v>
      </c>
      <c r="EU50" s="695">
        <f>ROUND(ES50*ET50,0)</f>
        <v>638200</v>
      </c>
      <c r="EV50" s="723"/>
      <c r="EW50" s="697">
        <f>IFERROR(IF(EXACT(VLOOKUP(EO50,OFERTA_0,1,FALSE),EO50),1,0),0)</f>
        <v>1</v>
      </c>
      <c r="EX50" s="697">
        <f>IFERROR(IF(EXACT(VLOOKUP(EO50,OFERTA_0,3,FALSE),EQ50),1,0),0)</f>
        <v>1</v>
      </c>
      <c r="EY50" s="697">
        <f>IFERROR(IF(EXACT(VLOOKUP(EO50,OFERTA_0,4,FALSE),ER50),1,0),0)</f>
        <v>1</v>
      </c>
      <c r="EZ50" s="697">
        <f>IFERROR(IF(EXACT(VLOOKUP(EO50,OFERTA_0,5,FALSE),ES50),1,0),0)</f>
        <v>1</v>
      </c>
      <c r="FA50" s="697">
        <f t="shared" si="917"/>
        <v>1</v>
      </c>
      <c r="FB50" s="697">
        <f t="shared" si="918"/>
        <v>1</v>
      </c>
      <c r="FC50" s="697">
        <f t="shared" si="919"/>
        <v>1</v>
      </c>
      <c r="FD50" s="698">
        <f t="shared" si="920"/>
        <v>638200</v>
      </c>
      <c r="FE50" s="699">
        <f t="shared" si="921"/>
        <v>0</v>
      </c>
      <c r="FH50" s="702" t="s">
        <v>382</v>
      </c>
      <c r="FI50" s="702" t="s">
        <v>201</v>
      </c>
      <c r="FJ50" s="298" t="s">
        <v>584</v>
      </c>
      <c r="FK50" s="732" t="s">
        <v>585</v>
      </c>
      <c r="FL50" s="703">
        <v>250</v>
      </c>
      <c r="FM50" s="704">
        <v>8000</v>
      </c>
      <c r="FN50" s="705">
        <f>ROUND(FL50*FM50,0)</f>
        <v>2000000</v>
      </c>
      <c r="FO50" s="738"/>
      <c r="FP50" s="697">
        <f>IFERROR(IF(EXACT(VLOOKUP(FH50,OFERTA_0,1,FALSE),FH50),1,0),0)</f>
        <v>0</v>
      </c>
      <c r="FQ50" s="697">
        <f>IFERROR(IF(EXACT(VLOOKUP(FH50,OFERTA_0,3,FALSE),FJ50),1,0),0)</f>
        <v>0</v>
      </c>
      <c r="FR50" s="697">
        <f>IFERROR(IF(EXACT(VLOOKUP(FH50,OFERTA_0,4,FALSE),FK50),1,0),0)</f>
        <v>0</v>
      </c>
      <c r="FS50" s="697">
        <f>IFERROR(IF(EXACT(VLOOKUP(FH50,OFERTA_0,5,FALSE),FL50),1,0),0)</f>
        <v>0</v>
      </c>
      <c r="FT50" s="697">
        <f t="shared" si="922"/>
        <v>1</v>
      </c>
      <c r="FU50" s="697">
        <f t="shared" si="923"/>
        <v>1</v>
      </c>
      <c r="FV50" s="697">
        <f t="shared" si="924"/>
        <v>0</v>
      </c>
      <c r="FW50" s="698">
        <f t="shared" si="925"/>
        <v>2000000</v>
      </c>
      <c r="FX50" s="699">
        <f t="shared" si="926"/>
        <v>0</v>
      </c>
      <c r="GA50" s="690" t="s">
        <v>527</v>
      </c>
      <c r="GB50" s="691" t="s">
        <v>381</v>
      </c>
      <c r="GC50" s="311" t="s">
        <v>528</v>
      </c>
      <c r="GD50" s="692" t="s">
        <v>176</v>
      </c>
      <c r="GE50" s="693">
        <v>10</v>
      </c>
      <c r="GF50" s="694">
        <v>30000</v>
      </c>
      <c r="GG50" s="695">
        <f>ROUND(GE50*GF50,0)</f>
        <v>300000</v>
      </c>
      <c r="GH50" s="723"/>
      <c r="GI50" s="697">
        <f>IFERROR(IF(EXACT(VLOOKUP(GA50,OFERTA_0,1,FALSE),GA50),1,0),0)</f>
        <v>1</v>
      </c>
      <c r="GJ50" s="697">
        <f>IFERROR(IF(EXACT(VLOOKUP(GA50,OFERTA_0,3,FALSE),GC50),1,0),0)</f>
        <v>1</v>
      </c>
      <c r="GK50" s="697">
        <f>IFERROR(IF(EXACT(VLOOKUP(GA50,OFERTA_0,4,FALSE),GD50),1,0),0)</f>
        <v>1</v>
      </c>
      <c r="GL50" s="697">
        <f>IFERROR(IF(EXACT(VLOOKUP(GA50,OFERTA_0,5,FALSE),GE50),1,0),0)</f>
        <v>1</v>
      </c>
      <c r="GM50" s="697">
        <f t="shared" si="927"/>
        <v>1</v>
      </c>
      <c r="GN50" s="697">
        <f t="shared" si="928"/>
        <v>1</v>
      </c>
      <c r="GO50" s="697">
        <f t="shared" si="929"/>
        <v>1</v>
      </c>
      <c r="GP50" s="698">
        <f t="shared" si="930"/>
        <v>300000</v>
      </c>
      <c r="GQ50" s="699">
        <f t="shared" si="931"/>
        <v>0</v>
      </c>
      <c r="GT50" s="690" t="s">
        <v>527</v>
      </c>
      <c r="GU50" s="691" t="s">
        <v>381</v>
      </c>
      <c r="GV50" s="311" t="s">
        <v>528</v>
      </c>
      <c r="GW50" s="692" t="s">
        <v>176</v>
      </c>
      <c r="GX50" s="693">
        <v>10</v>
      </c>
      <c r="GY50" s="694">
        <v>80000</v>
      </c>
      <c r="GZ50" s="695">
        <f>ROUND(GX50*GY50,0)</f>
        <v>800000</v>
      </c>
      <c r="HA50" s="723"/>
      <c r="HB50" s="697">
        <f>IFERROR(IF(EXACT(VLOOKUP(GT50,OFERTA_0,1,FALSE),GT50),1,0),0)</f>
        <v>1</v>
      </c>
      <c r="HC50" s="697">
        <f>IFERROR(IF(EXACT(VLOOKUP(GT50,OFERTA_0,3,FALSE),GV50),1,0),0)</f>
        <v>1</v>
      </c>
      <c r="HD50" s="697">
        <f>IFERROR(IF(EXACT(VLOOKUP(GT50,OFERTA_0,4,FALSE),GW50),1,0),0)</f>
        <v>1</v>
      </c>
      <c r="HE50" s="697">
        <f>IFERROR(IF(EXACT(VLOOKUP(GT50,OFERTA_0,5,FALSE),GX50),1,0),0)</f>
        <v>1</v>
      </c>
      <c r="HF50" s="697">
        <f t="shared" si="932"/>
        <v>1</v>
      </c>
      <c r="HG50" s="697">
        <f t="shared" si="933"/>
        <v>1</v>
      </c>
      <c r="HH50" s="697">
        <f t="shared" si="934"/>
        <v>1</v>
      </c>
      <c r="HI50" s="698">
        <f t="shared" si="935"/>
        <v>800000</v>
      </c>
      <c r="HJ50" s="699">
        <f t="shared" si="936"/>
        <v>0</v>
      </c>
      <c r="HM50" s="690" t="s">
        <v>527</v>
      </c>
      <c r="HN50" s="691" t="s">
        <v>381</v>
      </c>
      <c r="HO50" s="311" t="s">
        <v>528</v>
      </c>
      <c r="HP50" s="692" t="s">
        <v>176</v>
      </c>
      <c r="HQ50" s="693">
        <v>10</v>
      </c>
      <c r="HR50" s="751">
        <v>56750</v>
      </c>
      <c r="HS50" s="695">
        <f>ROUND(HQ50*HR50,0)</f>
        <v>567500</v>
      </c>
      <c r="HT50" s="723"/>
      <c r="HU50" s="697">
        <f>IFERROR(IF(EXACT(VLOOKUP(HM50,OFERTA_0,1,FALSE),HM50),1,0),0)</f>
        <v>1</v>
      </c>
      <c r="HV50" s="697">
        <f>IFERROR(IF(EXACT(VLOOKUP(HM50,OFERTA_0,3,FALSE),HO50),1,0),0)</f>
        <v>1</v>
      </c>
      <c r="HW50" s="697">
        <f>IFERROR(IF(EXACT(VLOOKUP(HM50,OFERTA_0,4,FALSE),HP50),1,0),0)</f>
        <v>1</v>
      </c>
      <c r="HX50" s="697">
        <f>IFERROR(IF(EXACT(VLOOKUP(HM50,OFERTA_0,5,FALSE),HQ50),1,0),0)</f>
        <v>1</v>
      </c>
      <c r="HY50" s="697">
        <f t="shared" si="937"/>
        <v>1</v>
      </c>
      <c r="HZ50" s="697">
        <f t="shared" si="938"/>
        <v>1</v>
      </c>
      <c r="IA50" s="697">
        <f t="shared" si="939"/>
        <v>1</v>
      </c>
      <c r="IB50" s="698">
        <f t="shared" si="940"/>
        <v>567500</v>
      </c>
      <c r="IC50" s="699">
        <f t="shared" si="941"/>
        <v>0</v>
      </c>
      <c r="IF50" s="690" t="s">
        <v>527</v>
      </c>
      <c r="IG50" s="691" t="s">
        <v>381</v>
      </c>
      <c r="IH50" s="311" t="s">
        <v>528</v>
      </c>
      <c r="II50" s="692" t="s">
        <v>176</v>
      </c>
      <c r="IJ50" s="693">
        <v>10</v>
      </c>
      <c r="IK50" s="694">
        <v>56798</v>
      </c>
      <c r="IL50" s="695">
        <f>ROUND(IJ50*IK50,0)</f>
        <v>567980</v>
      </c>
      <c r="IM50" s="723"/>
      <c r="IN50" s="697">
        <f>IFERROR(IF(EXACT(VLOOKUP(IF50,OFERTA_0,1,FALSE),IF50),1,0),0)</f>
        <v>1</v>
      </c>
      <c r="IO50" s="697">
        <f>IFERROR(IF(EXACT(VLOOKUP(IF50,OFERTA_0,3,FALSE),IH50),1,0),0)</f>
        <v>1</v>
      </c>
      <c r="IP50" s="697">
        <f>IFERROR(IF(EXACT(VLOOKUP(IF50,OFERTA_0,4,FALSE),II50),1,0),0)</f>
        <v>1</v>
      </c>
      <c r="IQ50" s="697">
        <f>IFERROR(IF(EXACT(VLOOKUP(IF50,OFERTA_0,5,FALSE),IJ50),1,0),0)</f>
        <v>1</v>
      </c>
      <c r="IR50" s="697">
        <f t="shared" si="942"/>
        <v>1</v>
      </c>
      <c r="IS50" s="697">
        <f t="shared" si="943"/>
        <v>1</v>
      </c>
      <c r="IT50" s="697">
        <f t="shared" si="944"/>
        <v>1</v>
      </c>
      <c r="IU50" s="698">
        <f t="shared" si="945"/>
        <v>567980</v>
      </c>
      <c r="IV50" s="699">
        <f t="shared" si="946"/>
        <v>0</v>
      </c>
      <c r="IY50" s="690" t="s">
        <v>527</v>
      </c>
      <c r="IZ50" s="691" t="s">
        <v>381</v>
      </c>
      <c r="JA50" s="311" t="s">
        <v>528</v>
      </c>
      <c r="JB50" s="692" t="s">
        <v>176</v>
      </c>
      <c r="JC50" s="693">
        <v>10</v>
      </c>
      <c r="JD50" s="694">
        <v>96000</v>
      </c>
      <c r="JE50" s="695">
        <f>ROUND(JC50*JD50,0)</f>
        <v>960000</v>
      </c>
      <c r="JF50" s="723"/>
      <c r="JG50" s="697">
        <f>IFERROR(IF(EXACT(VLOOKUP(IY50,OFERTA_0,1,FALSE),IY50),1,0),0)</f>
        <v>1</v>
      </c>
      <c r="JH50" s="697">
        <f>IFERROR(IF(EXACT(VLOOKUP(IY50,OFERTA_0,3,FALSE),JA50),1,0),0)</f>
        <v>1</v>
      </c>
      <c r="JI50" s="697">
        <f>IFERROR(IF(EXACT(VLOOKUP(IY50,OFERTA_0,4,FALSE),JB50),1,0),0)</f>
        <v>1</v>
      </c>
      <c r="JJ50" s="697">
        <f>IFERROR(IF(EXACT(VLOOKUP(IY50,OFERTA_0,5,FALSE),JC50),1,0),0)</f>
        <v>1</v>
      </c>
      <c r="JK50" s="697">
        <f t="shared" si="947"/>
        <v>1</v>
      </c>
      <c r="JL50" s="697">
        <f t="shared" si="948"/>
        <v>1</v>
      </c>
      <c r="JM50" s="697">
        <f t="shared" si="949"/>
        <v>1</v>
      </c>
      <c r="JN50" s="698">
        <f t="shared" si="950"/>
        <v>960000</v>
      </c>
      <c r="JO50" s="699">
        <f t="shared" si="951"/>
        <v>0</v>
      </c>
      <c r="JR50" s="690" t="s">
        <v>527</v>
      </c>
      <c r="JS50" s="691" t="s">
        <v>381</v>
      </c>
      <c r="JT50" s="311" t="s">
        <v>528</v>
      </c>
      <c r="JU50" s="692" t="s">
        <v>176</v>
      </c>
      <c r="JV50" s="693">
        <v>10</v>
      </c>
      <c r="JW50" s="694">
        <v>56810</v>
      </c>
      <c r="JX50" s="695">
        <f>ROUND(JV50*JW50,0)</f>
        <v>568100</v>
      </c>
      <c r="JY50" s="723"/>
      <c r="JZ50" s="697">
        <f>IFERROR(IF(EXACT(VLOOKUP(JR50,OFERTA_0,1,FALSE),JR50),1,0),0)</f>
        <v>1</v>
      </c>
      <c r="KA50" s="697">
        <f>IFERROR(IF(EXACT(VLOOKUP(JR50,OFERTA_0,3,FALSE),JT50),1,0),0)</f>
        <v>1</v>
      </c>
      <c r="KB50" s="697">
        <f>IFERROR(IF(EXACT(VLOOKUP(JR50,OFERTA_0,4,FALSE),JU50),1,0),0)</f>
        <v>1</v>
      </c>
      <c r="KC50" s="697">
        <f>IFERROR(IF(EXACT(VLOOKUP(JR50,OFERTA_0,5,FALSE),JV50),1,0),0)</f>
        <v>1</v>
      </c>
      <c r="KD50" s="697">
        <f t="shared" si="952"/>
        <v>1</v>
      </c>
      <c r="KE50" s="697">
        <f t="shared" si="953"/>
        <v>1</v>
      </c>
      <c r="KF50" s="697">
        <f t="shared" si="954"/>
        <v>1</v>
      </c>
      <c r="KG50" s="698">
        <f t="shared" si="955"/>
        <v>568100</v>
      </c>
      <c r="KH50" s="699">
        <f t="shared" si="956"/>
        <v>0</v>
      </c>
      <c r="KK50" s="690" t="s">
        <v>527</v>
      </c>
      <c r="KL50" s="691" t="s">
        <v>381</v>
      </c>
      <c r="KM50" s="311" t="s">
        <v>528</v>
      </c>
      <c r="KN50" s="692" t="s">
        <v>176</v>
      </c>
      <c r="KO50" s="693">
        <v>10</v>
      </c>
      <c r="KP50" s="694">
        <v>200000</v>
      </c>
      <c r="KQ50" s="695">
        <f>ROUND(KO50*KP50,0)</f>
        <v>2000000</v>
      </c>
      <c r="KR50" s="723"/>
      <c r="KS50" s="697">
        <f>IFERROR(IF(EXACT(VLOOKUP(KK50,OFERTA_0,1,FALSE),KK50),1,0),0)</f>
        <v>1</v>
      </c>
      <c r="KT50" s="697">
        <f>IFERROR(IF(EXACT(VLOOKUP(KK50,OFERTA_0,3,FALSE),KM50),1,0),0)</f>
        <v>1</v>
      </c>
      <c r="KU50" s="697">
        <f>IFERROR(IF(EXACT(VLOOKUP(KK50,OFERTA_0,4,FALSE),KN50),1,0),0)</f>
        <v>1</v>
      </c>
      <c r="KV50" s="697">
        <f>IFERROR(IF(EXACT(VLOOKUP(KK50,OFERTA_0,5,FALSE),KO50),1,0),0)</f>
        <v>1</v>
      </c>
      <c r="KW50" s="697">
        <f t="shared" si="957"/>
        <v>1</v>
      </c>
      <c r="KX50" s="697">
        <f t="shared" si="958"/>
        <v>1</v>
      </c>
      <c r="KY50" s="697">
        <f t="shared" si="959"/>
        <v>1</v>
      </c>
      <c r="KZ50" s="698">
        <f t="shared" si="960"/>
        <v>2000000</v>
      </c>
      <c r="LA50" s="699">
        <f t="shared" si="961"/>
        <v>0</v>
      </c>
      <c r="LD50" s="690" t="s">
        <v>527</v>
      </c>
      <c r="LE50" s="691" t="s">
        <v>381</v>
      </c>
      <c r="LF50" s="311" t="s">
        <v>528</v>
      </c>
      <c r="LG50" s="692" t="s">
        <v>176</v>
      </c>
      <c r="LH50" s="693">
        <v>10</v>
      </c>
      <c r="LI50" s="694">
        <v>43900.185509399984</v>
      </c>
      <c r="LJ50" s="695">
        <f>ROUND(LH50*LI50,0)</f>
        <v>439002</v>
      </c>
      <c r="LK50" s="723"/>
      <c r="LL50" s="697">
        <f>IFERROR(IF(EXACT(VLOOKUP(LD50,OFERTA_0,1,FALSE),LD50),1,0),0)</f>
        <v>1</v>
      </c>
      <c r="LM50" s="697">
        <f>IFERROR(IF(EXACT(VLOOKUP(LD50,OFERTA_0,3,FALSE),LF50),1,0),0)</f>
        <v>1</v>
      </c>
      <c r="LN50" s="697">
        <f>IFERROR(IF(EXACT(VLOOKUP(LD50,OFERTA_0,4,FALSE),LG50),1,0),0)</f>
        <v>1</v>
      </c>
      <c r="LO50" s="697">
        <f>IFERROR(IF(EXACT(VLOOKUP(LD50,OFERTA_0,5,FALSE),LH50),1,0),0)</f>
        <v>1</v>
      </c>
      <c r="LP50" s="697">
        <f t="shared" si="962"/>
        <v>1</v>
      </c>
      <c r="LQ50" s="697">
        <f t="shared" si="963"/>
        <v>1</v>
      </c>
      <c r="LR50" s="697">
        <f t="shared" si="964"/>
        <v>1</v>
      </c>
      <c r="LS50" s="698">
        <f t="shared" si="965"/>
        <v>439002</v>
      </c>
      <c r="LT50" s="699">
        <f t="shared" si="966"/>
        <v>0</v>
      </c>
      <c r="LW50" s="690" t="s">
        <v>527</v>
      </c>
      <c r="LX50" s="691" t="s">
        <v>381</v>
      </c>
      <c r="LY50" s="311" t="s">
        <v>528</v>
      </c>
      <c r="LZ50" s="692" t="s">
        <v>176</v>
      </c>
      <c r="MA50" s="693">
        <v>10</v>
      </c>
      <c r="MB50" s="694">
        <v>56801</v>
      </c>
      <c r="MC50" s="695">
        <f>ROUND(MA50*MB50,0)</f>
        <v>568010</v>
      </c>
      <c r="MD50" s="723"/>
      <c r="ME50" s="697">
        <f>IFERROR(IF(EXACT(VLOOKUP(LW50,OFERTA_0,1,FALSE),LW50),1,0),0)</f>
        <v>1</v>
      </c>
      <c r="MF50" s="697">
        <f>IFERROR(IF(EXACT(VLOOKUP(LW50,OFERTA_0,3,FALSE),LY50),1,0),0)</f>
        <v>1</v>
      </c>
      <c r="MG50" s="697">
        <f>IFERROR(IF(EXACT(VLOOKUP(LW50,OFERTA_0,4,FALSE),LZ50),1,0),0)</f>
        <v>1</v>
      </c>
      <c r="MH50" s="697">
        <f>IFERROR(IF(EXACT(VLOOKUP(LW50,OFERTA_0,5,FALSE),MA50),1,0),0)</f>
        <v>1</v>
      </c>
      <c r="MI50" s="697">
        <f t="shared" si="967"/>
        <v>1</v>
      </c>
      <c r="MJ50" s="697">
        <f t="shared" si="968"/>
        <v>1</v>
      </c>
      <c r="MK50" s="697">
        <f t="shared" si="969"/>
        <v>1</v>
      </c>
      <c r="ML50" s="698">
        <f t="shared" si="970"/>
        <v>568010</v>
      </c>
      <c r="MM50" s="699">
        <f t="shared" si="971"/>
        <v>0</v>
      </c>
      <c r="MP50" s="690" t="s">
        <v>527</v>
      </c>
      <c r="MQ50" s="691" t="s">
        <v>381</v>
      </c>
      <c r="MR50" s="311" t="s">
        <v>537</v>
      </c>
      <c r="MS50" s="692" t="s">
        <v>176</v>
      </c>
      <c r="MT50" s="693">
        <v>10</v>
      </c>
      <c r="MU50" s="694">
        <v>143000</v>
      </c>
      <c r="MV50" s="695">
        <v>1430000</v>
      </c>
      <c r="MW50" s="723"/>
      <c r="MX50" s="697">
        <f>IFERROR(IF(EXACT(VLOOKUP(MP50,OFERTA_0,1,FALSE),MP50),1,0),0)</f>
        <v>1</v>
      </c>
      <c r="MY50" s="697">
        <f>IFERROR(IF(EXACT(VLOOKUP(MP50,OFERTA_0,3,FALSE),MR50),1,0),0)</f>
        <v>1</v>
      </c>
      <c r="MZ50" s="697">
        <f>IFERROR(IF(EXACT(VLOOKUP(MP50,OFERTA_0,4,FALSE),MS50),1,0),0)</f>
        <v>1</v>
      </c>
      <c r="NA50" s="697">
        <f>IFERROR(IF(EXACT(VLOOKUP(MP50,OFERTA_0,5,FALSE),MT50),1,0),0)</f>
        <v>1</v>
      </c>
      <c r="NB50" s="697">
        <f t="shared" si="972"/>
        <v>1</v>
      </c>
      <c r="NC50" s="697">
        <f t="shared" si="973"/>
        <v>1</v>
      </c>
      <c r="ND50" s="697">
        <f t="shared" si="974"/>
        <v>1</v>
      </c>
      <c r="NE50" s="698">
        <f t="shared" si="975"/>
        <v>1430000</v>
      </c>
      <c r="NF50" s="699">
        <f t="shared" si="976"/>
        <v>0</v>
      </c>
      <c r="NI50" s="690" t="s">
        <v>527</v>
      </c>
      <c r="NJ50" s="691" t="s">
        <v>381</v>
      </c>
      <c r="NK50" s="311" t="s">
        <v>528</v>
      </c>
      <c r="NL50" s="692" t="s">
        <v>176</v>
      </c>
      <c r="NM50" s="693">
        <v>10</v>
      </c>
      <c r="NN50" s="694">
        <v>56800</v>
      </c>
      <c r="NO50" s="695">
        <f>ROUND(NM50*NN50,0)</f>
        <v>568000</v>
      </c>
      <c r="NP50" s="723"/>
      <c r="NQ50" s="697">
        <f>IFERROR(IF(EXACT(VLOOKUP(NI50,OFERTA_0,1,FALSE),NI50),1,0),0)</f>
        <v>1</v>
      </c>
      <c r="NR50" s="697">
        <f>IFERROR(IF(EXACT(VLOOKUP(NI50,OFERTA_0,3,FALSE),NK50),1,0),0)</f>
        <v>1</v>
      </c>
      <c r="NS50" s="697">
        <f>IFERROR(IF(EXACT(VLOOKUP(NI50,OFERTA_0,4,FALSE),NL50),1,0),0)</f>
        <v>1</v>
      </c>
      <c r="NT50" s="697">
        <f>IFERROR(IF(EXACT(VLOOKUP(NI50,OFERTA_0,5,FALSE),NM50),1,0),0)</f>
        <v>1</v>
      </c>
      <c r="NU50" s="697">
        <f t="shared" si="977"/>
        <v>1</v>
      </c>
      <c r="NV50" s="697">
        <f t="shared" si="978"/>
        <v>1</v>
      </c>
      <c r="NW50" s="697">
        <f t="shared" si="979"/>
        <v>1</v>
      </c>
      <c r="NX50" s="698">
        <f t="shared" si="980"/>
        <v>568000</v>
      </c>
      <c r="NY50" s="699">
        <f t="shared" si="981"/>
        <v>0</v>
      </c>
      <c r="OB50" s="690" t="s">
        <v>527</v>
      </c>
      <c r="OC50" s="691" t="s">
        <v>381</v>
      </c>
      <c r="OD50" s="311" t="s">
        <v>528</v>
      </c>
      <c r="OE50" s="692" t="s">
        <v>176</v>
      </c>
      <c r="OF50" s="693">
        <v>10</v>
      </c>
      <c r="OG50" s="694">
        <v>75000</v>
      </c>
      <c r="OH50" s="695">
        <f>ROUND(OF50*OG50,0)</f>
        <v>750000</v>
      </c>
      <c r="OI50" s="723"/>
      <c r="OJ50" s="697">
        <f>IFERROR(IF(EXACT(VLOOKUP(OB50,OFERTA_0,1,FALSE),OB50),1,0),0)</f>
        <v>1</v>
      </c>
      <c r="OK50" s="697">
        <f>IFERROR(IF(EXACT(VLOOKUP(OB50,OFERTA_0,3,FALSE),OD50),1,0),0)</f>
        <v>1</v>
      </c>
      <c r="OL50" s="697">
        <f>IFERROR(IF(EXACT(VLOOKUP(OB50,OFERTA_0,4,FALSE),OE50),1,0),0)</f>
        <v>1</v>
      </c>
      <c r="OM50" s="697">
        <f>IFERROR(IF(EXACT(VLOOKUP(OB50,OFERTA_0,5,FALSE),OF50),1,0),0)</f>
        <v>1</v>
      </c>
      <c r="ON50" s="697">
        <f t="shared" si="982"/>
        <v>1</v>
      </c>
      <c r="OO50" s="697">
        <f t="shared" si="983"/>
        <v>1</v>
      </c>
      <c r="OP50" s="697">
        <f t="shared" si="984"/>
        <v>1</v>
      </c>
      <c r="OQ50" s="698">
        <f t="shared" si="985"/>
        <v>750000</v>
      </c>
      <c r="OR50" s="699">
        <f t="shared" si="986"/>
        <v>0</v>
      </c>
    </row>
    <row r="51" spans="1:408" ht="18" thickTop="1" thickBot="1" x14ac:dyDescent="0.3">
      <c r="B51" s="285" t="s">
        <v>206</v>
      </c>
      <c r="C51" s="286"/>
      <c r="D51" s="752" t="s">
        <v>249</v>
      </c>
      <c r="E51" s="667"/>
      <c r="F51" s="668"/>
      <c r="G51" s="669"/>
      <c r="H51" s="670"/>
      <c r="I51" s="671">
        <f>SUM(H51:H55)</f>
        <v>0</v>
      </c>
      <c r="L51" s="285" t="s">
        <v>206</v>
      </c>
      <c r="M51" s="286"/>
      <c r="N51" s="752" t="s">
        <v>249</v>
      </c>
      <c r="O51" s="667"/>
      <c r="P51" s="668"/>
      <c r="Q51" s="669"/>
      <c r="R51" s="670"/>
      <c r="S51" s="671">
        <v>12760000</v>
      </c>
      <c r="T51" s="697"/>
      <c r="U51" s="697"/>
      <c r="V51" s="697"/>
      <c r="W51" s="697"/>
      <c r="X51" s="697"/>
      <c r="Y51" s="697"/>
      <c r="Z51" s="697"/>
      <c r="AA51" s="698"/>
      <c r="AB51" s="699"/>
      <c r="AE51" s="285" t="s">
        <v>206</v>
      </c>
      <c r="AF51" s="286"/>
      <c r="AG51" s="752" t="s">
        <v>249</v>
      </c>
      <c r="AH51" s="667"/>
      <c r="AI51" s="668"/>
      <c r="AJ51" s="669"/>
      <c r="AK51" s="670"/>
      <c r="AL51" s="671">
        <f>SUM(AK51:AK55)</f>
        <v>32780000</v>
      </c>
      <c r="AM51" s="697"/>
      <c r="AN51" s="697"/>
      <c r="AO51" s="697"/>
      <c r="AP51" s="697"/>
      <c r="AQ51" s="697"/>
      <c r="AR51" s="697"/>
      <c r="AS51" s="697"/>
      <c r="AT51" s="698"/>
      <c r="AU51" s="699"/>
      <c r="AX51" s="285" t="s">
        <v>206</v>
      </c>
      <c r="AY51" s="286"/>
      <c r="AZ51" s="752" t="s">
        <v>249</v>
      </c>
      <c r="BA51" s="667"/>
      <c r="BB51" s="668"/>
      <c r="BC51" s="718"/>
      <c r="BD51" s="670"/>
      <c r="BE51" s="671">
        <f>SUM(BD51:BD55)</f>
        <v>41527200</v>
      </c>
      <c r="BF51" s="697"/>
      <c r="BG51" s="697"/>
      <c r="BH51" s="697"/>
      <c r="BI51" s="697"/>
      <c r="BJ51" s="697"/>
      <c r="BK51" s="697"/>
      <c r="BL51" s="697"/>
      <c r="BM51" s="698"/>
      <c r="BN51" s="699"/>
      <c r="BQ51" s="285" t="s">
        <v>206</v>
      </c>
      <c r="BR51" s="286"/>
      <c r="BS51" s="752" t="s">
        <v>249</v>
      </c>
      <c r="BT51" s="667"/>
      <c r="BU51" s="668"/>
      <c r="BV51" s="669"/>
      <c r="BW51" s="670"/>
      <c r="BX51" s="671">
        <f>SUM(BW51:BW55)</f>
        <v>38589100</v>
      </c>
      <c r="BY51" s="697"/>
      <c r="BZ51" s="697"/>
      <c r="CA51" s="697"/>
      <c r="CB51" s="697"/>
      <c r="CC51" s="697"/>
      <c r="CD51" s="697"/>
      <c r="CE51" s="697"/>
      <c r="CF51" s="698"/>
      <c r="CG51" s="699"/>
      <c r="CJ51" s="285" t="s">
        <v>206</v>
      </c>
      <c r="CK51" s="286"/>
      <c r="CL51" s="752" t="s">
        <v>249</v>
      </c>
      <c r="CM51" s="667"/>
      <c r="CN51" s="668"/>
      <c r="CO51" s="669"/>
      <c r="CP51" s="670"/>
      <c r="CQ51" s="671">
        <f>SUM(CP51:CP55)</f>
        <v>35200000</v>
      </c>
      <c r="CR51" s="697"/>
      <c r="CS51" s="697"/>
      <c r="CT51" s="697"/>
      <c r="CU51" s="697"/>
      <c r="CV51" s="697"/>
      <c r="CW51" s="697"/>
      <c r="CX51" s="697"/>
      <c r="CY51" s="698"/>
      <c r="CZ51" s="699"/>
      <c r="DC51" s="285" t="s">
        <v>206</v>
      </c>
      <c r="DD51" s="286"/>
      <c r="DE51" s="752" t="s">
        <v>249</v>
      </c>
      <c r="DF51" s="667"/>
      <c r="DG51" s="668"/>
      <c r="DH51" s="669"/>
      <c r="DI51" s="670"/>
      <c r="DJ51" s="671">
        <f>SUM(DI51:DI55)</f>
        <v>41140000</v>
      </c>
      <c r="DK51" s="697"/>
      <c r="DL51" s="697"/>
      <c r="DM51" s="697"/>
      <c r="DN51" s="697"/>
      <c r="DO51" s="697"/>
      <c r="DP51" s="697"/>
      <c r="DQ51" s="697"/>
      <c r="DR51" s="698"/>
      <c r="DS51" s="699"/>
      <c r="DV51" s="285" t="s">
        <v>206</v>
      </c>
      <c r="DW51" s="286"/>
      <c r="DX51" s="752" t="s">
        <v>249</v>
      </c>
      <c r="DY51" s="667"/>
      <c r="DZ51" s="668"/>
      <c r="EA51" s="669"/>
      <c r="EB51" s="670"/>
      <c r="EC51" s="671">
        <f>SUM(EB51:EB55)</f>
        <v>64900000</v>
      </c>
      <c r="ED51" s="697"/>
      <c r="EE51" s="697"/>
      <c r="EF51" s="697"/>
      <c r="EG51" s="697"/>
      <c r="EH51" s="697"/>
      <c r="EI51" s="697"/>
      <c r="EJ51" s="697"/>
      <c r="EK51" s="698"/>
      <c r="EL51" s="699"/>
      <c r="EO51" s="285" t="s">
        <v>206</v>
      </c>
      <c r="EP51" s="286"/>
      <c r="EQ51" s="752" t="s">
        <v>249</v>
      </c>
      <c r="ER51" s="667"/>
      <c r="ES51" s="668"/>
      <c r="ET51" s="669"/>
      <c r="EU51" s="670"/>
      <c r="EV51" s="671">
        <f>SUM(EU51:EU55)</f>
        <v>65270700</v>
      </c>
      <c r="EW51" s="697"/>
      <c r="EX51" s="697"/>
      <c r="EY51" s="697"/>
      <c r="EZ51" s="697"/>
      <c r="FA51" s="697"/>
      <c r="FB51" s="697"/>
      <c r="FC51" s="697"/>
      <c r="FD51" s="698"/>
      <c r="FE51" s="699"/>
      <c r="FH51" s="288"/>
      <c r="FI51" s="288" t="s">
        <v>202</v>
      </c>
      <c r="FJ51" s="289" t="s">
        <v>586</v>
      </c>
      <c r="FK51" s="672"/>
      <c r="FL51" s="673"/>
      <c r="FM51" s="674"/>
      <c r="FN51" s="675"/>
      <c r="FO51" s="676">
        <f>SUM(FN52:FN55)</f>
        <v>11340000</v>
      </c>
      <c r="FP51" s="697"/>
      <c r="FQ51" s="697"/>
      <c r="FR51" s="697"/>
      <c r="FS51" s="697"/>
      <c r="FT51" s="697"/>
      <c r="FU51" s="697"/>
      <c r="FV51" s="697"/>
      <c r="FW51" s="698"/>
      <c r="FX51" s="699"/>
      <c r="GA51" s="285" t="s">
        <v>206</v>
      </c>
      <c r="GB51" s="286"/>
      <c r="GC51" s="752" t="s">
        <v>249</v>
      </c>
      <c r="GD51" s="667"/>
      <c r="GE51" s="668"/>
      <c r="GF51" s="669"/>
      <c r="GG51" s="670"/>
      <c r="GH51" s="671">
        <f>SUM(GG51:GG55)</f>
        <v>38500000</v>
      </c>
      <c r="GI51" s="697"/>
      <c r="GJ51" s="697"/>
      <c r="GK51" s="697"/>
      <c r="GL51" s="697"/>
      <c r="GM51" s="697"/>
      <c r="GN51" s="697"/>
      <c r="GO51" s="697"/>
      <c r="GP51" s="698"/>
      <c r="GQ51" s="699"/>
      <c r="GT51" s="285" t="s">
        <v>206</v>
      </c>
      <c r="GU51" s="286"/>
      <c r="GV51" s="752" t="s">
        <v>249</v>
      </c>
      <c r="GW51" s="667"/>
      <c r="GX51" s="668"/>
      <c r="GY51" s="669"/>
      <c r="GZ51" s="670"/>
      <c r="HA51" s="671">
        <f>SUM(GZ51:GZ55)</f>
        <v>18700000</v>
      </c>
      <c r="HB51" s="697"/>
      <c r="HC51" s="697"/>
      <c r="HD51" s="697"/>
      <c r="HE51" s="697"/>
      <c r="HF51" s="697"/>
      <c r="HG51" s="697"/>
      <c r="HH51" s="697"/>
      <c r="HI51" s="698"/>
      <c r="HJ51" s="699"/>
      <c r="HM51" s="285" t="s">
        <v>206</v>
      </c>
      <c r="HN51" s="286"/>
      <c r="HO51" s="752" t="s">
        <v>249</v>
      </c>
      <c r="HP51" s="667"/>
      <c r="HQ51" s="668"/>
      <c r="HR51" s="669"/>
      <c r="HS51" s="670"/>
      <c r="HT51" s="671">
        <f>SUM(HS51:HS55)</f>
        <v>28806800</v>
      </c>
      <c r="HU51" s="697"/>
      <c r="HV51" s="697"/>
      <c r="HW51" s="697"/>
      <c r="HX51" s="697"/>
      <c r="HY51" s="697"/>
      <c r="HZ51" s="697"/>
      <c r="IA51" s="697"/>
      <c r="IB51" s="698"/>
      <c r="IC51" s="699"/>
      <c r="IF51" s="285" t="s">
        <v>206</v>
      </c>
      <c r="IG51" s="286"/>
      <c r="IH51" s="752" t="s">
        <v>249</v>
      </c>
      <c r="II51" s="667"/>
      <c r="IJ51" s="668"/>
      <c r="IK51" s="669"/>
      <c r="IL51" s="670"/>
      <c r="IM51" s="671">
        <f>SUM(IL51:IL55)</f>
        <v>28600000</v>
      </c>
      <c r="IN51" s="697"/>
      <c r="IO51" s="697"/>
      <c r="IP51" s="697"/>
      <c r="IQ51" s="697"/>
      <c r="IR51" s="697"/>
      <c r="IS51" s="697"/>
      <c r="IT51" s="697"/>
      <c r="IU51" s="698"/>
      <c r="IV51" s="699"/>
      <c r="IY51" s="285" t="s">
        <v>206</v>
      </c>
      <c r="IZ51" s="286"/>
      <c r="JA51" s="752" t="s">
        <v>249</v>
      </c>
      <c r="JB51" s="667"/>
      <c r="JC51" s="668"/>
      <c r="JD51" s="669"/>
      <c r="JE51" s="670"/>
      <c r="JF51" s="671">
        <f>SUM(JE51:JE54)</f>
        <v>34100000</v>
      </c>
      <c r="JG51" s="697"/>
      <c r="JH51" s="697"/>
      <c r="JI51" s="697"/>
      <c r="JJ51" s="697"/>
      <c r="JK51" s="697"/>
      <c r="JL51" s="697"/>
      <c r="JM51" s="697"/>
      <c r="JN51" s="698"/>
      <c r="JO51" s="699"/>
      <c r="JR51" s="285" t="s">
        <v>206</v>
      </c>
      <c r="JS51" s="286"/>
      <c r="JT51" s="752" t="s">
        <v>249</v>
      </c>
      <c r="JU51" s="667"/>
      <c r="JV51" s="668"/>
      <c r="JW51" s="669"/>
      <c r="JX51" s="670"/>
      <c r="JY51" s="671">
        <f>SUM(JX51:JX55)</f>
        <v>28928900</v>
      </c>
      <c r="JZ51" s="697"/>
      <c r="KA51" s="697"/>
      <c r="KB51" s="697"/>
      <c r="KC51" s="697"/>
      <c r="KD51" s="697"/>
      <c r="KE51" s="697"/>
      <c r="KF51" s="697"/>
      <c r="KG51" s="698"/>
      <c r="KH51" s="699"/>
      <c r="KK51" s="285" t="s">
        <v>206</v>
      </c>
      <c r="KL51" s="286"/>
      <c r="KM51" s="752" t="s">
        <v>249</v>
      </c>
      <c r="KN51" s="667"/>
      <c r="KO51" s="668"/>
      <c r="KP51" s="669"/>
      <c r="KQ51" s="670"/>
      <c r="KR51" s="671">
        <f>SUM(KQ51:KQ55)</f>
        <v>30800000</v>
      </c>
      <c r="KS51" s="697"/>
      <c r="KT51" s="697"/>
      <c r="KU51" s="697"/>
      <c r="KV51" s="697"/>
      <c r="KW51" s="697"/>
      <c r="KX51" s="697"/>
      <c r="KY51" s="697"/>
      <c r="KZ51" s="698"/>
      <c r="LA51" s="699"/>
      <c r="LD51" s="285" t="s">
        <v>206</v>
      </c>
      <c r="LE51" s="286"/>
      <c r="LF51" s="752" t="s">
        <v>249</v>
      </c>
      <c r="LG51" s="667"/>
      <c r="LH51" s="668"/>
      <c r="LI51" s="669">
        <v>0</v>
      </c>
      <c r="LJ51" s="670"/>
      <c r="LK51" s="671">
        <f>SUM(LJ51:LJ55)</f>
        <v>28974122</v>
      </c>
      <c r="LL51" s="697"/>
      <c r="LM51" s="697"/>
      <c r="LN51" s="697"/>
      <c r="LO51" s="697"/>
      <c r="LP51" s="697"/>
      <c r="LQ51" s="697"/>
      <c r="LR51" s="697"/>
      <c r="LS51" s="698"/>
      <c r="LT51" s="699"/>
      <c r="LW51" s="285" t="s">
        <v>206</v>
      </c>
      <c r="LX51" s="286"/>
      <c r="LY51" s="752" t="s">
        <v>249</v>
      </c>
      <c r="LZ51" s="667"/>
      <c r="MA51" s="668"/>
      <c r="MB51" s="669"/>
      <c r="MC51" s="670"/>
      <c r="MD51" s="671">
        <f>SUM(MC51:MC55)</f>
        <v>28820000</v>
      </c>
      <c r="ME51" s="697"/>
      <c r="MF51" s="697"/>
      <c r="MG51" s="697"/>
      <c r="MH51" s="697"/>
      <c r="MI51" s="697"/>
      <c r="MJ51" s="697"/>
      <c r="MK51" s="697"/>
      <c r="ML51" s="698"/>
      <c r="MM51" s="699"/>
      <c r="MP51" s="285" t="s">
        <v>206</v>
      </c>
      <c r="MQ51" s="286"/>
      <c r="MR51" s="752" t="s">
        <v>249</v>
      </c>
      <c r="MS51" s="667"/>
      <c r="MT51" s="668"/>
      <c r="MU51" s="669"/>
      <c r="MV51" s="670"/>
      <c r="MW51" s="671"/>
      <c r="MX51" s="697"/>
      <c r="MY51" s="697"/>
      <c r="MZ51" s="697"/>
      <c r="NA51" s="697"/>
      <c r="NB51" s="697"/>
      <c r="NC51" s="697"/>
      <c r="ND51" s="697"/>
      <c r="NE51" s="698"/>
      <c r="NF51" s="699"/>
      <c r="NI51" s="285" t="s">
        <v>206</v>
      </c>
      <c r="NJ51" s="286"/>
      <c r="NK51" s="752" t="s">
        <v>249</v>
      </c>
      <c r="NL51" s="667"/>
      <c r="NM51" s="668"/>
      <c r="NN51" s="669"/>
      <c r="NO51" s="670"/>
      <c r="NP51" s="671">
        <f>SUM(NO51:NO55)</f>
        <v>28820000</v>
      </c>
      <c r="NQ51" s="697"/>
      <c r="NR51" s="697"/>
      <c r="NS51" s="697"/>
      <c r="NT51" s="697"/>
      <c r="NU51" s="697"/>
      <c r="NV51" s="697"/>
      <c r="NW51" s="697"/>
      <c r="NX51" s="698"/>
      <c r="NY51" s="699"/>
      <c r="OB51" s="285" t="s">
        <v>206</v>
      </c>
      <c r="OC51" s="286"/>
      <c r="OD51" s="752" t="s">
        <v>249</v>
      </c>
      <c r="OE51" s="667"/>
      <c r="OF51" s="668"/>
      <c r="OG51" s="669"/>
      <c r="OH51" s="670"/>
      <c r="OI51" s="671">
        <f>SUM(OH51:OH55)</f>
        <v>20900000</v>
      </c>
      <c r="OJ51" s="697"/>
      <c r="OK51" s="697"/>
      <c r="OL51" s="697"/>
      <c r="OM51" s="697"/>
      <c r="ON51" s="697"/>
      <c r="OO51" s="697"/>
      <c r="OP51" s="697"/>
      <c r="OQ51" s="698"/>
      <c r="OR51" s="699"/>
    </row>
    <row r="52" spans="1:408" ht="18" thickTop="1" thickBot="1" x14ac:dyDescent="0.3">
      <c r="B52" s="290" t="s">
        <v>207</v>
      </c>
      <c r="C52" s="291"/>
      <c r="D52" s="310" t="s">
        <v>529</v>
      </c>
      <c r="E52" s="677"/>
      <c r="F52" s="753"/>
      <c r="G52" s="679"/>
      <c r="H52" s="680"/>
      <c r="I52" s="720" t="e">
        <f>+I51/$H$61</f>
        <v>#DIV/0!</v>
      </c>
      <c r="L52" s="290" t="s">
        <v>207</v>
      </c>
      <c r="M52" s="291"/>
      <c r="N52" s="310" t="s">
        <v>529</v>
      </c>
      <c r="O52" s="677"/>
      <c r="P52" s="753"/>
      <c r="Q52" s="679"/>
      <c r="R52" s="680"/>
      <c r="S52" s="720">
        <v>3.2993821480283576E-2</v>
      </c>
      <c r="T52" s="697"/>
      <c r="U52" s="697"/>
      <c r="V52" s="697"/>
      <c r="W52" s="697"/>
      <c r="X52" s="697"/>
      <c r="Y52" s="697"/>
      <c r="Z52" s="697"/>
      <c r="AA52" s="698">
        <f t="shared" ref="AA52:AA54" si="987">ROUND(R52,0)</f>
        <v>0</v>
      </c>
      <c r="AB52" s="699">
        <f t="shared" ref="AB52:AB54" si="988">R52-AA52</f>
        <v>0</v>
      </c>
      <c r="AE52" s="290" t="s">
        <v>207</v>
      </c>
      <c r="AF52" s="291"/>
      <c r="AG52" s="310" t="s">
        <v>529</v>
      </c>
      <c r="AH52" s="677"/>
      <c r="AI52" s="753"/>
      <c r="AJ52" s="679"/>
      <c r="AK52" s="680"/>
      <c r="AL52" s="720" t="e">
        <f>+AL51/$H$62</f>
        <v>#DIV/0!</v>
      </c>
      <c r="AM52" s="697"/>
      <c r="AN52" s="697"/>
      <c r="AO52" s="697"/>
      <c r="AP52" s="697"/>
      <c r="AQ52" s="697"/>
      <c r="AR52" s="697"/>
      <c r="AS52" s="697"/>
      <c r="AT52" s="698">
        <f t="shared" ref="AT52:AT54" si="989">ROUND(AK52,0)</f>
        <v>0</v>
      </c>
      <c r="AU52" s="699">
        <f t="shared" ref="AU52:AU54" si="990">AK52-AT52</f>
        <v>0</v>
      </c>
      <c r="AX52" s="290" t="s">
        <v>207</v>
      </c>
      <c r="AY52" s="291"/>
      <c r="AZ52" s="310" t="s">
        <v>529</v>
      </c>
      <c r="BA52" s="677"/>
      <c r="BB52" s="753"/>
      <c r="BC52" s="721"/>
      <c r="BD52" s="680"/>
      <c r="BE52" s="720" t="e">
        <f>+BE51/$H$62</f>
        <v>#DIV/0!</v>
      </c>
      <c r="BF52" s="697"/>
      <c r="BG52" s="697"/>
      <c r="BH52" s="697"/>
      <c r="BI52" s="697"/>
      <c r="BJ52" s="697"/>
      <c r="BK52" s="697"/>
      <c r="BL52" s="697"/>
      <c r="BM52" s="698">
        <f t="shared" ref="BM52:BM54" si="991">ROUND(BD52,0)</f>
        <v>0</v>
      </c>
      <c r="BN52" s="699">
        <f t="shared" ref="BN52:BN54" si="992">BD52-BM52</f>
        <v>0</v>
      </c>
      <c r="BQ52" s="290" t="s">
        <v>207</v>
      </c>
      <c r="BR52" s="291"/>
      <c r="BS52" s="310" t="s">
        <v>529</v>
      </c>
      <c r="BT52" s="677"/>
      <c r="BU52" s="753"/>
      <c r="BV52" s="679"/>
      <c r="BW52" s="680"/>
      <c r="BX52" s="720" t="e">
        <f>+BX51/$H$62</f>
        <v>#DIV/0!</v>
      </c>
      <c r="BY52" s="697"/>
      <c r="BZ52" s="697"/>
      <c r="CA52" s="697"/>
      <c r="CB52" s="697"/>
      <c r="CC52" s="697"/>
      <c r="CD52" s="697"/>
      <c r="CE52" s="697"/>
      <c r="CF52" s="698">
        <f t="shared" ref="CF52:CF54" si="993">ROUND(BW52,0)</f>
        <v>0</v>
      </c>
      <c r="CG52" s="699">
        <f t="shared" ref="CG52:CG54" si="994">BW52-CF52</f>
        <v>0</v>
      </c>
      <c r="CJ52" s="290" t="s">
        <v>207</v>
      </c>
      <c r="CK52" s="291"/>
      <c r="CL52" s="310" t="s">
        <v>529</v>
      </c>
      <c r="CM52" s="677"/>
      <c r="CN52" s="753"/>
      <c r="CO52" s="679"/>
      <c r="CP52" s="680"/>
      <c r="CQ52" s="720" t="e">
        <f>+CQ51/$H$62</f>
        <v>#DIV/0!</v>
      </c>
      <c r="CR52" s="697"/>
      <c r="CS52" s="697"/>
      <c r="CT52" s="697"/>
      <c r="CU52" s="697"/>
      <c r="CV52" s="697"/>
      <c r="CW52" s="697"/>
      <c r="CX52" s="697"/>
      <c r="CY52" s="698">
        <f t="shared" ref="CY52:CY54" si="995">ROUND(CP52,0)</f>
        <v>0</v>
      </c>
      <c r="CZ52" s="699">
        <f t="shared" ref="CZ52:CZ54" si="996">CP52-CY52</f>
        <v>0</v>
      </c>
      <c r="DC52" s="290" t="s">
        <v>207</v>
      </c>
      <c r="DD52" s="291"/>
      <c r="DE52" s="310" t="s">
        <v>529</v>
      </c>
      <c r="DF52" s="677"/>
      <c r="DG52" s="753"/>
      <c r="DH52" s="679"/>
      <c r="DI52" s="680"/>
      <c r="DJ52" s="720" t="e">
        <f>+DJ51/$H$62</f>
        <v>#DIV/0!</v>
      </c>
      <c r="DK52" s="697"/>
      <c r="DL52" s="697"/>
      <c r="DM52" s="697"/>
      <c r="DN52" s="697"/>
      <c r="DO52" s="697"/>
      <c r="DP52" s="697"/>
      <c r="DQ52" s="697"/>
      <c r="DR52" s="698">
        <f t="shared" ref="DR52:DR54" si="997">ROUND(DI52,0)</f>
        <v>0</v>
      </c>
      <c r="DS52" s="699">
        <f t="shared" ref="DS52:DS54" si="998">DI52-DR52</f>
        <v>0</v>
      </c>
      <c r="DV52" s="290" t="s">
        <v>207</v>
      </c>
      <c r="DW52" s="291"/>
      <c r="DX52" s="310" t="s">
        <v>529</v>
      </c>
      <c r="DY52" s="677"/>
      <c r="DZ52" s="753"/>
      <c r="EA52" s="679"/>
      <c r="EB52" s="680"/>
      <c r="EC52" s="720" t="e">
        <f>+EC51/$H$59</f>
        <v>#DIV/0!</v>
      </c>
      <c r="ED52" s="697"/>
      <c r="EE52" s="697"/>
      <c r="EF52" s="697"/>
      <c r="EG52" s="697"/>
      <c r="EH52" s="697"/>
      <c r="EI52" s="697"/>
      <c r="EJ52" s="697"/>
      <c r="EK52" s="698">
        <f t="shared" ref="EK52:EK54" si="999">ROUND(EB52,0)</f>
        <v>0</v>
      </c>
      <c r="EL52" s="699">
        <f t="shared" ref="EL52:EL54" si="1000">EB52-EK52</f>
        <v>0</v>
      </c>
      <c r="EO52" s="290" t="s">
        <v>207</v>
      </c>
      <c r="EP52" s="291"/>
      <c r="EQ52" s="310" t="s">
        <v>529</v>
      </c>
      <c r="ER52" s="677"/>
      <c r="ES52" s="753"/>
      <c r="ET52" s="679"/>
      <c r="EU52" s="680"/>
      <c r="EV52" s="720" t="e">
        <f>+EV51/$H$60</f>
        <v>#DIV/0!</v>
      </c>
      <c r="EW52" s="697"/>
      <c r="EX52" s="697"/>
      <c r="EY52" s="697"/>
      <c r="EZ52" s="697"/>
      <c r="FA52" s="697"/>
      <c r="FB52" s="697"/>
      <c r="FC52" s="697"/>
      <c r="FD52" s="698">
        <f t="shared" ref="FD52:FD54" si="1001">ROUND(EU52,0)</f>
        <v>0</v>
      </c>
      <c r="FE52" s="699">
        <f t="shared" ref="FE52:FE54" si="1002">EU52-FD52</f>
        <v>0</v>
      </c>
      <c r="FH52" s="293"/>
      <c r="FI52" s="293" t="s">
        <v>203</v>
      </c>
      <c r="FJ52" s="294" t="s">
        <v>587</v>
      </c>
      <c r="FK52" s="685"/>
      <c r="FL52" s="686"/>
      <c r="FM52" s="687"/>
      <c r="FN52" s="688"/>
      <c r="FO52" s="719"/>
      <c r="FP52" s="697"/>
      <c r="FQ52" s="697"/>
      <c r="FR52" s="697"/>
      <c r="FS52" s="697"/>
      <c r="FT52" s="697"/>
      <c r="FU52" s="697"/>
      <c r="FV52" s="697"/>
      <c r="FW52" s="698">
        <f t="shared" ref="FW52:FW54" si="1003">ROUND(FN52,0)</f>
        <v>0</v>
      </c>
      <c r="FX52" s="699">
        <f t="shared" ref="FX52:FX54" si="1004">FN52-FW52</f>
        <v>0</v>
      </c>
      <c r="GA52" s="290" t="s">
        <v>207</v>
      </c>
      <c r="GB52" s="291"/>
      <c r="GC52" s="310" t="s">
        <v>529</v>
      </c>
      <c r="GD52" s="677"/>
      <c r="GE52" s="753"/>
      <c r="GF52" s="679"/>
      <c r="GG52" s="680"/>
      <c r="GH52" s="720" t="e">
        <f>+GH51/$H$62</f>
        <v>#DIV/0!</v>
      </c>
      <c r="GI52" s="697"/>
      <c r="GJ52" s="697"/>
      <c r="GK52" s="697"/>
      <c r="GL52" s="697"/>
      <c r="GM52" s="697"/>
      <c r="GN52" s="697"/>
      <c r="GO52" s="697"/>
      <c r="GP52" s="698">
        <f t="shared" ref="GP52:GP54" si="1005">ROUND(GG52,0)</f>
        <v>0</v>
      </c>
      <c r="GQ52" s="699">
        <f t="shared" ref="GQ52:GQ54" si="1006">GG52-GP52</f>
        <v>0</v>
      </c>
      <c r="GT52" s="290" t="s">
        <v>207</v>
      </c>
      <c r="GU52" s="291"/>
      <c r="GV52" s="310" t="s">
        <v>529</v>
      </c>
      <c r="GW52" s="677"/>
      <c r="GX52" s="753"/>
      <c r="GY52" s="679"/>
      <c r="GZ52" s="680"/>
      <c r="HA52" s="720" t="e">
        <f>+HA51/$H$62</f>
        <v>#DIV/0!</v>
      </c>
      <c r="HB52" s="697"/>
      <c r="HC52" s="697"/>
      <c r="HD52" s="697"/>
      <c r="HE52" s="697"/>
      <c r="HF52" s="697"/>
      <c r="HG52" s="697"/>
      <c r="HH52" s="697"/>
      <c r="HI52" s="698">
        <f t="shared" ref="HI52:HI54" si="1007">ROUND(GZ52,0)</f>
        <v>0</v>
      </c>
      <c r="HJ52" s="699">
        <f t="shared" ref="HJ52:HJ54" si="1008">GZ52-HI52</f>
        <v>0</v>
      </c>
      <c r="HM52" s="290" t="s">
        <v>207</v>
      </c>
      <c r="HN52" s="291"/>
      <c r="HO52" s="310" t="s">
        <v>529</v>
      </c>
      <c r="HP52" s="677"/>
      <c r="HQ52" s="753"/>
      <c r="HR52" s="679"/>
      <c r="HS52" s="680"/>
      <c r="HT52" s="720" t="e">
        <f>+HT51/$H$62</f>
        <v>#DIV/0!</v>
      </c>
      <c r="HU52" s="697"/>
      <c r="HV52" s="697"/>
      <c r="HW52" s="697"/>
      <c r="HX52" s="697"/>
      <c r="HY52" s="697"/>
      <c r="HZ52" s="697"/>
      <c r="IA52" s="697"/>
      <c r="IB52" s="698">
        <f t="shared" ref="IB52:IB54" si="1009">ROUND(HS52,0)</f>
        <v>0</v>
      </c>
      <c r="IC52" s="699">
        <f t="shared" ref="IC52:IC54" si="1010">HS52-IB52</f>
        <v>0</v>
      </c>
      <c r="IF52" s="290" t="s">
        <v>207</v>
      </c>
      <c r="IG52" s="291"/>
      <c r="IH52" s="310" t="s">
        <v>529</v>
      </c>
      <c r="II52" s="677"/>
      <c r="IJ52" s="753"/>
      <c r="IK52" s="679"/>
      <c r="IL52" s="680"/>
      <c r="IM52" s="720" t="e">
        <f>+IM51/$H$62</f>
        <v>#DIV/0!</v>
      </c>
      <c r="IN52" s="697"/>
      <c r="IO52" s="697"/>
      <c r="IP52" s="697"/>
      <c r="IQ52" s="697"/>
      <c r="IR52" s="697"/>
      <c r="IS52" s="697"/>
      <c r="IT52" s="697"/>
      <c r="IU52" s="698">
        <f t="shared" ref="IU52:IU54" si="1011">ROUND(IL52,0)</f>
        <v>0</v>
      </c>
      <c r="IV52" s="699">
        <f t="shared" ref="IV52:IV54" si="1012">IL52-IU52</f>
        <v>0</v>
      </c>
      <c r="IY52" s="290" t="s">
        <v>207</v>
      </c>
      <c r="IZ52" s="291"/>
      <c r="JA52" s="310" t="s">
        <v>529</v>
      </c>
      <c r="JB52" s="677"/>
      <c r="JC52" s="753"/>
      <c r="JD52" s="679"/>
      <c r="JE52" s="680"/>
      <c r="JF52" s="720" t="e">
        <f>+JF51/$H$62</f>
        <v>#DIV/0!</v>
      </c>
      <c r="JG52" s="697"/>
      <c r="JH52" s="697"/>
      <c r="JI52" s="697"/>
      <c r="JJ52" s="697"/>
      <c r="JK52" s="697"/>
      <c r="JL52" s="697"/>
      <c r="JM52" s="697"/>
      <c r="JN52" s="698">
        <f t="shared" ref="JN52:JN54" si="1013">ROUND(JE52,0)</f>
        <v>0</v>
      </c>
      <c r="JO52" s="699">
        <f t="shared" ref="JO52:JO54" si="1014">JE52-JN52</f>
        <v>0</v>
      </c>
      <c r="JR52" s="290" t="s">
        <v>207</v>
      </c>
      <c r="JS52" s="291"/>
      <c r="JT52" s="310" t="s">
        <v>529</v>
      </c>
      <c r="JU52" s="677"/>
      <c r="JV52" s="753"/>
      <c r="JW52" s="679"/>
      <c r="JX52" s="680"/>
      <c r="JY52" s="720" t="e">
        <f>+JY51/$H$62</f>
        <v>#DIV/0!</v>
      </c>
      <c r="JZ52" s="697"/>
      <c r="KA52" s="697"/>
      <c r="KB52" s="697"/>
      <c r="KC52" s="697"/>
      <c r="KD52" s="697"/>
      <c r="KE52" s="697"/>
      <c r="KF52" s="697"/>
      <c r="KG52" s="698">
        <f t="shared" ref="KG52:KG54" si="1015">ROUND(JX52,0)</f>
        <v>0</v>
      </c>
      <c r="KH52" s="699">
        <f t="shared" ref="KH52:KH54" si="1016">JX52-KG52</f>
        <v>0</v>
      </c>
      <c r="KK52" s="290" t="s">
        <v>207</v>
      </c>
      <c r="KL52" s="291"/>
      <c r="KM52" s="310" t="s">
        <v>529</v>
      </c>
      <c r="KN52" s="677"/>
      <c r="KO52" s="753"/>
      <c r="KP52" s="679"/>
      <c r="KQ52" s="680"/>
      <c r="KR52" s="720" t="e">
        <f>+KR51/$H$59</f>
        <v>#DIV/0!</v>
      </c>
      <c r="KS52" s="697"/>
      <c r="KT52" s="697"/>
      <c r="KU52" s="697"/>
      <c r="KV52" s="697"/>
      <c r="KW52" s="697"/>
      <c r="KX52" s="697"/>
      <c r="KY52" s="697"/>
      <c r="KZ52" s="698">
        <f t="shared" ref="KZ52:KZ54" si="1017">ROUND(KQ52,0)</f>
        <v>0</v>
      </c>
      <c r="LA52" s="699">
        <f t="shared" ref="LA52:LA54" si="1018">KQ52-KZ52</f>
        <v>0</v>
      </c>
      <c r="LD52" s="290" t="s">
        <v>207</v>
      </c>
      <c r="LE52" s="291"/>
      <c r="LF52" s="310" t="s">
        <v>529</v>
      </c>
      <c r="LG52" s="677"/>
      <c r="LH52" s="753"/>
      <c r="LI52" s="679">
        <v>0</v>
      </c>
      <c r="LJ52" s="680"/>
      <c r="LK52" s="720" t="e">
        <f>+LK51/$H$62</f>
        <v>#DIV/0!</v>
      </c>
      <c r="LL52" s="697"/>
      <c r="LM52" s="697"/>
      <c r="LN52" s="697"/>
      <c r="LO52" s="697"/>
      <c r="LP52" s="697"/>
      <c r="LQ52" s="697"/>
      <c r="LR52" s="697"/>
      <c r="LS52" s="698">
        <f t="shared" ref="LS52:LS54" si="1019">ROUND(LJ52,0)</f>
        <v>0</v>
      </c>
      <c r="LT52" s="699">
        <f t="shared" ref="LT52:LT54" si="1020">LJ52-LS52</f>
        <v>0</v>
      </c>
      <c r="LW52" s="290" t="s">
        <v>207</v>
      </c>
      <c r="LX52" s="291"/>
      <c r="LY52" s="310" t="s">
        <v>529</v>
      </c>
      <c r="LZ52" s="677"/>
      <c r="MA52" s="753"/>
      <c r="MB52" s="679"/>
      <c r="MC52" s="680"/>
      <c r="MD52" s="720" t="e">
        <f>+MD51/$H$62</f>
        <v>#DIV/0!</v>
      </c>
      <c r="ME52" s="697"/>
      <c r="MF52" s="697"/>
      <c r="MG52" s="697"/>
      <c r="MH52" s="697"/>
      <c r="MI52" s="697"/>
      <c r="MJ52" s="697"/>
      <c r="MK52" s="697"/>
      <c r="ML52" s="698">
        <f t="shared" ref="ML52:ML54" si="1021">ROUND(MC52,0)</f>
        <v>0</v>
      </c>
      <c r="MM52" s="699">
        <f t="shared" ref="MM52:MM54" si="1022">MC52-ML52</f>
        <v>0</v>
      </c>
      <c r="MP52" s="290" t="s">
        <v>207</v>
      </c>
      <c r="MQ52" s="291"/>
      <c r="MR52" s="310" t="s">
        <v>529</v>
      </c>
      <c r="MS52" s="677"/>
      <c r="MT52" s="753"/>
      <c r="MU52" s="679"/>
      <c r="MV52" s="680"/>
      <c r="MW52" s="720"/>
      <c r="MX52" s="697"/>
      <c r="MY52" s="697"/>
      <c r="MZ52" s="697"/>
      <c r="NA52" s="697"/>
      <c r="NB52" s="697"/>
      <c r="NC52" s="697"/>
      <c r="ND52" s="697"/>
      <c r="NE52" s="698">
        <f t="shared" ref="NE52:NE54" si="1023">ROUND(MV52,0)</f>
        <v>0</v>
      </c>
      <c r="NF52" s="699">
        <f t="shared" ref="NF52:NF54" si="1024">MV52-NE52</f>
        <v>0</v>
      </c>
      <c r="NI52" s="290" t="s">
        <v>207</v>
      </c>
      <c r="NJ52" s="291"/>
      <c r="NK52" s="310" t="s">
        <v>529</v>
      </c>
      <c r="NL52" s="677"/>
      <c r="NM52" s="753"/>
      <c r="NN52" s="679"/>
      <c r="NO52" s="680"/>
      <c r="NP52" s="720" t="e">
        <f>+NP51/$H$62</f>
        <v>#DIV/0!</v>
      </c>
      <c r="NQ52" s="697"/>
      <c r="NR52" s="697"/>
      <c r="NS52" s="697"/>
      <c r="NT52" s="697"/>
      <c r="NU52" s="697"/>
      <c r="NV52" s="697"/>
      <c r="NW52" s="697"/>
      <c r="NX52" s="698">
        <f t="shared" ref="NX52:NX54" si="1025">ROUND(NO52,0)</f>
        <v>0</v>
      </c>
      <c r="NY52" s="699">
        <f t="shared" ref="NY52:NY54" si="1026">NO52-NX52</f>
        <v>0</v>
      </c>
      <c r="OB52" s="290" t="s">
        <v>207</v>
      </c>
      <c r="OC52" s="291"/>
      <c r="OD52" s="310" t="s">
        <v>529</v>
      </c>
      <c r="OE52" s="677"/>
      <c r="OF52" s="753"/>
      <c r="OG52" s="679"/>
      <c r="OH52" s="680"/>
      <c r="OI52" s="720" t="e">
        <f>+OI51/$H$62</f>
        <v>#DIV/0!</v>
      </c>
      <c r="OJ52" s="697"/>
      <c r="OK52" s="697"/>
      <c r="OL52" s="697"/>
      <c r="OM52" s="697"/>
      <c r="ON52" s="697"/>
      <c r="OO52" s="697"/>
      <c r="OP52" s="697"/>
      <c r="OQ52" s="698">
        <f t="shared" ref="OQ52:OQ54" si="1027">ROUND(OH52,0)</f>
        <v>0</v>
      </c>
      <c r="OR52" s="699">
        <f t="shared" ref="OR52:OR54" si="1028">OH52-OQ52</f>
        <v>0</v>
      </c>
    </row>
    <row r="53" spans="1:408" ht="46.5" thickTop="1" thickBot="1" x14ac:dyDescent="0.3">
      <c r="B53" s="754" t="s">
        <v>208</v>
      </c>
      <c r="C53" s="755" t="s">
        <v>382</v>
      </c>
      <c r="D53" s="311" t="s">
        <v>530</v>
      </c>
      <c r="E53" s="732" t="s">
        <v>164</v>
      </c>
      <c r="F53" s="693">
        <v>1100</v>
      </c>
      <c r="G53" s="694"/>
      <c r="H53" s="695">
        <f>ROUND(F53*G53,0)</f>
        <v>0</v>
      </c>
      <c r="I53" s="723"/>
      <c r="L53" s="754" t="s">
        <v>208</v>
      </c>
      <c r="M53" s="755" t="s">
        <v>382</v>
      </c>
      <c r="N53" s="311" t="s">
        <v>530</v>
      </c>
      <c r="O53" s="732" t="s">
        <v>164</v>
      </c>
      <c r="P53" s="693">
        <v>1100</v>
      </c>
      <c r="Q53" s="694">
        <v>4600</v>
      </c>
      <c r="R53" s="695">
        <v>5060000</v>
      </c>
      <c r="S53" s="723"/>
      <c r="T53" s="697">
        <f>IFERROR(IF(EXACT(VLOOKUP(L53,OFERTA_0,1,FALSE),L53),1,0),0)</f>
        <v>1</v>
      </c>
      <c r="U53" s="697">
        <f>IFERROR(IF(EXACT(VLOOKUP(L53,OFERTA_0,3,FALSE),N53),1,0),0)</f>
        <v>1</v>
      </c>
      <c r="V53" s="697">
        <f>IFERROR(IF(EXACT(VLOOKUP(L53,OFERTA_0,4,FALSE),O53),1,0),0)</f>
        <v>1</v>
      </c>
      <c r="W53" s="697">
        <f>IFERROR(IF(EXACT(VLOOKUP(L53,OFERTA_0,5,FALSE),P53),1,0),0)</f>
        <v>1</v>
      </c>
      <c r="X53" s="697">
        <f t="shared" ref="X53:X54" si="1029">IFERROR(IF(Q53&lt;=0,0,1),0)</f>
        <v>1</v>
      </c>
      <c r="Y53" s="697">
        <f t="shared" ref="Y53:Y54" si="1030">IFERROR(IF(R53&lt;=0,0,1),0)</f>
        <v>1</v>
      </c>
      <c r="Z53" s="697">
        <f t="shared" ref="Z53:Z54" si="1031">PRODUCT(T53:Y53)</f>
        <v>1</v>
      </c>
      <c r="AA53" s="698">
        <f t="shared" si="987"/>
        <v>5060000</v>
      </c>
      <c r="AB53" s="699">
        <f t="shared" si="988"/>
        <v>0</v>
      </c>
      <c r="AE53" s="754" t="s">
        <v>208</v>
      </c>
      <c r="AF53" s="755" t="s">
        <v>382</v>
      </c>
      <c r="AG53" s="311" t="s">
        <v>530</v>
      </c>
      <c r="AH53" s="732" t="s">
        <v>164</v>
      </c>
      <c r="AI53" s="693">
        <v>1100</v>
      </c>
      <c r="AJ53" s="694">
        <v>13800</v>
      </c>
      <c r="AK53" s="695">
        <f>ROUND(AI53*AJ53,0)</f>
        <v>15180000</v>
      </c>
      <c r="AL53" s="723"/>
      <c r="AM53" s="697">
        <f>IFERROR(IF(EXACT(VLOOKUP(AE53,OFERTA_0,1,FALSE),AE53),1,0),0)</f>
        <v>1</v>
      </c>
      <c r="AN53" s="697">
        <f>IFERROR(IF(EXACT(VLOOKUP(AE53,OFERTA_0,3,FALSE),AG53),1,0),0)</f>
        <v>1</v>
      </c>
      <c r="AO53" s="697">
        <f>IFERROR(IF(EXACT(VLOOKUP(AE53,OFERTA_0,4,FALSE),AH53),1,0),0)</f>
        <v>1</v>
      </c>
      <c r="AP53" s="697">
        <f>IFERROR(IF(EXACT(VLOOKUP(AE53,OFERTA_0,5,FALSE),AI53),1,0),0)</f>
        <v>1</v>
      </c>
      <c r="AQ53" s="697">
        <f t="shared" ref="AQ53:AQ54" si="1032">IFERROR(IF(AJ53&lt;=0,0,1),0)</f>
        <v>1</v>
      </c>
      <c r="AR53" s="697">
        <f t="shared" ref="AR53:AR54" si="1033">IFERROR(IF(AK53&lt;=0,0,1),0)</f>
        <v>1</v>
      </c>
      <c r="AS53" s="697">
        <f t="shared" ref="AS53:AS54" si="1034">PRODUCT(AM53:AR53)</f>
        <v>1</v>
      </c>
      <c r="AT53" s="698">
        <f t="shared" si="989"/>
        <v>15180000</v>
      </c>
      <c r="AU53" s="699">
        <f t="shared" si="990"/>
        <v>0</v>
      </c>
      <c r="AX53" s="754" t="s">
        <v>208</v>
      </c>
      <c r="AY53" s="755" t="s">
        <v>382</v>
      </c>
      <c r="AZ53" s="311" t="s">
        <v>530</v>
      </c>
      <c r="BA53" s="732" t="s">
        <v>164</v>
      </c>
      <c r="BB53" s="693">
        <v>1100</v>
      </c>
      <c r="BC53" s="700">
        <v>14883.000000000004</v>
      </c>
      <c r="BD53" s="695">
        <f>ROUND(BB53*BC53,0)</f>
        <v>16371300</v>
      </c>
      <c r="BE53" s="723"/>
      <c r="BF53" s="697">
        <f>IFERROR(IF(EXACT(VLOOKUP(AX53,OFERTA_0,1,FALSE),AX53),1,0),0)</f>
        <v>1</v>
      </c>
      <c r="BG53" s="697">
        <f>IFERROR(IF(EXACT(VLOOKUP(AX53,OFERTA_0,3,FALSE),AZ53),1,0),0)</f>
        <v>1</v>
      </c>
      <c r="BH53" s="697">
        <f>IFERROR(IF(EXACT(VLOOKUP(AX53,OFERTA_0,4,FALSE),BA53),1,0),0)</f>
        <v>1</v>
      </c>
      <c r="BI53" s="697">
        <f>IFERROR(IF(EXACT(VLOOKUP(AX53,OFERTA_0,5,FALSE),BB53),1,0),0)</f>
        <v>1</v>
      </c>
      <c r="BJ53" s="697">
        <f t="shared" ref="BJ53:BJ54" si="1035">IFERROR(IF(BC53&lt;=0,0,1),0)</f>
        <v>1</v>
      </c>
      <c r="BK53" s="697">
        <f t="shared" ref="BK53:BK54" si="1036">IFERROR(IF(BD53&lt;=0,0,1),0)</f>
        <v>1</v>
      </c>
      <c r="BL53" s="697">
        <f t="shared" ref="BL53:BL54" si="1037">PRODUCT(BF53:BK53)</f>
        <v>1</v>
      </c>
      <c r="BM53" s="698">
        <f t="shared" si="991"/>
        <v>16371300</v>
      </c>
      <c r="BN53" s="699">
        <f t="shared" si="992"/>
        <v>0</v>
      </c>
      <c r="BQ53" s="754" t="s">
        <v>208</v>
      </c>
      <c r="BR53" s="755" t="s">
        <v>382</v>
      </c>
      <c r="BS53" s="311" t="s">
        <v>530</v>
      </c>
      <c r="BT53" s="732" t="s">
        <v>164</v>
      </c>
      <c r="BU53" s="693">
        <v>1100</v>
      </c>
      <c r="BV53" s="694">
        <v>15087</v>
      </c>
      <c r="BW53" s="695">
        <f>ROUND(BU53*BV53,0)</f>
        <v>16595700</v>
      </c>
      <c r="BX53" s="723"/>
      <c r="BY53" s="697">
        <f>IFERROR(IF(EXACT(VLOOKUP(BQ53,OFERTA_0,1,FALSE),BQ53),1,0),0)</f>
        <v>1</v>
      </c>
      <c r="BZ53" s="697">
        <f>IFERROR(IF(EXACT(VLOOKUP(BQ53,OFERTA_0,3,FALSE),BS53),1,0),0)</f>
        <v>1</v>
      </c>
      <c r="CA53" s="697">
        <f>IFERROR(IF(EXACT(VLOOKUP(BQ53,OFERTA_0,4,FALSE),BT53),1,0),0)</f>
        <v>1</v>
      </c>
      <c r="CB53" s="697">
        <f>IFERROR(IF(EXACT(VLOOKUP(BQ53,OFERTA_0,5,FALSE),BU53),1,0),0)</f>
        <v>1</v>
      </c>
      <c r="CC53" s="697">
        <f t="shared" ref="CC53:CC54" si="1038">IFERROR(IF(BV53&lt;=0,0,1),0)</f>
        <v>1</v>
      </c>
      <c r="CD53" s="697">
        <f t="shared" ref="CD53:CD54" si="1039">IFERROR(IF(BW53&lt;=0,0,1),0)</f>
        <v>1</v>
      </c>
      <c r="CE53" s="697">
        <f t="shared" ref="CE53:CE54" si="1040">PRODUCT(BY53:CD53)</f>
        <v>1</v>
      </c>
      <c r="CF53" s="698">
        <f t="shared" si="993"/>
        <v>16595700</v>
      </c>
      <c r="CG53" s="699">
        <f t="shared" si="994"/>
        <v>0</v>
      </c>
      <c r="CJ53" s="754" t="s">
        <v>208</v>
      </c>
      <c r="CK53" s="755" t="s">
        <v>382</v>
      </c>
      <c r="CL53" s="296" t="s">
        <v>530</v>
      </c>
      <c r="CM53" s="732" t="s">
        <v>164</v>
      </c>
      <c r="CN53" s="693">
        <v>1100</v>
      </c>
      <c r="CO53" s="694">
        <v>14500</v>
      </c>
      <c r="CP53" s="695">
        <f t="shared" ref="CP53:CP54" si="1041">ROUND(CN53*CO53,0)</f>
        <v>15950000</v>
      </c>
      <c r="CQ53" s="723"/>
      <c r="CR53" s="697">
        <f>IFERROR(IF(EXACT(VLOOKUP(CJ53,OFERTA_0,1,FALSE),CJ53),1,0),0)</f>
        <v>1</v>
      </c>
      <c r="CS53" s="697">
        <f>IFERROR(IF(EXACT(VLOOKUP(CJ53,OFERTA_0,3,FALSE),CL53),1,0),0)</f>
        <v>1</v>
      </c>
      <c r="CT53" s="697">
        <f>IFERROR(IF(EXACT(VLOOKUP(CJ53,OFERTA_0,4,FALSE),CM53),1,0),0)</f>
        <v>1</v>
      </c>
      <c r="CU53" s="697">
        <f>IFERROR(IF(EXACT(VLOOKUP(CJ53,OFERTA_0,5,FALSE),CN53),1,0),0)</f>
        <v>1</v>
      </c>
      <c r="CV53" s="697">
        <f t="shared" ref="CV53:CV54" si="1042">IFERROR(IF(CO53&lt;=0,0,1),0)</f>
        <v>1</v>
      </c>
      <c r="CW53" s="697">
        <f t="shared" ref="CW53:CW54" si="1043">IFERROR(IF(CP53&lt;=0,0,1),0)</f>
        <v>1</v>
      </c>
      <c r="CX53" s="697">
        <f t="shared" ref="CX53:CX54" si="1044">PRODUCT(CR53:CW53)</f>
        <v>1</v>
      </c>
      <c r="CY53" s="698">
        <f t="shared" si="995"/>
        <v>15950000</v>
      </c>
      <c r="CZ53" s="699">
        <f t="shared" si="996"/>
        <v>0</v>
      </c>
      <c r="DC53" s="754" t="s">
        <v>208</v>
      </c>
      <c r="DD53" s="755" t="s">
        <v>382</v>
      </c>
      <c r="DE53" s="311" t="s">
        <v>530</v>
      </c>
      <c r="DF53" s="732" t="s">
        <v>164</v>
      </c>
      <c r="DG53" s="693">
        <v>1100</v>
      </c>
      <c r="DH53" s="694">
        <v>16500</v>
      </c>
      <c r="DI53" s="695">
        <f>ROUND(DG53*DH53,0)</f>
        <v>18150000</v>
      </c>
      <c r="DJ53" s="723"/>
      <c r="DK53" s="697">
        <f>IFERROR(IF(EXACT(VLOOKUP(DC53,OFERTA_0,1,FALSE),DC53),1,0),0)</f>
        <v>1</v>
      </c>
      <c r="DL53" s="697">
        <f>IFERROR(IF(EXACT(VLOOKUP(DC53,OFERTA_0,3,FALSE),DE53),1,0),0)</f>
        <v>1</v>
      </c>
      <c r="DM53" s="697">
        <f>IFERROR(IF(EXACT(VLOOKUP(DC53,OFERTA_0,4,FALSE),DF53),1,0),0)</f>
        <v>1</v>
      </c>
      <c r="DN53" s="697">
        <f>IFERROR(IF(EXACT(VLOOKUP(DC53,OFERTA_0,5,FALSE),DG53),1,0),0)</f>
        <v>1</v>
      </c>
      <c r="DO53" s="697">
        <f t="shared" ref="DO53:DO54" si="1045">IFERROR(IF(DH53&lt;=0,0,1),0)</f>
        <v>1</v>
      </c>
      <c r="DP53" s="697">
        <f t="shared" ref="DP53:DP54" si="1046">IFERROR(IF(DI53&lt;=0,0,1),0)</f>
        <v>1</v>
      </c>
      <c r="DQ53" s="697">
        <f t="shared" ref="DQ53:DQ54" si="1047">PRODUCT(DK53:DP53)</f>
        <v>1</v>
      </c>
      <c r="DR53" s="698">
        <f t="shared" si="997"/>
        <v>18150000</v>
      </c>
      <c r="DS53" s="699">
        <f t="shared" si="998"/>
        <v>0</v>
      </c>
      <c r="DV53" s="754" t="s">
        <v>208</v>
      </c>
      <c r="DW53" s="755" t="s">
        <v>382</v>
      </c>
      <c r="DX53" s="312" t="s">
        <v>530</v>
      </c>
      <c r="DY53" s="732" t="s">
        <v>164</v>
      </c>
      <c r="DZ53" s="693">
        <v>1100</v>
      </c>
      <c r="EA53" s="694">
        <v>28500</v>
      </c>
      <c r="EB53" s="701">
        <f>ROUND(DZ53*EA53,0)</f>
        <v>31350000</v>
      </c>
      <c r="EC53" s="723"/>
      <c r="ED53" s="697">
        <f>IFERROR(IF(EXACT(VLOOKUP(DV53,OFERTA_0,1,FALSE),DV53),1,0),0)</f>
        <v>1</v>
      </c>
      <c r="EE53" s="697">
        <f>IFERROR(IF(EXACT(VLOOKUP(DV53,OFERTA_0,3,FALSE),DX53),1,0),0)</f>
        <v>1</v>
      </c>
      <c r="EF53" s="697">
        <f>IFERROR(IF(EXACT(VLOOKUP(DV53,OFERTA_0,4,FALSE),DY53),1,0),0)</f>
        <v>1</v>
      </c>
      <c r="EG53" s="697">
        <f>IFERROR(IF(EXACT(VLOOKUP(DV53,OFERTA_0,5,FALSE),DZ53),1,0),0)</f>
        <v>1</v>
      </c>
      <c r="EH53" s="697">
        <f t="shared" ref="EH53:EH54" si="1048">IFERROR(IF(EA53&lt;=0,0,1),0)</f>
        <v>1</v>
      </c>
      <c r="EI53" s="697">
        <f t="shared" ref="EI53:EI54" si="1049">IFERROR(IF(EB53&lt;=0,0,1),0)</f>
        <v>1</v>
      </c>
      <c r="EJ53" s="697">
        <f t="shared" ref="EJ53:EJ54" si="1050">PRODUCT(ED53:EI53)</f>
        <v>1</v>
      </c>
      <c r="EK53" s="698">
        <f t="shared" si="999"/>
        <v>31350000</v>
      </c>
      <c r="EL53" s="699">
        <f t="shared" si="1000"/>
        <v>0</v>
      </c>
      <c r="EO53" s="754" t="s">
        <v>208</v>
      </c>
      <c r="EP53" s="755" t="s">
        <v>382</v>
      </c>
      <c r="EQ53" s="312" t="s">
        <v>530</v>
      </c>
      <c r="ER53" s="732" t="s">
        <v>164</v>
      </c>
      <c r="ES53" s="693">
        <v>1100</v>
      </c>
      <c r="ET53" s="694">
        <v>27150</v>
      </c>
      <c r="EU53" s="695">
        <f>ROUND(ES53*ET53,0)</f>
        <v>29865000</v>
      </c>
      <c r="EV53" s="723"/>
      <c r="EW53" s="697">
        <f>IFERROR(IF(EXACT(VLOOKUP(EO53,OFERTA_0,1,FALSE),EO53),1,0),0)</f>
        <v>1</v>
      </c>
      <c r="EX53" s="697">
        <f>IFERROR(IF(EXACT(VLOOKUP(EO53,OFERTA_0,3,FALSE),EQ53),1,0),0)</f>
        <v>1</v>
      </c>
      <c r="EY53" s="697">
        <f>IFERROR(IF(EXACT(VLOOKUP(EO53,OFERTA_0,4,FALSE),ER53),1,0),0)</f>
        <v>1</v>
      </c>
      <c r="EZ53" s="697">
        <f>IFERROR(IF(EXACT(VLOOKUP(EO53,OFERTA_0,5,FALSE),ES53),1,0),0)</f>
        <v>1</v>
      </c>
      <c r="FA53" s="697">
        <f t="shared" ref="FA53:FA54" si="1051">IFERROR(IF(ET53&lt;=0,0,1),0)</f>
        <v>1</v>
      </c>
      <c r="FB53" s="697">
        <f t="shared" ref="FB53:FB54" si="1052">IFERROR(IF(EU53&lt;=0,0,1),0)</f>
        <v>1</v>
      </c>
      <c r="FC53" s="697">
        <f t="shared" ref="FC53:FC54" si="1053">PRODUCT(EW53:FB53)</f>
        <v>1</v>
      </c>
      <c r="FD53" s="698">
        <f t="shared" si="1001"/>
        <v>29865000</v>
      </c>
      <c r="FE53" s="699">
        <f t="shared" si="1002"/>
        <v>0</v>
      </c>
      <c r="FH53" s="707" t="s">
        <v>381</v>
      </c>
      <c r="FI53" s="707" t="s">
        <v>204</v>
      </c>
      <c r="FJ53" s="299" t="s">
        <v>588</v>
      </c>
      <c r="FK53" s="728" t="s">
        <v>164</v>
      </c>
      <c r="FL53" s="709">
        <v>7</v>
      </c>
      <c r="FM53" s="710">
        <v>180000</v>
      </c>
      <c r="FN53" s="705">
        <f>ROUND(FL53*FM53,0)</f>
        <v>1260000</v>
      </c>
      <c r="FO53" s="722"/>
      <c r="FP53" s="697">
        <f>IFERROR(IF(EXACT(VLOOKUP(FH53,OFERTA_0,1,FALSE),FH53),1,0),0)</f>
        <v>0</v>
      </c>
      <c r="FQ53" s="697">
        <f>IFERROR(IF(EXACT(VLOOKUP(FH53,OFERTA_0,3,FALSE),FJ53),1,0),0)</f>
        <v>0</v>
      </c>
      <c r="FR53" s="697">
        <f>IFERROR(IF(EXACT(VLOOKUP(FH53,OFERTA_0,4,FALSE),FK53),1,0),0)</f>
        <v>0</v>
      </c>
      <c r="FS53" s="697">
        <f>IFERROR(IF(EXACT(VLOOKUP(FH53,OFERTA_0,5,FALSE),FL53),1,0),0)</f>
        <v>0</v>
      </c>
      <c r="FT53" s="697">
        <f t="shared" ref="FT53:FT54" si="1054">IFERROR(IF(FM53&lt;=0,0,1),0)</f>
        <v>1</v>
      </c>
      <c r="FU53" s="697">
        <f t="shared" ref="FU53:FU54" si="1055">IFERROR(IF(FN53&lt;=0,0,1),0)</f>
        <v>1</v>
      </c>
      <c r="FV53" s="697">
        <f t="shared" ref="FV53:FV54" si="1056">PRODUCT(FP53:FU53)</f>
        <v>0</v>
      </c>
      <c r="FW53" s="698">
        <f t="shared" si="1003"/>
        <v>1260000</v>
      </c>
      <c r="FX53" s="699">
        <f t="shared" si="1004"/>
        <v>0</v>
      </c>
      <c r="GA53" s="754" t="s">
        <v>208</v>
      </c>
      <c r="GB53" s="755" t="s">
        <v>382</v>
      </c>
      <c r="GC53" s="311" t="s">
        <v>530</v>
      </c>
      <c r="GD53" s="732" t="s">
        <v>164</v>
      </c>
      <c r="GE53" s="693">
        <v>1100</v>
      </c>
      <c r="GF53" s="694">
        <v>20000</v>
      </c>
      <c r="GG53" s="695">
        <f>ROUND(GE53*GF53,0)</f>
        <v>22000000</v>
      </c>
      <c r="GH53" s="723"/>
      <c r="GI53" s="697">
        <f>IFERROR(IF(EXACT(VLOOKUP(GA53,OFERTA_0,1,FALSE),GA53),1,0),0)</f>
        <v>1</v>
      </c>
      <c r="GJ53" s="697">
        <f>IFERROR(IF(EXACT(VLOOKUP(GA53,OFERTA_0,3,FALSE),GC53),1,0),0)</f>
        <v>1</v>
      </c>
      <c r="GK53" s="697">
        <f>IFERROR(IF(EXACT(VLOOKUP(GA53,OFERTA_0,4,FALSE),GD53),1,0),0)</f>
        <v>1</v>
      </c>
      <c r="GL53" s="697">
        <f>IFERROR(IF(EXACT(VLOOKUP(GA53,OFERTA_0,5,FALSE),GE53),1,0),0)</f>
        <v>1</v>
      </c>
      <c r="GM53" s="697">
        <f t="shared" ref="GM53:GM54" si="1057">IFERROR(IF(GF53&lt;=0,0,1),0)</f>
        <v>1</v>
      </c>
      <c r="GN53" s="697">
        <f t="shared" ref="GN53:GN54" si="1058">IFERROR(IF(GG53&lt;=0,0,1),0)</f>
        <v>1</v>
      </c>
      <c r="GO53" s="697">
        <f t="shared" ref="GO53:GO54" si="1059">PRODUCT(GI53:GN53)</f>
        <v>1</v>
      </c>
      <c r="GP53" s="698">
        <f t="shared" si="1005"/>
        <v>22000000</v>
      </c>
      <c r="GQ53" s="699">
        <f t="shared" si="1006"/>
        <v>0</v>
      </c>
      <c r="GT53" s="754" t="s">
        <v>208</v>
      </c>
      <c r="GU53" s="755" t="s">
        <v>382</v>
      </c>
      <c r="GV53" s="311" t="s">
        <v>530</v>
      </c>
      <c r="GW53" s="732" t="s">
        <v>164</v>
      </c>
      <c r="GX53" s="693">
        <v>1100</v>
      </c>
      <c r="GY53" s="694">
        <v>8000</v>
      </c>
      <c r="GZ53" s="695">
        <f>ROUND(GX53*GY53,0)</f>
        <v>8800000</v>
      </c>
      <c r="HA53" s="723"/>
      <c r="HB53" s="697">
        <f>IFERROR(IF(EXACT(VLOOKUP(GT53,OFERTA_0,1,FALSE),GT53),1,0),0)</f>
        <v>1</v>
      </c>
      <c r="HC53" s="697">
        <f>IFERROR(IF(EXACT(VLOOKUP(GT53,OFERTA_0,3,FALSE),GV53),1,0),0)</f>
        <v>1</v>
      </c>
      <c r="HD53" s="697">
        <f>IFERROR(IF(EXACT(VLOOKUP(GT53,OFERTA_0,4,FALSE),GW53),1,0),0)</f>
        <v>1</v>
      </c>
      <c r="HE53" s="697">
        <f>IFERROR(IF(EXACT(VLOOKUP(GT53,OFERTA_0,5,FALSE),GX53),1,0),0)</f>
        <v>1</v>
      </c>
      <c r="HF53" s="697">
        <f t="shared" ref="HF53:HF54" si="1060">IFERROR(IF(GY53&lt;=0,0,1),0)</f>
        <v>1</v>
      </c>
      <c r="HG53" s="697">
        <f t="shared" ref="HG53:HG54" si="1061">IFERROR(IF(GZ53&lt;=0,0,1),0)</f>
        <v>1</v>
      </c>
      <c r="HH53" s="697">
        <f t="shared" ref="HH53:HH54" si="1062">PRODUCT(HB53:HG53)</f>
        <v>1</v>
      </c>
      <c r="HI53" s="698">
        <f t="shared" si="1007"/>
        <v>8800000</v>
      </c>
      <c r="HJ53" s="699">
        <f t="shared" si="1008"/>
        <v>0</v>
      </c>
      <c r="HM53" s="754" t="s">
        <v>208</v>
      </c>
      <c r="HN53" s="755" t="s">
        <v>382</v>
      </c>
      <c r="HO53" s="311" t="s">
        <v>530</v>
      </c>
      <c r="HP53" s="732" t="s">
        <v>164</v>
      </c>
      <c r="HQ53" s="693">
        <v>1100</v>
      </c>
      <c r="HR53" s="694">
        <v>9499</v>
      </c>
      <c r="HS53" s="695">
        <f>ROUND(HQ53*HR53,0)</f>
        <v>10448900</v>
      </c>
      <c r="HT53" s="723"/>
      <c r="HU53" s="697">
        <f>IFERROR(IF(EXACT(VLOOKUP(HM53,OFERTA_0,1,FALSE),HM53),1,0),0)</f>
        <v>1</v>
      </c>
      <c r="HV53" s="697">
        <f>IFERROR(IF(EXACT(VLOOKUP(HM53,OFERTA_0,3,FALSE),HO53),1,0),0)</f>
        <v>1</v>
      </c>
      <c r="HW53" s="697">
        <f>IFERROR(IF(EXACT(VLOOKUP(HM53,OFERTA_0,4,FALSE),HP53),1,0),0)</f>
        <v>1</v>
      </c>
      <c r="HX53" s="697">
        <f>IFERROR(IF(EXACT(VLOOKUP(HM53,OFERTA_0,5,FALSE),HQ53),1,0),0)</f>
        <v>1</v>
      </c>
      <c r="HY53" s="697">
        <f t="shared" ref="HY53:HY54" si="1063">IFERROR(IF(HR53&lt;=0,0,1),0)</f>
        <v>1</v>
      </c>
      <c r="HZ53" s="697">
        <f t="shared" ref="HZ53:HZ54" si="1064">IFERROR(IF(HS53&lt;=0,0,1),0)</f>
        <v>1</v>
      </c>
      <c r="IA53" s="697">
        <f t="shared" ref="IA53:IA54" si="1065">PRODUCT(HU53:HZ53)</f>
        <v>1</v>
      </c>
      <c r="IB53" s="698">
        <f t="shared" si="1009"/>
        <v>10448900</v>
      </c>
      <c r="IC53" s="699">
        <f t="shared" si="1010"/>
        <v>0</v>
      </c>
      <c r="IF53" s="754" t="s">
        <v>208</v>
      </c>
      <c r="IG53" s="755" t="s">
        <v>382</v>
      </c>
      <c r="IH53" s="311" t="s">
        <v>530</v>
      </c>
      <c r="II53" s="732" t="s">
        <v>164</v>
      </c>
      <c r="IJ53" s="693">
        <v>1100</v>
      </c>
      <c r="IK53" s="694">
        <v>9400</v>
      </c>
      <c r="IL53" s="695">
        <f>ROUND(IJ53*IK53,0)</f>
        <v>10340000</v>
      </c>
      <c r="IM53" s="723"/>
      <c r="IN53" s="697">
        <f>IFERROR(IF(EXACT(VLOOKUP(IF53,OFERTA_0,1,FALSE),IF53),1,0),0)</f>
        <v>1</v>
      </c>
      <c r="IO53" s="697">
        <f>IFERROR(IF(EXACT(VLOOKUP(IF53,OFERTA_0,3,FALSE),IH53),1,0),0)</f>
        <v>1</v>
      </c>
      <c r="IP53" s="697">
        <f>IFERROR(IF(EXACT(VLOOKUP(IF53,OFERTA_0,4,FALSE),II53),1,0),0)</f>
        <v>1</v>
      </c>
      <c r="IQ53" s="697">
        <f>IFERROR(IF(EXACT(VLOOKUP(IF53,OFERTA_0,5,FALSE),IJ53),1,0),0)</f>
        <v>1</v>
      </c>
      <c r="IR53" s="697">
        <f t="shared" ref="IR53:IR54" si="1066">IFERROR(IF(IK53&lt;=0,0,1),0)</f>
        <v>1</v>
      </c>
      <c r="IS53" s="697">
        <f t="shared" ref="IS53:IS54" si="1067">IFERROR(IF(IL53&lt;=0,0,1),0)</f>
        <v>1</v>
      </c>
      <c r="IT53" s="697">
        <f t="shared" ref="IT53:IT54" si="1068">PRODUCT(IN53:IS53)</f>
        <v>1</v>
      </c>
      <c r="IU53" s="698">
        <f t="shared" si="1011"/>
        <v>10340000</v>
      </c>
      <c r="IV53" s="699">
        <f t="shared" si="1012"/>
        <v>0</v>
      </c>
      <c r="IY53" s="754" t="s">
        <v>208</v>
      </c>
      <c r="IZ53" s="755" t="s">
        <v>382</v>
      </c>
      <c r="JA53" s="311" t="s">
        <v>530</v>
      </c>
      <c r="JB53" s="732" t="s">
        <v>164</v>
      </c>
      <c r="JC53" s="693">
        <v>1100</v>
      </c>
      <c r="JD53" s="694">
        <v>15000</v>
      </c>
      <c r="JE53" s="695">
        <f>ROUND(JC53*JD53,0)</f>
        <v>16500000</v>
      </c>
      <c r="JF53" s="723"/>
      <c r="JG53" s="697">
        <f>IFERROR(IF(EXACT(VLOOKUP(IY53,OFERTA_0,1,FALSE),IY53),1,0),0)</f>
        <v>1</v>
      </c>
      <c r="JH53" s="697">
        <f>IFERROR(IF(EXACT(VLOOKUP(IY53,OFERTA_0,3,FALSE),JA53),1,0),0)</f>
        <v>1</v>
      </c>
      <c r="JI53" s="697">
        <f>IFERROR(IF(EXACT(VLOOKUP(IY53,OFERTA_0,4,FALSE),JB53),1,0),0)</f>
        <v>1</v>
      </c>
      <c r="JJ53" s="697">
        <f>IFERROR(IF(EXACT(VLOOKUP(IY53,OFERTA_0,5,FALSE),JC53),1,0),0)</f>
        <v>1</v>
      </c>
      <c r="JK53" s="697">
        <f t="shared" ref="JK53:JK54" si="1069">IFERROR(IF(JD53&lt;=0,0,1),0)</f>
        <v>1</v>
      </c>
      <c r="JL53" s="697">
        <f t="shared" ref="JL53:JL54" si="1070">IFERROR(IF(JE53&lt;=0,0,1),0)</f>
        <v>1</v>
      </c>
      <c r="JM53" s="697">
        <f t="shared" ref="JM53:JM54" si="1071">PRODUCT(JG53:JL53)</f>
        <v>1</v>
      </c>
      <c r="JN53" s="698">
        <f t="shared" si="1013"/>
        <v>16500000</v>
      </c>
      <c r="JO53" s="699">
        <f t="shared" si="1014"/>
        <v>0</v>
      </c>
      <c r="JR53" s="754" t="s">
        <v>208</v>
      </c>
      <c r="JS53" s="755" t="s">
        <v>382</v>
      </c>
      <c r="JT53" s="311" t="s">
        <v>530</v>
      </c>
      <c r="JU53" s="732" t="s">
        <v>164</v>
      </c>
      <c r="JV53" s="693">
        <v>1100</v>
      </c>
      <c r="JW53" s="694">
        <v>9600</v>
      </c>
      <c r="JX53" s="695">
        <f>ROUND(JV53*JW53,0)</f>
        <v>10560000</v>
      </c>
      <c r="JY53" s="723"/>
      <c r="JZ53" s="697">
        <f>IFERROR(IF(EXACT(VLOOKUP(JR53,OFERTA_0,1,FALSE),JR53),1,0),0)</f>
        <v>1</v>
      </c>
      <c r="KA53" s="697">
        <f>IFERROR(IF(EXACT(VLOOKUP(JR53,OFERTA_0,3,FALSE),JT53),1,0),0)</f>
        <v>1</v>
      </c>
      <c r="KB53" s="697">
        <f>IFERROR(IF(EXACT(VLOOKUP(JR53,OFERTA_0,4,FALSE),JU53),1,0),0)</f>
        <v>1</v>
      </c>
      <c r="KC53" s="697">
        <f>IFERROR(IF(EXACT(VLOOKUP(JR53,OFERTA_0,5,FALSE),JV53),1,0),0)</f>
        <v>1</v>
      </c>
      <c r="KD53" s="697">
        <f t="shared" ref="KD53:KD54" si="1072">IFERROR(IF(JW53&lt;=0,0,1),0)</f>
        <v>1</v>
      </c>
      <c r="KE53" s="697">
        <f t="shared" ref="KE53:KE54" si="1073">IFERROR(IF(JX53&lt;=0,0,1),0)</f>
        <v>1</v>
      </c>
      <c r="KF53" s="697">
        <f t="shared" ref="KF53:KF54" si="1074">PRODUCT(JZ53:KE53)</f>
        <v>1</v>
      </c>
      <c r="KG53" s="698">
        <f t="shared" si="1015"/>
        <v>10560000</v>
      </c>
      <c r="KH53" s="699">
        <f t="shared" si="1016"/>
        <v>0</v>
      </c>
      <c r="KK53" s="754" t="s">
        <v>208</v>
      </c>
      <c r="KL53" s="755" t="s">
        <v>382</v>
      </c>
      <c r="KM53" s="311" t="s">
        <v>530</v>
      </c>
      <c r="KN53" s="732" t="s">
        <v>164</v>
      </c>
      <c r="KO53" s="693">
        <v>1100</v>
      </c>
      <c r="KP53" s="694">
        <v>12000</v>
      </c>
      <c r="KQ53" s="695">
        <f>ROUND(KO53*KP53,0)</f>
        <v>13200000</v>
      </c>
      <c r="KR53" s="723"/>
      <c r="KS53" s="697">
        <f>IFERROR(IF(EXACT(VLOOKUP(KK53,OFERTA_0,1,FALSE),KK53),1,0),0)</f>
        <v>1</v>
      </c>
      <c r="KT53" s="697">
        <f>IFERROR(IF(EXACT(VLOOKUP(KK53,OFERTA_0,3,FALSE),KM53),1,0),0)</f>
        <v>1</v>
      </c>
      <c r="KU53" s="697">
        <f>IFERROR(IF(EXACT(VLOOKUP(KK53,OFERTA_0,4,FALSE),KN53),1,0),0)</f>
        <v>1</v>
      </c>
      <c r="KV53" s="697">
        <f>IFERROR(IF(EXACT(VLOOKUP(KK53,OFERTA_0,5,FALSE),KO53),1,0),0)</f>
        <v>1</v>
      </c>
      <c r="KW53" s="697">
        <f t="shared" ref="KW53:KW54" si="1075">IFERROR(IF(KP53&lt;=0,0,1),0)</f>
        <v>1</v>
      </c>
      <c r="KX53" s="697">
        <f t="shared" ref="KX53:KX54" si="1076">IFERROR(IF(KQ53&lt;=0,0,1),0)</f>
        <v>1</v>
      </c>
      <c r="KY53" s="697">
        <f t="shared" ref="KY53:KY54" si="1077">PRODUCT(KS53:KX53)</f>
        <v>1</v>
      </c>
      <c r="KZ53" s="698">
        <f t="shared" si="1017"/>
        <v>13200000</v>
      </c>
      <c r="LA53" s="699">
        <f t="shared" si="1018"/>
        <v>0</v>
      </c>
      <c r="LD53" s="754" t="s">
        <v>208</v>
      </c>
      <c r="LE53" s="755" t="s">
        <v>382</v>
      </c>
      <c r="LF53" s="311" t="s">
        <v>530</v>
      </c>
      <c r="LG53" s="732" t="s">
        <v>164</v>
      </c>
      <c r="LH53" s="693">
        <v>1100</v>
      </c>
      <c r="LI53" s="694">
        <v>13170.055652819994</v>
      </c>
      <c r="LJ53" s="695">
        <f>ROUND(LH53*LI53,0)</f>
        <v>14487061</v>
      </c>
      <c r="LK53" s="723"/>
      <c r="LL53" s="697">
        <f>IFERROR(IF(EXACT(VLOOKUP(LD53,OFERTA_0,1,FALSE),LD53),1,0),0)</f>
        <v>1</v>
      </c>
      <c r="LM53" s="697">
        <f>IFERROR(IF(EXACT(VLOOKUP(LD53,OFERTA_0,3,FALSE),LF53),1,0),0)</f>
        <v>1</v>
      </c>
      <c r="LN53" s="697">
        <f>IFERROR(IF(EXACT(VLOOKUP(LD53,OFERTA_0,4,FALSE),LG53),1,0),0)</f>
        <v>1</v>
      </c>
      <c r="LO53" s="697">
        <f>IFERROR(IF(EXACT(VLOOKUP(LD53,OFERTA_0,5,FALSE),LH53),1,0),0)</f>
        <v>1</v>
      </c>
      <c r="LP53" s="697">
        <f t="shared" ref="LP53:LP54" si="1078">IFERROR(IF(LI53&lt;=0,0,1),0)</f>
        <v>1</v>
      </c>
      <c r="LQ53" s="697">
        <f t="shared" ref="LQ53:LQ54" si="1079">IFERROR(IF(LJ53&lt;=0,0,1),0)</f>
        <v>1</v>
      </c>
      <c r="LR53" s="697">
        <f t="shared" ref="LR53:LR54" si="1080">PRODUCT(LL53:LQ53)</f>
        <v>1</v>
      </c>
      <c r="LS53" s="698">
        <f t="shared" si="1019"/>
        <v>14487061</v>
      </c>
      <c r="LT53" s="699">
        <f t="shared" si="1020"/>
        <v>0</v>
      </c>
      <c r="LW53" s="754" t="s">
        <v>208</v>
      </c>
      <c r="LX53" s="755" t="s">
        <v>382</v>
      </c>
      <c r="LY53" s="311" t="s">
        <v>530</v>
      </c>
      <c r="LZ53" s="732" t="s">
        <v>164</v>
      </c>
      <c r="MA53" s="693">
        <v>1100</v>
      </c>
      <c r="MB53" s="694">
        <v>9498</v>
      </c>
      <c r="MC53" s="695">
        <f>ROUND(MA53*MB53,0)</f>
        <v>10447800</v>
      </c>
      <c r="MD53" s="723"/>
      <c r="ME53" s="697">
        <f>IFERROR(IF(EXACT(VLOOKUP(LW53,OFERTA_0,1,FALSE),LW53),1,0),0)</f>
        <v>1</v>
      </c>
      <c r="MF53" s="697">
        <f>IFERROR(IF(EXACT(VLOOKUP(LW53,OFERTA_0,3,FALSE),LY53),1,0),0)</f>
        <v>1</v>
      </c>
      <c r="MG53" s="697">
        <f>IFERROR(IF(EXACT(VLOOKUP(LW53,OFERTA_0,4,FALSE),LZ53),1,0),0)</f>
        <v>1</v>
      </c>
      <c r="MH53" s="697">
        <f>IFERROR(IF(EXACT(VLOOKUP(LW53,OFERTA_0,5,FALSE),MA53),1,0),0)</f>
        <v>1</v>
      </c>
      <c r="MI53" s="697">
        <f t="shared" ref="MI53:MI54" si="1081">IFERROR(IF(MB53&lt;=0,0,1),0)</f>
        <v>1</v>
      </c>
      <c r="MJ53" s="697">
        <f t="shared" ref="MJ53:MJ54" si="1082">IFERROR(IF(MC53&lt;=0,0,1),0)</f>
        <v>1</v>
      </c>
      <c r="MK53" s="697">
        <f t="shared" ref="MK53:MK54" si="1083">PRODUCT(ME53:MJ53)</f>
        <v>1</v>
      </c>
      <c r="ML53" s="698">
        <f t="shared" si="1021"/>
        <v>10447800</v>
      </c>
      <c r="MM53" s="699">
        <f t="shared" si="1022"/>
        <v>0</v>
      </c>
      <c r="MP53" s="754" t="s">
        <v>208</v>
      </c>
      <c r="MQ53" s="755" t="s">
        <v>382</v>
      </c>
      <c r="MR53" s="311" t="s">
        <v>530</v>
      </c>
      <c r="MS53" s="732" t="s">
        <v>164</v>
      </c>
      <c r="MT53" s="693">
        <v>1100</v>
      </c>
      <c r="MU53" s="694">
        <v>4700</v>
      </c>
      <c r="MV53" s="695">
        <v>5170000</v>
      </c>
      <c r="MW53" s="723"/>
      <c r="MX53" s="697">
        <f>IFERROR(IF(EXACT(VLOOKUP(MP53,OFERTA_0,1,FALSE),MP53),1,0),0)</f>
        <v>1</v>
      </c>
      <c r="MY53" s="697">
        <f>IFERROR(IF(EXACT(VLOOKUP(MP53,OFERTA_0,3,FALSE),MR53),1,0),0)</f>
        <v>1</v>
      </c>
      <c r="MZ53" s="697">
        <f>IFERROR(IF(EXACT(VLOOKUP(MP53,OFERTA_0,4,FALSE),MS53),1,0),0)</f>
        <v>1</v>
      </c>
      <c r="NA53" s="697">
        <f>IFERROR(IF(EXACT(VLOOKUP(MP53,OFERTA_0,5,FALSE),MT53),1,0),0)</f>
        <v>1</v>
      </c>
      <c r="NB53" s="697">
        <f t="shared" ref="NB53:NB54" si="1084">IFERROR(IF(MU53&lt;=0,0,1),0)</f>
        <v>1</v>
      </c>
      <c r="NC53" s="697">
        <f t="shared" ref="NC53:NC54" si="1085">IFERROR(IF(MV53&lt;=0,0,1),0)</f>
        <v>1</v>
      </c>
      <c r="ND53" s="697">
        <f t="shared" ref="ND53:ND54" si="1086">PRODUCT(MX53:NC53)</f>
        <v>1</v>
      </c>
      <c r="NE53" s="698">
        <f t="shared" si="1023"/>
        <v>5170000</v>
      </c>
      <c r="NF53" s="699">
        <f t="shared" si="1024"/>
        <v>0</v>
      </c>
      <c r="NI53" s="754" t="s">
        <v>208</v>
      </c>
      <c r="NJ53" s="755" t="s">
        <v>382</v>
      </c>
      <c r="NK53" s="311" t="s">
        <v>530</v>
      </c>
      <c r="NL53" s="732" t="s">
        <v>164</v>
      </c>
      <c r="NM53" s="693">
        <v>1100</v>
      </c>
      <c r="NN53" s="694">
        <v>9500</v>
      </c>
      <c r="NO53" s="695">
        <f>ROUND(NM53*NN53,0)</f>
        <v>10450000</v>
      </c>
      <c r="NP53" s="723"/>
      <c r="NQ53" s="697">
        <f>IFERROR(IF(EXACT(VLOOKUP(NI53,OFERTA_0,1,FALSE),NI53),1,0),0)</f>
        <v>1</v>
      </c>
      <c r="NR53" s="697">
        <f>IFERROR(IF(EXACT(VLOOKUP(NI53,OFERTA_0,3,FALSE),NK53),1,0),0)</f>
        <v>1</v>
      </c>
      <c r="NS53" s="697">
        <f>IFERROR(IF(EXACT(VLOOKUP(NI53,OFERTA_0,4,FALSE),NL53),1,0),0)</f>
        <v>1</v>
      </c>
      <c r="NT53" s="697">
        <f>IFERROR(IF(EXACT(VLOOKUP(NI53,OFERTA_0,5,FALSE),NM53),1,0),0)</f>
        <v>1</v>
      </c>
      <c r="NU53" s="697">
        <f t="shared" ref="NU53:NU54" si="1087">IFERROR(IF(NN53&lt;=0,0,1),0)</f>
        <v>1</v>
      </c>
      <c r="NV53" s="697">
        <f t="shared" ref="NV53:NV54" si="1088">IFERROR(IF(NO53&lt;=0,0,1),0)</f>
        <v>1</v>
      </c>
      <c r="NW53" s="697">
        <f t="shared" ref="NW53:NW54" si="1089">PRODUCT(NQ53:NV53)</f>
        <v>1</v>
      </c>
      <c r="NX53" s="698">
        <f t="shared" si="1025"/>
        <v>10450000</v>
      </c>
      <c r="NY53" s="699">
        <f t="shared" si="1026"/>
        <v>0</v>
      </c>
      <c r="OB53" s="754" t="s">
        <v>208</v>
      </c>
      <c r="OC53" s="755" t="s">
        <v>382</v>
      </c>
      <c r="OD53" s="311" t="s">
        <v>530</v>
      </c>
      <c r="OE53" s="732" t="s">
        <v>164</v>
      </c>
      <c r="OF53" s="693">
        <v>1100</v>
      </c>
      <c r="OG53" s="694">
        <v>9000</v>
      </c>
      <c r="OH53" s="695">
        <f>ROUND(OF53*OG53,0)</f>
        <v>9900000</v>
      </c>
      <c r="OI53" s="723"/>
      <c r="OJ53" s="697">
        <f>IFERROR(IF(EXACT(VLOOKUP(OB53,OFERTA_0,1,FALSE),OB53),1,0),0)</f>
        <v>1</v>
      </c>
      <c r="OK53" s="697">
        <f>IFERROR(IF(EXACT(VLOOKUP(OB53,OFERTA_0,3,FALSE),OD53),1,0),0)</f>
        <v>1</v>
      </c>
      <c r="OL53" s="697">
        <f>IFERROR(IF(EXACT(VLOOKUP(OB53,OFERTA_0,4,FALSE),OE53),1,0),0)</f>
        <v>1</v>
      </c>
      <c r="OM53" s="697">
        <f>IFERROR(IF(EXACT(VLOOKUP(OB53,OFERTA_0,5,FALSE),OF53),1,0),0)</f>
        <v>1</v>
      </c>
      <c r="ON53" s="697">
        <f t="shared" ref="ON53:ON54" si="1090">IFERROR(IF(OG53&lt;=0,0,1),0)</f>
        <v>1</v>
      </c>
      <c r="OO53" s="697">
        <f t="shared" ref="OO53:OO54" si="1091">IFERROR(IF(OH53&lt;=0,0,1),0)</f>
        <v>1</v>
      </c>
      <c r="OP53" s="697">
        <f t="shared" ref="OP53:OP54" si="1092">PRODUCT(OJ53:OO53)</f>
        <v>1</v>
      </c>
      <c r="OQ53" s="698">
        <f t="shared" si="1027"/>
        <v>9900000</v>
      </c>
      <c r="OR53" s="699">
        <f t="shared" si="1028"/>
        <v>0</v>
      </c>
    </row>
    <row r="54" spans="1:408" ht="31.5" thickTop="1" thickBot="1" x14ac:dyDescent="0.3">
      <c r="B54" s="754" t="s">
        <v>209</v>
      </c>
      <c r="C54" s="755" t="s">
        <v>382</v>
      </c>
      <c r="D54" s="311" t="s">
        <v>531</v>
      </c>
      <c r="E54" s="732" t="s">
        <v>164</v>
      </c>
      <c r="F54" s="693">
        <v>1100</v>
      </c>
      <c r="G54" s="694"/>
      <c r="H54" s="695">
        <f>ROUND(F54*G54,0)</f>
        <v>0</v>
      </c>
      <c r="I54" s="734"/>
      <c r="L54" s="754" t="s">
        <v>209</v>
      </c>
      <c r="M54" s="755" t="s">
        <v>382</v>
      </c>
      <c r="N54" s="311" t="s">
        <v>531</v>
      </c>
      <c r="O54" s="732" t="s">
        <v>164</v>
      </c>
      <c r="P54" s="693">
        <v>1100</v>
      </c>
      <c r="Q54" s="694">
        <v>7000</v>
      </c>
      <c r="R54" s="695">
        <v>7700000</v>
      </c>
      <c r="S54" s="734"/>
      <c r="T54" s="697">
        <f>IFERROR(IF(EXACT(VLOOKUP(L54,OFERTA_0,1,FALSE),L54),1,0),0)</f>
        <v>1</v>
      </c>
      <c r="U54" s="697">
        <f>IFERROR(IF(EXACT(VLOOKUP(L54,OFERTA_0,3,FALSE),N54),1,0),0)</f>
        <v>1</v>
      </c>
      <c r="V54" s="697">
        <f>IFERROR(IF(EXACT(VLOOKUP(L54,OFERTA_0,4,FALSE),O54),1,0),0)</f>
        <v>1</v>
      </c>
      <c r="W54" s="697">
        <f>IFERROR(IF(EXACT(VLOOKUP(L54,OFERTA_0,5,FALSE),P54),1,0),0)</f>
        <v>1</v>
      </c>
      <c r="X54" s="697">
        <f t="shared" si="1029"/>
        <v>1</v>
      </c>
      <c r="Y54" s="697">
        <f t="shared" si="1030"/>
        <v>1</v>
      </c>
      <c r="Z54" s="697">
        <f t="shared" si="1031"/>
        <v>1</v>
      </c>
      <c r="AA54" s="698">
        <f t="shared" si="987"/>
        <v>7700000</v>
      </c>
      <c r="AB54" s="699">
        <f t="shared" si="988"/>
        <v>0</v>
      </c>
      <c r="AE54" s="754" t="s">
        <v>209</v>
      </c>
      <c r="AF54" s="755" t="s">
        <v>382</v>
      </c>
      <c r="AG54" s="311" t="s">
        <v>531</v>
      </c>
      <c r="AH54" s="732" t="s">
        <v>164</v>
      </c>
      <c r="AI54" s="693">
        <v>1100</v>
      </c>
      <c r="AJ54" s="694">
        <v>16000</v>
      </c>
      <c r="AK54" s="695">
        <f>ROUND(AI54*AJ54,0)</f>
        <v>17600000</v>
      </c>
      <c r="AL54" s="734"/>
      <c r="AM54" s="697">
        <f>IFERROR(IF(EXACT(VLOOKUP(AE54,OFERTA_0,1,FALSE),AE54),1,0),0)</f>
        <v>1</v>
      </c>
      <c r="AN54" s="697">
        <f>IFERROR(IF(EXACT(VLOOKUP(AE54,OFERTA_0,3,FALSE),AG54),1,0),0)</f>
        <v>1</v>
      </c>
      <c r="AO54" s="697">
        <f>IFERROR(IF(EXACT(VLOOKUP(AE54,OFERTA_0,4,FALSE),AH54),1,0),0)</f>
        <v>1</v>
      </c>
      <c r="AP54" s="697">
        <f>IFERROR(IF(EXACT(VLOOKUP(AE54,OFERTA_0,5,FALSE),AI54),1,0),0)</f>
        <v>1</v>
      </c>
      <c r="AQ54" s="697">
        <f t="shared" si="1032"/>
        <v>1</v>
      </c>
      <c r="AR54" s="697">
        <f t="shared" si="1033"/>
        <v>1</v>
      </c>
      <c r="AS54" s="697">
        <f t="shared" si="1034"/>
        <v>1</v>
      </c>
      <c r="AT54" s="698">
        <f t="shared" si="989"/>
        <v>17600000</v>
      </c>
      <c r="AU54" s="699">
        <f t="shared" si="990"/>
        <v>0</v>
      </c>
      <c r="AX54" s="754" t="s">
        <v>209</v>
      </c>
      <c r="AY54" s="755" t="s">
        <v>382</v>
      </c>
      <c r="AZ54" s="311" t="s">
        <v>531</v>
      </c>
      <c r="BA54" s="732" t="s">
        <v>164</v>
      </c>
      <c r="BB54" s="693">
        <v>1100</v>
      </c>
      <c r="BC54" s="700">
        <v>22869.000000000004</v>
      </c>
      <c r="BD54" s="695">
        <f>ROUND(BB54*BC54,0)</f>
        <v>25155900</v>
      </c>
      <c r="BE54" s="734"/>
      <c r="BF54" s="697">
        <f>IFERROR(IF(EXACT(VLOOKUP(AX54,OFERTA_0,1,FALSE),AX54),1,0),0)</f>
        <v>1</v>
      </c>
      <c r="BG54" s="697">
        <f>IFERROR(IF(EXACT(VLOOKUP(AX54,OFERTA_0,3,FALSE),AZ54),1,0),0)</f>
        <v>1</v>
      </c>
      <c r="BH54" s="697">
        <f>IFERROR(IF(EXACT(VLOOKUP(AX54,OFERTA_0,4,FALSE),BA54),1,0),0)</f>
        <v>1</v>
      </c>
      <c r="BI54" s="697">
        <f>IFERROR(IF(EXACT(VLOOKUP(AX54,OFERTA_0,5,FALSE),BB54),1,0),0)</f>
        <v>1</v>
      </c>
      <c r="BJ54" s="697">
        <f t="shared" si="1035"/>
        <v>1</v>
      </c>
      <c r="BK54" s="697">
        <f t="shared" si="1036"/>
        <v>1</v>
      </c>
      <c r="BL54" s="697">
        <f t="shared" si="1037"/>
        <v>1</v>
      </c>
      <c r="BM54" s="698">
        <f t="shared" si="991"/>
        <v>25155900</v>
      </c>
      <c r="BN54" s="699">
        <f t="shared" si="992"/>
        <v>0</v>
      </c>
      <c r="BQ54" s="754" t="s">
        <v>209</v>
      </c>
      <c r="BR54" s="755" t="s">
        <v>382</v>
      </c>
      <c r="BS54" s="311" t="s">
        <v>531</v>
      </c>
      <c r="BT54" s="732" t="s">
        <v>164</v>
      </c>
      <c r="BU54" s="693">
        <v>1100</v>
      </c>
      <c r="BV54" s="694">
        <v>19994</v>
      </c>
      <c r="BW54" s="695">
        <f>ROUND(BU54*BV54,0)</f>
        <v>21993400</v>
      </c>
      <c r="BX54" s="734"/>
      <c r="BY54" s="697">
        <f>IFERROR(IF(EXACT(VLOOKUP(BQ54,OFERTA_0,1,FALSE),BQ54),1,0),0)</f>
        <v>1</v>
      </c>
      <c r="BZ54" s="697">
        <f>IFERROR(IF(EXACT(VLOOKUP(BQ54,OFERTA_0,3,FALSE),BS54),1,0),0)</f>
        <v>1</v>
      </c>
      <c r="CA54" s="697">
        <f>IFERROR(IF(EXACT(VLOOKUP(BQ54,OFERTA_0,4,FALSE),BT54),1,0),0)</f>
        <v>1</v>
      </c>
      <c r="CB54" s="697">
        <f>IFERROR(IF(EXACT(VLOOKUP(BQ54,OFERTA_0,5,FALSE),BU54),1,0),0)</f>
        <v>1</v>
      </c>
      <c r="CC54" s="697">
        <f t="shared" si="1038"/>
        <v>1</v>
      </c>
      <c r="CD54" s="697">
        <f t="shared" si="1039"/>
        <v>1</v>
      </c>
      <c r="CE54" s="697">
        <f t="shared" si="1040"/>
        <v>1</v>
      </c>
      <c r="CF54" s="698">
        <f t="shared" si="993"/>
        <v>21993400</v>
      </c>
      <c r="CG54" s="699">
        <f t="shared" si="994"/>
        <v>0</v>
      </c>
      <c r="CJ54" s="754" t="s">
        <v>209</v>
      </c>
      <c r="CK54" s="755" t="s">
        <v>382</v>
      </c>
      <c r="CL54" s="296" t="s">
        <v>531</v>
      </c>
      <c r="CM54" s="732" t="s">
        <v>164</v>
      </c>
      <c r="CN54" s="693">
        <v>1100</v>
      </c>
      <c r="CO54" s="694">
        <v>17500</v>
      </c>
      <c r="CP54" s="695">
        <f t="shared" si="1041"/>
        <v>19250000</v>
      </c>
      <c r="CQ54" s="734"/>
      <c r="CR54" s="697">
        <f>IFERROR(IF(EXACT(VLOOKUP(CJ54,OFERTA_0,1,FALSE),CJ54),1,0),0)</f>
        <v>1</v>
      </c>
      <c r="CS54" s="697">
        <f>IFERROR(IF(EXACT(VLOOKUP(CJ54,OFERTA_0,3,FALSE),CL54),1,0),0)</f>
        <v>1</v>
      </c>
      <c r="CT54" s="697">
        <f>IFERROR(IF(EXACT(VLOOKUP(CJ54,OFERTA_0,4,FALSE),CM54),1,0),0)</f>
        <v>1</v>
      </c>
      <c r="CU54" s="697">
        <f>IFERROR(IF(EXACT(VLOOKUP(CJ54,OFERTA_0,5,FALSE),CN54),1,0),0)</f>
        <v>1</v>
      </c>
      <c r="CV54" s="697">
        <f t="shared" si="1042"/>
        <v>1</v>
      </c>
      <c r="CW54" s="697">
        <f t="shared" si="1043"/>
        <v>1</v>
      </c>
      <c r="CX54" s="697">
        <f t="shared" si="1044"/>
        <v>1</v>
      </c>
      <c r="CY54" s="698">
        <f t="shared" si="995"/>
        <v>19250000</v>
      </c>
      <c r="CZ54" s="699">
        <f t="shared" si="996"/>
        <v>0</v>
      </c>
      <c r="DC54" s="754" t="s">
        <v>209</v>
      </c>
      <c r="DD54" s="755" t="s">
        <v>382</v>
      </c>
      <c r="DE54" s="311" t="s">
        <v>531</v>
      </c>
      <c r="DF54" s="732" t="s">
        <v>164</v>
      </c>
      <c r="DG54" s="693">
        <v>1100</v>
      </c>
      <c r="DH54" s="694">
        <v>20900</v>
      </c>
      <c r="DI54" s="695">
        <f>ROUND(DG54*DH54,0)</f>
        <v>22990000</v>
      </c>
      <c r="DJ54" s="734"/>
      <c r="DK54" s="697">
        <f>IFERROR(IF(EXACT(VLOOKUP(DC54,OFERTA_0,1,FALSE),DC54),1,0),0)</f>
        <v>1</v>
      </c>
      <c r="DL54" s="697">
        <f>IFERROR(IF(EXACT(VLOOKUP(DC54,OFERTA_0,3,FALSE),DE54),1,0),0)</f>
        <v>1</v>
      </c>
      <c r="DM54" s="697">
        <f>IFERROR(IF(EXACT(VLOOKUP(DC54,OFERTA_0,4,FALSE),DF54),1,0),0)</f>
        <v>1</v>
      </c>
      <c r="DN54" s="697">
        <f>IFERROR(IF(EXACT(VLOOKUP(DC54,OFERTA_0,5,FALSE),DG54),1,0),0)</f>
        <v>1</v>
      </c>
      <c r="DO54" s="697">
        <f t="shared" si="1045"/>
        <v>1</v>
      </c>
      <c r="DP54" s="697">
        <f t="shared" si="1046"/>
        <v>1</v>
      </c>
      <c r="DQ54" s="697">
        <f t="shared" si="1047"/>
        <v>1</v>
      </c>
      <c r="DR54" s="698">
        <f t="shared" si="997"/>
        <v>22990000</v>
      </c>
      <c r="DS54" s="699">
        <f t="shared" si="998"/>
        <v>0</v>
      </c>
      <c r="DV54" s="754" t="s">
        <v>209</v>
      </c>
      <c r="DW54" s="755" t="s">
        <v>382</v>
      </c>
      <c r="DX54" s="312" t="s">
        <v>531</v>
      </c>
      <c r="DY54" s="732" t="s">
        <v>164</v>
      </c>
      <c r="DZ54" s="693">
        <v>1100</v>
      </c>
      <c r="EA54" s="694">
        <v>30500</v>
      </c>
      <c r="EB54" s="701">
        <f>ROUND(DZ54*EA54,0)</f>
        <v>33550000</v>
      </c>
      <c r="EC54" s="734"/>
      <c r="ED54" s="697">
        <f>IFERROR(IF(EXACT(VLOOKUP(DV54,OFERTA_0,1,FALSE),DV54),1,0),0)</f>
        <v>1</v>
      </c>
      <c r="EE54" s="697">
        <f>IFERROR(IF(EXACT(VLOOKUP(DV54,OFERTA_0,3,FALSE),DX54),1,0),0)</f>
        <v>1</v>
      </c>
      <c r="EF54" s="697">
        <f>IFERROR(IF(EXACT(VLOOKUP(DV54,OFERTA_0,4,FALSE),DY54),1,0),0)</f>
        <v>1</v>
      </c>
      <c r="EG54" s="697">
        <f>IFERROR(IF(EXACT(VLOOKUP(DV54,OFERTA_0,5,FALSE),DZ54),1,0),0)</f>
        <v>1</v>
      </c>
      <c r="EH54" s="697">
        <f t="shared" si="1048"/>
        <v>1</v>
      </c>
      <c r="EI54" s="697">
        <f t="shared" si="1049"/>
        <v>1</v>
      </c>
      <c r="EJ54" s="697">
        <f t="shared" si="1050"/>
        <v>1</v>
      </c>
      <c r="EK54" s="698">
        <f t="shared" si="999"/>
        <v>33550000</v>
      </c>
      <c r="EL54" s="699">
        <f t="shared" si="1000"/>
        <v>0</v>
      </c>
      <c r="EO54" s="754" t="s">
        <v>209</v>
      </c>
      <c r="EP54" s="755" t="s">
        <v>382</v>
      </c>
      <c r="EQ54" s="312" t="s">
        <v>531</v>
      </c>
      <c r="ER54" s="732" t="s">
        <v>164</v>
      </c>
      <c r="ES54" s="693">
        <v>1100</v>
      </c>
      <c r="ET54" s="694">
        <v>32187</v>
      </c>
      <c r="EU54" s="695">
        <f>ROUND(ES54*ET54,0)</f>
        <v>35405700</v>
      </c>
      <c r="EV54" s="734"/>
      <c r="EW54" s="697">
        <f>IFERROR(IF(EXACT(VLOOKUP(EO54,OFERTA_0,1,FALSE),EO54),1,0),0)</f>
        <v>1</v>
      </c>
      <c r="EX54" s="697">
        <f>IFERROR(IF(EXACT(VLOOKUP(EO54,OFERTA_0,3,FALSE),EQ54),1,0),0)</f>
        <v>1</v>
      </c>
      <c r="EY54" s="697">
        <f>IFERROR(IF(EXACT(VLOOKUP(EO54,OFERTA_0,4,FALSE),ER54),1,0),0)</f>
        <v>1</v>
      </c>
      <c r="EZ54" s="697">
        <f>IFERROR(IF(EXACT(VLOOKUP(EO54,OFERTA_0,5,FALSE),ES54),1,0),0)</f>
        <v>1</v>
      </c>
      <c r="FA54" s="697">
        <f t="shared" si="1051"/>
        <v>1</v>
      </c>
      <c r="FB54" s="697">
        <f t="shared" si="1052"/>
        <v>1</v>
      </c>
      <c r="FC54" s="697">
        <f t="shared" si="1053"/>
        <v>1</v>
      </c>
      <c r="FD54" s="698">
        <f t="shared" si="1001"/>
        <v>35405700</v>
      </c>
      <c r="FE54" s="699">
        <f t="shared" si="1002"/>
        <v>0</v>
      </c>
      <c r="FH54" s="293"/>
      <c r="FI54" s="293" t="s">
        <v>589</v>
      </c>
      <c r="FJ54" s="294" t="s">
        <v>590</v>
      </c>
      <c r="FK54" s="685"/>
      <c r="FL54" s="686"/>
      <c r="FM54" s="687"/>
      <c r="FN54" s="688"/>
      <c r="FO54" s="722"/>
      <c r="FP54" s="697">
        <f>IFERROR(IF(EXACT(VLOOKUP(FH54,OFERTA_0,1,FALSE),FH54),1,0),0)</f>
        <v>0</v>
      </c>
      <c r="FQ54" s="697">
        <f>IFERROR(IF(EXACT(VLOOKUP(FH54,OFERTA_0,3,FALSE),FJ54),1,0),0)</f>
        <v>0</v>
      </c>
      <c r="FR54" s="697">
        <f>IFERROR(IF(EXACT(VLOOKUP(FH54,OFERTA_0,4,FALSE),FK54),1,0),0)</f>
        <v>0</v>
      </c>
      <c r="FS54" s="697">
        <f>IFERROR(IF(EXACT(VLOOKUP(FH54,OFERTA_0,5,FALSE),FL54),1,0),0)</f>
        <v>0</v>
      </c>
      <c r="FT54" s="697">
        <f t="shared" si="1054"/>
        <v>0</v>
      </c>
      <c r="FU54" s="697">
        <f t="shared" si="1055"/>
        <v>0</v>
      </c>
      <c r="FV54" s="697">
        <f t="shared" si="1056"/>
        <v>0</v>
      </c>
      <c r="FW54" s="698">
        <f t="shared" si="1003"/>
        <v>0</v>
      </c>
      <c r="FX54" s="699">
        <f t="shared" si="1004"/>
        <v>0</v>
      </c>
      <c r="GA54" s="754" t="s">
        <v>209</v>
      </c>
      <c r="GB54" s="755" t="s">
        <v>382</v>
      </c>
      <c r="GC54" s="311" t="s">
        <v>531</v>
      </c>
      <c r="GD54" s="732" t="s">
        <v>164</v>
      </c>
      <c r="GE54" s="693">
        <v>1100</v>
      </c>
      <c r="GF54" s="694">
        <v>15000</v>
      </c>
      <c r="GG54" s="695">
        <f>ROUND(GE54*GF54,0)</f>
        <v>16500000</v>
      </c>
      <c r="GH54" s="734"/>
      <c r="GI54" s="697">
        <f>IFERROR(IF(EXACT(VLOOKUP(GA54,OFERTA_0,1,FALSE),GA54),1,0),0)</f>
        <v>1</v>
      </c>
      <c r="GJ54" s="697">
        <f>IFERROR(IF(EXACT(VLOOKUP(GA54,OFERTA_0,3,FALSE),GC54),1,0),0)</f>
        <v>1</v>
      </c>
      <c r="GK54" s="697">
        <f>IFERROR(IF(EXACT(VLOOKUP(GA54,OFERTA_0,4,FALSE),GD54),1,0),0)</f>
        <v>1</v>
      </c>
      <c r="GL54" s="697">
        <f>IFERROR(IF(EXACT(VLOOKUP(GA54,OFERTA_0,5,FALSE),GE54),1,0),0)</f>
        <v>1</v>
      </c>
      <c r="GM54" s="697">
        <f t="shared" si="1057"/>
        <v>1</v>
      </c>
      <c r="GN54" s="697">
        <f t="shared" si="1058"/>
        <v>1</v>
      </c>
      <c r="GO54" s="697">
        <f t="shared" si="1059"/>
        <v>1</v>
      </c>
      <c r="GP54" s="698">
        <f t="shared" si="1005"/>
        <v>16500000</v>
      </c>
      <c r="GQ54" s="699">
        <f t="shared" si="1006"/>
        <v>0</v>
      </c>
      <c r="GT54" s="754" t="s">
        <v>209</v>
      </c>
      <c r="GU54" s="755" t="s">
        <v>382</v>
      </c>
      <c r="GV54" s="311" t="s">
        <v>531</v>
      </c>
      <c r="GW54" s="732" t="s">
        <v>164</v>
      </c>
      <c r="GX54" s="693">
        <v>1100</v>
      </c>
      <c r="GY54" s="694">
        <v>9000</v>
      </c>
      <c r="GZ54" s="695">
        <f>ROUND(GX54*GY54,0)</f>
        <v>9900000</v>
      </c>
      <c r="HA54" s="734"/>
      <c r="HB54" s="697">
        <f>IFERROR(IF(EXACT(VLOOKUP(GT54,OFERTA_0,1,FALSE),GT54),1,0),0)</f>
        <v>1</v>
      </c>
      <c r="HC54" s="697">
        <f>IFERROR(IF(EXACT(VLOOKUP(GT54,OFERTA_0,3,FALSE),GV54),1,0),0)</f>
        <v>1</v>
      </c>
      <c r="HD54" s="697">
        <f>IFERROR(IF(EXACT(VLOOKUP(GT54,OFERTA_0,4,FALSE),GW54),1,0),0)</f>
        <v>1</v>
      </c>
      <c r="HE54" s="697">
        <f>IFERROR(IF(EXACT(VLOOKUP(GT54,OFERTA_0,5,FALSE),GX54),1,0),0)</f>
        <v>1</v>
      </c>
      <c r="HF54" s="697">
        <f t="shared" si="1060"/>
        <v>1</v>
      </c>
      <c r="HG54" s="697">
        <f t="shared" si="1061"/>
        <v>1</v>
      </c>
      <c r="HH54" s="697">
        <f t="shared" si="1062"/>
        <v>1</v>
      </c>
      <c r="HI54" s="698">
        <f t="shared" si="1007"/>
        <v>9900000</v>
      </c>
      <c r="HJ54" s="699">
        <f t="shared" si="1008"/>
        <v>0</v>
      </c>
      <c r="HM54" s="754" t="s">
        <v>209</v>
      </c>
      <c r="HN54" s="755" t="s">
        <v>382</v>
      </c>
      <c r="HO54" s="311" t="s">
        <v>531</v>
      </c>
      <c r="HP54" s="732" t="s">
        <v>164</v>
      </c>
      <c r="HQ54" s="693">
        <v>1100</v>
      </c>
      <c r="HR54" s="694">
        <v>16689</v>
      </c>
      <c r="HS54" s="695">
        <f>ROUND(HQ54*HR54,0)</f>
        <v>18357900</v>
      </c>
      <c r="HT54" s="734"/>
      <c r="HU54" s="697">
        <f>IFERROR(IF(EXACT(VLOOKUP(HM54,OFERTA_0,1,FALSE),HM54),1,0),0)</f>
        <v>1</v>
      </c>
      <c r="HV54" s="697">
        <f>IFERROR(IF(EXACT(VLOOKUP(HM54,OFERTA_0,3,FALSE),HO54),1,0),0)</f>
        <v>1</v>
      </c>
      <c r="HW54" s="697">
        <f>IFERROR(IF(EXACT(VLOOKUP(HM54,OFERTA_0,4,FALSE),HP54),1,0),0)</f>
        <v>1</v>
      </c>
      <c r="HX54" s="697">
        <f>IFERROR(IF(EXACT(VLOOKUP(HM54,OFERTA_0,5,FALSE),HQ54),1,0),0)</f>
        <v>1</v>
      </c>
      <c r="HY54" s="697">
        <f t="shared" si="1063"/>
        <v>1</v>
      </c>
      <c r="HZ54" s="697">
        <f t="shared" si="1064"/>
        <v>1</v>
      </c>
      <c r="IA54" s="697">
        <f t="shared" si="1065"/>
        <v>1</v>
      </c>
      <c r="IB54" s="698">
        <f t="shared" si="1009"/>
        <v>18357900</v>
      </c>
      <c r="IC54" s="699">
        <f t="shared" si="1010"/>
        <v>0</v>
      </c>
      <c r="IF54" s="754" t="s">
        <v>209</v>
      </c>
      <c r="IG54" s="755" t="s">
        <v>382</v>
      </c>
      <c r="IH54" s="311" t="s">
        <v>531</v>
      </c>
      <c r="II54" s="732" t="s">
        <v>164</v>
      </c>
      <c r="IJ54" s="693">
        <v>1100</v>
      </c>
      <c r="IK54" s="694">
        <v>16600</v>
      </c>
      <c r="IL54" s="695">
        <f>ROUND(IJ54*IK54,0)</f>
        <v>18260000</v>
      </c>
      <c r="IM54" s="734"/>
      <c r="IN54" s="697">
        <f>IFERROR(IF(EXACT(VLOOKUP(IF54,OFERTA_0,1,FALSE),IF54),1,0),0)</f>
        <v>1</v>
      </c>
      <c r="IO54" s="697">
        <f>IFERROR(IF(EXACT(VLOOKUP(IF54,OFERTA_0,3,FALSE),IH54),1,0),0)</f>
        <v>1</v>
      </c>
      <c r="IP54" s="697">
        <f>IFERROR(IF(EXACT(VLOOKUP(IF54,OFERTA_0,4,FALSE),II54),1,0),0)</f>
        <v>1</v>
      </c>
      <c r="IQ54" s="697">
        <f>IFERROR(IF(EXACT(VLOOKUP(IF54,OFERTA_0,5,FALSE),IJ54),1,0),0)</f>
        <v>1</v>
      </c>
      <c r="IR54" s="697">
        <f t="shared" si="1066"/>
        <v>1</v>
      </c>
      <c r="IS54" s="697">
        <f t="shared" si="1067"/>
        <v>1</v>
      </c>
      <c r="IT54" s="697">
        <f t="shared" si="1068"/>
        <v>1</v>
      </c>
      <c r="IU54" s="698">
        <f t="shared" si="1011"/>
        <v>18260000</v>
      </c>
      <c r="IV54" s="699">
        <f t="shared" si="1012"/>
        <v>0</v>
      </c>
      <c r="IY54" s="754" t="s">
        <v>209</v>
      </c>
      <c r="IZ54" s="755" t="s">
        <v>382</v>
      </c>
      <c r="JA54" s="311" t="s">
        <v>531</v>
      </c>
      <c r="JB54" s="732" t="s">
        <v>164</v>
      </c>
      <c r="JC54" s="693">
        <v>1100</v>
      </c>
      <c r="JD54" s="694">
        <v>16000</v>
      </c>
      <c r="JE54" s="695">
        <f>ROUND(JC54*JD54,0)</f>
        <v>17600000</v>
      </c>
      <c r="JF54" s="734"/>
      <c r="JG54" s="697">
        <f>IFERROR(IF(EXACT(VLOOKUP(IY54,OFERTA_0,1,FALSE),IY54),1,0),0)</f>
        <v>1</v>
      </c>
      <c r="JH54" s="697">
        <f>IFERROR(IF(EXACT(VLOOKUP(IY54,OFERTA_0,3,FALSE),JA54),1,0),0)</f>
        <v>1</v>
      </c>
      <c r="JI54" s="697">
        <f>IFERROR(IF(EXACT(VLOOKUP(IY54,OFERTA_0,4,FALSE),JB54),1,0),0)</f>
        <v>1</v>
      </c>
      <c r="JJ54" s="697">
        <f>IFERROR(IF(EXACT(VLOOKUP(IY54,OFERTA_0,5,FALSE),JC54),1,0),0)</f>
        <v>1</v>
      </c>
      <c r="JK54" s="697">
        <f t="shared" si="1069"/>
        <v>1</v>
      </c>
      <c r="JL54" s="697">
        <f t="shared" si="1070"/>
        <v>1</v>
      </c>
      <c r="JM54" s="697">
        <f t="shared" si="1071"/>
        <v>1</v>
      </c>
      <c r="JN54" s="698">
        <f t="shared" si="1013"/>
        <v>17600000</v>
      </c>
      <c r="JO54" s="699">
        <f t="shared" si="1014"/>
        <v>0</v>
      </c>
      <c r="JR54" s="754" t="s">
        <v>209</v>
      </c>
      <c r="JS54" s="755" t="s">
        <v>382</v>
      </c>
      <c r="JT54" s="311" t="s">
        <v>531</v>
      </c>
      <c r="JU54" s="732" t="s">
        <v>164</v>
      </c>
      <c r="JV54" s="693">
        <v>1100</v>
      </c>
      <c r="JW54" s="694">
        <v>16699</v>
      </c>
      <c r="JX54" s="695">
        <f>ROUND(JV54*JW54,0)</f>
        <v>18368900</v>
      </c>
      <c r="JY54" s="734"/>
      <c r="JZ54" s="697">
        <f>IFERROR(IF(EXACT(VLOOKUP(JR54,OFERTA_0,1,FALSE),JR54),1,0),0)</f>
        <v>1</v>
      </c>
      <c r="KA54" s="697">
        <f>IFERROR(IF(EXACT(VLOOKUP(JR54,OFERTA_0,3,FALSE),JT54),1,0),0)</f>
        <v>1</v>
      </c>
      <c r="KB54" s="697">
        <f>IFERROR(IF(EXACT(VLOOKUP(JR54,OFERTA_0,4,FALSE),JU54),1,0),0)</f>
        <v>1</v>
      </c>
      <c r="KC54" s="697">
        <f>IFERROR(IF(EXACT(VLOOKUP(JR54,OFERTA_0,5,FALSE),JV54),1,0),0)</f>
        <v>1</v>
      </c>
      <c r="KD54" s="697">
        <f t="shared" si="1072"/>
        <v>1</v>
      </c>
      <c r="KE54" s="697">
        <f t="shared" si="1073"/>
        <v>1</v>
      </c>
      <c r="KF54" s="697">
        <f t="shared" si="1074"/>
        <v>1</v>
      </c>
      <c r="KG54" s="698">
        <f t="shared" si="1015"/>
        <v>18368900</v>
      </c>
      <c r="KH54" s="699">
        <f t="shared" si="1016"/>
        <v>0</v>
      </c>
      <c r="KK54" s="754" t="s">
        <v>209</v>
      </c>
      <c r="KL54" s="755" t="s">
        <v>382</v>
      </c>
      <c r="KM54" s="311" t="s">
        <v>531</v>
      </c>
      <c r="KN54" s="732" t="s">
        <v>164</v>
      </c>
      <c r="KO54" s="693">
        <v>1100</v>
      </c>
      <c r="KP54" s="694">
        <v>16000</v>
      </c>
      <c r="KQ54" s="695">
        <f>ROUND(KO54*KP54,0)</f>
        <v>17600000</v>
      </c>
      <c r="KR54" s="734"/>
      <c r="KS54" s="697">
        <f>IFERROR(IF(EXACT(VLOOKUP(KK54,OFERTA_0,1,FALSE),KK54),1,0),0)</f>
        <v>1</v>
      </c>
      <c r="KT54" s="697">
        <f>IFERROR(IF(EXACT(VLOOKUP(KK54,OFERTA_0,3,FALSE),KM54),1,0),0)</f>
        <v>1</v>
      </c>
      <c r="KU54" s="697">
        <f>IFERROR(IF(EXACT(VLOOKUP(KK54,OFERTA_0,4,FALSE),KN54),1,0),0)</f>
        <v>1</v>
      </c>
      <c r="KV54" s="697">
        <f>IFERROR(IF(EXACT(VLOOKUP(KK54,OFERTA_0,5,FALSE),KO54),1,0),0)</f>
        <v>1</v>
      </c>
      <c r="KW54" s="697">
        <f t="shared" si="1075"/>
        <v>1</v>
      </c>
      <c r="KX54" s="697">
        <f t="shared" si="1076"/>
        <v>1</v>
      </c>
      <c r="KY54" s="697">
        <f t="shared" si="1077"/>
        <v>1</v>
      </c>
      <c r="KZ54" s="698">
        <f t="shared" si="1017"/>
        <v>17600000</v>
      </c>
      <c r="LA54" s="699">
        <f t="shared" si="1018"/>
        <v>0</v>
      </c>
      <c r="LD54" s="754" t="s">
        <v>209</v>
      </c>
      <c r="LE54" s="755" t="s">
        <v>382</v>
      </c>
      <c r="LF54" s="311" t="s">
        <v>531</v>
      </c>
      <c r="LG54" s="732" t="s">
        <v>164</v>
      </c>
      <c r="LH54" s="693">
        <v>1100</v>
      </c>
      <c r="LI54" s="694">
        <v>13170.055652819994</v>
      </c>
      <c r="LJ54" s="695">
        <f>ROUND(LH54*LI54,0)</f>
        <v>14487061</v>
      </c>
      <c r="LK54" s="734"/>
      <c r="LL54" s="697">
        <f>IFERROR(IF(EXACT(VLOOKUP(LD54,OFERTA_0,1,FALSE),LD54),1,0),0)</f>
        <v>1</v>
      </c>
      <c r="LM54" s="697">
        <f>IFERROR(IF(EXACT(VLOOKUP(LD54,OFERTA_0,3,FALSE),LF54),1,0),0)</f>
        <v>1</v>
      </c>
      <c r="LN54" s="697">
        <f>IFERROR(IF(EXACT(VLOOKUP(LD54,OFERTA_0,4,FALSE),LG54),1,0),0)</f>
        <v>1</v>
      </c>
      <c r="LO54" s="697">
        <f>IFERROR(IF(EXACT(VLOOKUP(LD54,OFERTA_0,5,FALSE),LH54),1,0),0)</f>
        <v>1</v>
      </c>
      <c r="LP54" s="697">
        <f t="shared" si="1078"/>
        <v>1</v>
      </c>
      <c r="LQ54" s="697">
        <f t="shared" si="1079"/>
        <v>1</v>
      </c>
      <c r="LR54" s="697">
        <f t="shared" si="1080"/>
        <v>1</v>
      </c>
      <c r="LS54" s="698">
        <f t="shared" si="1019"/>
        <v>14487061</v>
      </c>
      <c r="LT54" s="699">
        <f t="shared" si="1020"/>
        <v>0</v>
      </c>
      <c r="LW54" s="754" t="s">
        <v>209</v>
      </c>
      <c r="LX54" s="755" t="s">
        <v>382</v>
      </c>
      <c r="LY54" s="311" t="s">
        <v>531</v>
      </c>
      <c r="LZ54" s="732" t="s">
        <v>164</v>
      </c>
      <c r="MA54" s="693">
        <v>1100</v>
      </c>
      <c r="MB54" s="694">
        <v>16702</v>
      </c>
      <c r="MC54" s="695">
        <f>ROUND(MA54*MB54,0)</f>
        <v>18372200</v>
      </c>
      <c r="MD54" s="734"/>
      <c r="ME54" s="697">
        <f>IFERROR(IF(EXACT(VLOOKUP(LW54,OFERTA_0,1,FALSE),LW54),1,0),0)</f>
        <v>1</v>
      </c>
      <c r="MF54" s="697">
        <f>IFERROR(IF(EXACT(VLOOKUP(LW54,OFERTA_0,3,FALSE),LY54),1,0),0)</f>
        <v>1</v>
      </c>
      <c r="MG54" s="697">
        <f>IFERROR(IF(EXACT(VLOOKUP(LW54,OFERTA_0,4,FALSE),LZ54),1,0),0)</f>
        <v>1</v>
      </c>
      <c r="MH54" s="697">
        <f>IFERROR(IF(EXACT(VLOOKUP(LW54,OFERTA_0,5,FALSE),MA54),1,0),0)</f>
        <v>1</v>
      </c>
      <c r="MI54" s="697">
        <f t="shared" si="1081"/>
        <v>1</v>
      </c>
      <c r="MJ54" s="697">
        <f t="shared" si="1082"/>
        <v>1</v>
      </c>
      <c r="MK54" s="697">
        <f t="shared" si="1083"/>
        <v>1</v>
      </c>
      <c r="ML54" s="698">
        <f t="shared" si="1021"/>
        <v>18372200</v>
      </c>
      <c r="MM54" s="699">
        <f t="shared" si="1022"/>
        <v>0</v>
      </c>
      <c r="MP54" s="754" t="s">
        <v>209</v>
      </c>
      <c r="MQ54" s="755" t="s">
        <v>382</v>
      </c>
      <c r="MR54" s="311" t="s">
        <v>531</v>
      </c>
      <c r="MS54" s="732" t="s">
        <v>164</v>
      </c>
      <c r="MT54" s="693">
        <v>1100</v>
      </c>
      <c r="MU54" s="694">
        <v>4700</v>
      </c>
      <c r="MV54" s="695">
        <v>5170000</v>
      </c>
      <c r="MW54" s="734"/>
      <c r="MX54" s="697">
        <f>IFERROR(IF(EXACT(VLOOKUP(MP54,OFERTA_0,1,FALSE),MP54),1,0),0)</f>
        <v>1</v>
      </c>
      <c r="MY54" s="697">
        <f>IFERROR(IF(EXACT(VLOOKUP(MP54,OFERTA_0,3,FALSE),MR54),1,0),0)</f>
        <v>1</v>
      </c>
      <c r="MZ54" s="697">
        <f>IFERROR(IF(EXACT(VLOOKUP(MP54,OFERTA_0,4,FALSE),MS54),1,0),0)</f>
        <v>1</v>
      </c>
      <c r="NA54" s="697">
        <f>IFERROR(IF(EXACT(VLOOKUP(MP54,OFERTA_0,5,FALSE),MT54),1,0),0)</f>
        <v>1</v>
      </c>
      <c r="NB54" s="697">
        <f t="shared" si="1084"/>
        <v>1</v>
      </c>
      <c r="NC54" s="697">
        <f t="shared" si="1085"/>
        <v>1</v>
      </c>
      <c r="ND54" s="697">
        <f t="shared" si="1086"/>
        <v>1</v>
      </c>
      <c r="NE54" s="698">
        <f t="shared" si="1023"/>
        <v>5170000</v>
      </c>
      <c r="NF54" s="699">
        <f t="shared" si="1024"/>
        <v>0</v>
      </c>
      <c r="NI54" s="754" t="s">
        <v>209</v>
      </c>
      <c r="NJ54" s="755" t="s">
        <v>382</v>
      </c>
      <c r="NK54" s="311" t="s">
        <v>531</v>
      </c>
      <c r="NL54" s="732" t="s">
        <v>164</v>
      </c>
      <c r="NM54" s="693">
        <v>1100</v>
      </c>
      <c r="NN54" s="694">
        <v>16700</v>
      </c>
      <c r="NO54" s="695">
        <f>ROUND(NM54*NN54,0)</f>
        <v>18370000</v>
      </c>
      <c r="NP54" s="734"/>
      <c r="NQ54" s="697">
        <f>IFERROR(IF(EXACT(VLOOKUP(NI54,OFERTA_0,1,FALSE),NI54),1,0),0)</f>
        <v>1</v>
      </c>
      <c r="NR54" s="697">
        <f>IFERROR(IF(EXACT(VLOOKUP(NI54,OFERTA_0,3,FALSE),NK54),1,0),0)</f>
        <v>1</v>
      </c>
      <c r="NS54" s="697">
        <f>IFERROR(IF(EXACT(VLOOKUP(NI54,OFERTA_0,4,FALSE),NL54),1,0),0)</f>
        <v>1</v>
      </c>
      <c r="NT54" s="697">
        <f>IFERROR(IF(EXACT(VLOOKUP(NI54,OFERTA_0,5,FALSE),NM54),1,0),0)</f>
        <v>1</v>
      </c>
      <c r="NU54" s="697">
        <f t="shared" si="1087"/>
        <v>1</v>
      </c>
      <c r="NV54" s="697">
        <f t="shared" si="1088"/>
        <v>1</v>
      </c>
      <c r="NW54" s="697">
        <f t="shared" si="1089"/>
        <v>1</v>
      </c>
      <c r="NX54" s="698">
        <f t="shared" si="1025"/>
        <v>18370000</v>
      </c>
      <c r="NY54" s="699">
        <f t="shared" si="1026"/>
        <v>0</v>
      </c>
      <c r="OB54" s="754" t="s">
        <v>209</v>
      </c>
      <c r="OC54" s="755" t="s">
        <v>382</v>
      </c>
      <c r="OD54" s="311" t="s">
        <v>531</v>
      </c>
      <c r="OE54" s="732" t="s">
        <v>164</v>
      </c>
      <c r="OF54" s="693">
        <v>1100</v>
      </c>
      <c r="OG54" s="694">
        <v>10000</v>
      </c>
      <c r="OH54" s="695">
        <f>ROUND(OF54*OG54,0)</f>
        <v>11000000</v>
      </c>
      <c r="OI54" s="734"/>
      <c r="OJ54" s="697">
        <f>IFERROR(IF(EXACT(VLOOKUP(OB54,OFERTA_0,1,FALSE),OB54),1,0),0)</f>
        <v>1</v>
      </c>
      <c r="OK54" s="697">
        <f>IFERROR(IF(EXACT(VLOOKUP(OB54,OFERTA_0,3,FALSE),OD54),1,0),0)</f>
        <v>1</v>
      </c>
      <c r="OL54" s="697">
        <f>IFERROR(IF(EXACT(VLOOKUP(OB54,OFERTA_0,4,FALSE),OE54),1,0),0)</f>
        <v>1</v>
      </c>
      <c r="OM54" s="697">
        <f>IFERROR(IF(EXACT(VLOOKUP(OB54,OFERTA_0,5,FALSE),OF54),1,0),0)</f>
        <v>1</v>
      </c>
      <c r="ON54" s="697">
        <f t="shared" si="1090"/>
        <v>1</v>
      </c>
      <c r="OO54" s="697">
        <f t="shared" si="1091"/>
        <v>1</v>
      </c>
      <c r="OP54" s="697">
        <f t="shared" si="1092"/>
        <v>1</v>
      </c>
      <c r="OQ54" s="698">
        <f t="shared" si="1027"/>
        <v>11000000</v>
      </c>
      <c r="OR54" s="699">
        <f t="shared" si="1028"/>
        <v>0</v>
      </c>
    </row>
    <row r="55" spans="1:408" ht="30" customHeight="1" thickTop="1" thickBot="1" x14ac:dyDescent="0.3">
      <c r="A55" s="602">
        <f>+A29+1</f>
        <v>22</v>
      </c>
      <c r="B55" s="285" t="s">
        <v>212</v>
      </c>
      <c r="C55" s="286"/>
      <c r="D55" s="752" t="s">
        <v>219</v>
      </c>
      <c r="E55" s="667"/>
      <c r="F55" s="668"/>
      <c r="G55" s="669"/>
      <c r="H55" s="670"/>
      <c r="I55" s="671">
        <f>SUM(H56:H57)</f>
        <v>0</v>
      </c>
      <c r="L55" s="285" t="s">
        <v>212</v>
      </c>
      <c r="M55" s="286"/>
      <c r="N55" s="752" t="s">
        <v>219</v>
      </c>
      <c r="O55" s="667"/>
      <c r="P55" s="668"/>
      <c r="Q55" s="669"/>
      <c r="R55" s="670"/>
      <c r="S55" s="671">
        <v>4100000</v>
      </c>
      <c r="T55" s="697"/>
      <c r="U55" s="697"/>
      <c r="V55" s="697"/>
      <c r="W55" s="697"/>
      <c r="X55" s="697"/>
      <c r="Y55" s="697"/>
      <c r="Z55" s="697"/>
      <c r="AA55" s="698"/>
      <c r="AB55" s="699"/>
      <c r="AE55" s="285" t="s">
        <v>212</v>
      </c>
      <c r="AF55" s="286"/>
      <c r="AG55" s="752" t="s">
        <v>219</v>
      </c>
      <c r="AH55" s="667"/>
      <c r="AI55" s="668"/>
      <c r="AJ55" s="669"/>
      <c r="AK55" s="670"/>
      <c r="AL55" s="671">
        <f>SUM(AK56:AK58)</f>
        <v>9800000</v>
      </c>
      <c r="AM55" s="697"/>
      <c r="AN55" s="697"/>
      <c r="AO55" s="697"/>
      <c r="AP55" s="697"/>
      <c r="AQ55" s="697"/>
      <c r="AR55" s="697"/>
      <c r="AS55" s="697"/>
      <c r="AT55" s="698"/>
      <c r="AU55" s="699"/>
      <c r="AX55" s="285" t="s">
        <v>212</v>
      </c>
      <c r="AY55" s="286"/>
      <c r="AZ55" s="752" t="s">
        <v>219</v>
      </c>
      <c r="BA55" s="667"/>
      <c r="BB55" s="668"/>
      <c r="BC55" s="718"/>
      <c r="BD55" s="670"/>
      <c r="BE55" s="671">
        <f>SUM(BD56:BD57)</f>
        <v>2325000</v>
      </c>
      <c r="BF55" s="697"/>
      <c r="BG55" s="697"/>
      <c r="BH55" s="697"/>
      <c r="BI55" s="697"/>
      <c r="BJ55" s="697"/>
      <c r="BK55" s="697"/>
      <c r="BL55" s="697"/>
      <c r="BM55" s="698"/>
      <c r="BN55" s="699"/>
      <c r="BQ55" s="285" t="s">
        <v>212</v>
      </c>
      <c r="BR55" s="286"/>
      <c r="BS55" s="752" t="s">
        <v>219</v>
      </c>
      <c r="BT55" s="667"/>
      <c r="BU55" s="668"/>
      <c r="BV55" s="669"/>
      <c r="BW55" s="670"/>
      <c r="BX55" s="671">
        <f>SUM(BW56:BW57)</f>
        <v>7500000</v>
      </c>
      <c r="BY55" s="697"/>
      <c r="BZ55" s="697"/>
      <c r="CA55" s="697"/>
      <c r="CB55" s="697"/>
      <c r="CC55" s="697"/>
      <c r="CD55" s="697"/>
      <c r="CE55" s="697"/>
      <c r="CF55" s="698"/>
      <c r="CG55" s="699"/>
      <c r="CJ55" s="285" t="s">
        <v>212</v>
      </c>
      <c r="CK55" s="286"/>
      <c r="CL55" s="752" t="s">
        <v>219</v>
      </c>
      <c r="CM55" s="667"/>
      <c r="CN55" s="668"/>
      <c r="CO55" s="669"/>
      <c r="CP55" s="670"/>
      <c r="CQ55" s="671">
        <f>SUM(CP57:CP58)</f>
        <v>3950000</v>
      </c>
      <c r="CR55" s="697"/>
      <c r="CS55" s="697"/>
      <c r="CT55" s="697"/>
      <c r="CU55" s="697"/>
      <c r="CV55" s="697"/>
      <c r="CW55" s="697"/>
      <c r="CX55" s="697"/>
      <c r="CY55" s="698"/>
      <c r="CZ55" s="699"/>
      <c r="DC55" s="285" t="s">
        <v>212</v>
      </c>
      <c r="DD55" s="286"/>
      <c r="DE55" s="752" t="s">
        <v>219</v>
      </c>
      <c r="DF55" s="667"/>
      <c r="DG55" s="668"/>
      <c r="DH55" s="669"/>
      <c r="DI55" s="670"/>
      <c r="DJ55" s="671">
        <f>SUM(DI56:DI57)</f>
        <v>13750000</v>
      </c>
      <c r="DK55" s="697"/>
      <c r="DL55" s="697"/>
      <c r="DM55" s="697"/>
      <c r="DN55" s="697"/>
      <c r="DO55" s="697"/>
      <c r="DP55" s="697"/>
      <c r="DQ55" s="697"/>
      <c r="DR55" s="698"/>
      <c r="DS55" s="699"/>
      <c r="DV55" s="285" t="s">
        <v>212</v>
      </c>
      <c r="DW55" s="286"/>
      <c r="DX55" s="752" t="s">
        <v>219</v>
      </c>
      <c r="DY55" s="667"/>
      <c r="DZ55" s="668"/>
      <c r="EA55" s="669"/>
      <c r="EB55" s="735"/>
      <c r="EC55" s="671">
        <f>SUM(EB56:EB57)</f>
        <v>10000000</v>
      </c>
      <c r="ED55" s="697"/>
      <c r="EE55" s="697"/>
      <c r="EF55" s="697"/>
      <c r="EG55" s="697"/>
      <c r="EH55" s="697"/>
      <c r="EI55" s="697"/>
      <c r="EJ55" s="697"/>
      <c r="EK55" s="698"/>
      <c r="EL55" s="699"/>
      <c r="EO55" s="285" t="s">
        <v>212</v>
      </c>
      <c r="EP55" s="286"/>
      <c r="EQ55" s="752" t="s">
        <v>219</v>
      </c>
      <c r="ER55" s="667"/>
      <c r="ES55" s="668"/>
      <c r="ET55" s="669"/>
      <c r="EU55" s="670"/>
      <c r="EV55" s="671">
        <f>SUM(EU56:EU58)</f>
        <v>7219750</v>
      </c>
      <c r="EW55" s="697"/>
      <c r="EX55" s="697"/>
      <c r="EY55" s="697"/>
      <c r="EZ55" s="697"/>
      <c r="FA55" s="697"/>
      <c r="FB55" s="697"/>
      <c r="FC55" s="697"/>
      <c r="FD55" s="698"/>
      <c r="FE55" s="699"/>
      <c r="FH55" s="707" t="s">
        <v>382</v>
      </c>
      <c r="FI55" s="707" t="s">
        <v>205</v>
      </c>
      <c r="FJ55" s="299" t="s">
        <v>591</v>
      </c>
      <c r="FK55" s="728" t="s">
        <v>164</v>
      </c>
      <c r="FL55" s="709">
        <v>48</v>
      </c>
      <c r="FM55" s="710">
        <v>210000</v>
      </c>
      <c r="FN55" s="711">
        <f>ROUND(FL55*FM55,0)</f>
        <v>10080000</v>
      </c>
      <c r="FO55" s="738"/>
      <c r="FP55" s="697"/>
      <c r="FQ55" s="697"/>
      <c r="FR55" s="697"/>
      <c r="FS55" s="697"/>
      <c r="FT55" s="697"/>
      <c r="FU55" s="697"/>
      <c r="FV55" s="697"/>
      <c r="FW55" s="698"/>
      <c r="FX55" s="699"/>
      <c r="GA55" s="285" t="s">
        <v>212</v>
      </c>
      <c r="GB55" s="286"/>
      <c r="GC55" s="752" t="s">
        <v>219</v>
      </c>
      <c r="GD55" s="667"/>
      <c r="GE55" s="668"/>
      <c r="GF55" s="669"/>
      <c r="GG55" s="670"/>
      <c r="GH55" s="671">
        <f>SUM(GG56:GG57)</f>
        <v>5000000</v>
      </c>
      <c r="GI55" s="697"/>
      <c r="GJ55" s="697"/>
      <c r="GK55" s="697"/>
      <c r="GL55" s="697"/>
      <c r="GM55" s="697"/>
      <c r="GN55" s="697"/>
      <c r="GO55" s="697"/>
      <c r="GP55" s="698"/>
      <c r="GQ55" s="699"/>
      <c r="GT55" s="285" t="s">
        <v>212</v>
      </c>
      <c r="GU55" s="286"/>
      <c r="GV55" s="752" t="s">
        <v>219</v>
      </c>
      <c r="GW55" s="667"/>
      <c r="GX55" s="668"/>
      <c r="GY55" s="669"/>
      <c r="GZ55" s="670"/>
      <c r="HA55" s="671">
        <f>SUM(GZ56:GZ57)</f>
        <v>9000000</v>
      </c>
      <c r="HB55" s="697"/>
      <c r="HC55" s="697"/>
      <c r="HD55" s="697"/>
      <c r="HE55" s="697"/>
      <c r="HF55" s="697"/>
      <c r="HG55" s="697"/>
      <c r="HH55" s="697"/>
      <c r="HI55" s="698"/>
      <c r="HJ55" s="699"/>
      <c r="HM55" s="285" t="s">
        <v>212</v>
      </c>
      <c r="HN55" s="286"/>
      <c r="HO55" s="752" t="s">
        <v>219</v>
      </c>
      <c r="HP55" s="667"/>
      <c r="HQ55" s="668"/>
      <c r="HR55" s="669"/>
      <c r="HS55" s="670"/>
      <c r="HT55" s="671">
        <f>SUM(HS56:HS58)</f>
        <v>7540750</v>
      </c>
      <c r="HU55" s="697"/>
      <c r="HV55" s="697"/>
      <c r="HW55" s="697"/>
      <c r="HX55" s="697"/>
      <c r="HY55" s="697"/>
      <c r="HZ55" s="697"/>
      <c r="IA55" s="697"/>
      <c r="IB55" s="698"/>
      <c r="IC55" s="699"/>
      <c r="IF55" s="285" t="s">
        <v>212</v>
      </c>
      <c r="IG55" s="286"/>
      <c r="IH55" s="752" t="s">
        <v>219</v>
      </c>
      <c r="II55" s="667"/>
      <c r="IJ55" s="668"/>
      <c r="IK55" s="669"/>
      <c r="IL55" s="670"/>
      <c r="IM55" s="671">
        <f>SUM(IL56:IL58)</f>
        <v>7549500</v>
      </c>
      <c r="IN55" s="697"/>
      <c r="IO55" s="697"/>
      <c r="IP55" s="697"/>
      <c r="IQ55" s="697"/>
      <c r="IR55" s="697"/>
      <c r="IS55" s="697"/>
      <c r="IT55" s="697"/>
      <c r="IU55" s="698"/>
      <c r="IV55" s="699"/>
      <c r="IY55" s="285" t="s">
        <v>212</v>
      </c>
      <c r="IZ55" s="286"/>
      <c r="JA55" s="752" t="s">
        <v>219</v>
      </c>
      <c r="JB55" s="667"/>
      <c r="JC55" s="668"/>
      <c r="JD55" s="669"/>
      <c r="JE55" s="670"/>
      <c r="JF55" s="671">
        <f>SUM(JE56:JE58)</f>
        <v>10100000</v>
      </c>
      <c r="JG55" s="697"/>
      <c r="JH55" s="697"/>
      <c r="JI55" s="697"/>
      <c r="JJ55" s="697"/>
      <c r="JK55" s="697"/>
      <c r="JL55" s="697"/>
      <c r="JM55" s="697"/>
      <c r="JN55" s="698"/>
      <c r="JO55" s="699"/>
      <c r="JR55" s="285" t="s">
        <v>212</v>
      </c>
      <c r="JS55" s="286"/>
      <c r="JT55" s="752" t="s">
        <v>219</v>
      </c>
      <c r="JU55" s="667"/>
      <c r="JV55" s="668"/>
      <c r="JW55" s="669"/>
      <c r="JX55" s="670"/>
      <c r="JY55" s="671">
        <f>SUM(JX56:JX58)</f>
        <v>7550100</v>
      </c>
      <c r="JZ55" s="697"/>
      <c r="KA55" s="697"/>
      <c r="KB55" s="697"/>
      <c r="KC55" s="697"/>
      <c r="KD55" s="697"/>
      <c r="KE55" s="697"/>
      <c r="KF55" s="697"/>
      <c r="KG55" s="698"/>
      <c r="KH55" s="699"/>
      <c r="KK55" s="285" t="s">
        <v>212</v>
      </c>
      <c r="KL55" s="286"/>
      <c r="KM55" s="752" t="s">
        <v>219</v>
      </c>
      <c r="KN55" s="667"/>
      <c r="KO55" s="668"/>
      <c r="KP55" s="669"/>
      <c r="KQ55" s="670"/>
      <c r="KR55" s="671">
        <f>SUM(KQ56:KQ57)</f>
        <v>4250000</v>
      </c>
      <c r="KS55" s="697"/>
      <c r="KT55" s="697"/>
      <c r="KU55" s="697"/>
      <c r="KV55" s="697"/>
      <c r="KW55" s="697"/>
      <c r="KX55" s="697"/>
      <c r="KY55" s="697"/>
      <c r="KZ55" s="698"/>
      <c r="LA55" s="699"/>
      <c r="LD55" s="285" t="s">
        <v>212</v>
      </c>
      <c r="LE55" s="286"/>
      <c r="LF55" s="752" t="s">
        <v>219</v>
      </c>
      <c r="LG55" s="667"/>
      <c r="LH55" s="668"/>
      <c r="LI55" s="669">
        <v>0</v>
      </c>
      <c r="LJ55" s="670"/>
      <c r="LK55" s="671">
        <f>SUM(LJ56:LJ58)</f>
        <v>3486772</v>
      </c>
      <c r="LL55" s="697"/>
      <c r="LM55" s="697"/>
      <c r="LN55" s="697"/>
      <c r="LO55" s="697"/>
      <c r="LP55" s="697"/>
      <c r="LQ55" s="697"/>
      <c r="LR55" s="697"/>
      <c r="LS55" s="698"/>
      <c r="LT55" s="699"/>
      <c r="LW55" s="285" t="s">
        <v>212</v>
      </c>
      <c r="LX55" s="286"/>
      <c r="LY55" s="752" t="s">
        <v>219</v>
      </c>
      <c r="LZ55" s="667"/>
      <c r="MA55" s="668"/>
      <c r="MB55" s="669"/>
      <c r="MC55" s="670"/>
      <c r="MD55" s="671">
        <f>SUM(MC56:MC58)</f>
        <v>7550000</v>
      </c>
      <c r="ME55" s="697"/>
      <c r="MF55" s="697"/>
      <c r="MG55" s="697"/>
      <c r="MH55" s="697"/>
      <c r="MI55" s="697"/>
      <c r="MJ55" s="697"/>
      <c r="MK55" s="697"/>
      <c r="ML55" s="698"/>
      <c r="MM55" s="699"/>
      <c r="MP55" s="285" t="s">
        <v>212</v>
      </c>
      <c r="MQ55" s="286"/>
      <c r="MR55" s="752" t="s">
        <v>219</v>
      </c>
      <c r="MS55" s="667"/>
      <c r="MT55" s="668"/>
      <c r="MU55" s="669"/>
      <c r="MV55" s="670"/>
      <c r="MW55" s="671"/>
      <c r="MX55" s="697"/>
      <c r="MY55" s="697"/>
      <c r="MZ55" s="697"/>
      <c r="NA55" s="697"/>
      <c r="NB55" s="697"/>
      <c r="NC55" s="697"/>
      <c r="ND55" s="697"/>
      <c r="NE55" s="698"/>
      <c r="NF55" s="699"/>
      <c r="NI55" s="285" t="s">
        <v>212</v>
      </c>
      <c r="NJ55" s="286"/>
      <c r="NK55" s="752" t="s">
        <v>219</v>
      </c>
      <c r="NL55" s="667"/>
      <c r="NM55" s="668"/>
      <c r="NN55" s="669"/>
      <c r="NO55" s="670"/>
      <c r="NP55" s="671">
        <f>SUM(NO56:NO58)</f>
        <v>7550000</v>
      </c>
      <c r="NQ55" s="697"/>
      <c r="NR55" s="697"/>
      <c r="NS55" s="697"/>
      <c r="NT55" s="697"/>
      <c r="NU55" s="697"/>
      <c r="NV55" s="697"/>
      <c r="NW55" s="697"/>
      <c r="NX55" s="698"/>
      <c r="NY55" s="699"/>
      <c r="OB55" s="285" t="s">
        <v>212</v>
      </c>
      <c r="OC55" s="286"/>
      <c r="OD55" s="752" t="s">
        <v>219</v>
      </c>
      <c r="OE55" s="667"/>
      <c r="OF55" s="668"/>
      <c r="OG55" s="669"/>
      <c r="OH55" s="670"/>
      <c r="OI55" s="671">
        <f>SUM(OH56:OH57)</f>
        <v>10000000</v>
      </c>
      <c r="OJ55" s="697"/>
      <c r="OK55" s="697"/>
      <c r="OL55" s="697"/>
      <c r="OM55" s="697"/>
      <c r="ON55" s="697"/>
      <c r="OO55" s="697"/>
      <c r="OP55" s="697"/>
      <c r="OQ55" s="698"/>
      <c r="OR55" s="699"/>
    </row>
    <row r="56" spans="1:408" ht="20.25" customHeight="1" thickTop="1" thickBot="1" x14ac:dyDescent="0.3">
      <c r="A56" s="602">
        <f t="shared" si="0"/>
        <v>23</v>
      </c>
      <c r="B56" s="290" t="s">
        <v>214</v>
      </c>
      <c r="C56" s="291"/>
      <c r="D56" s="310" t="s">
        <v>532</v>
      </c>
      <c r="E56" s="677"/>
      <c r="F56" s="753"/>
      <c r="G56" s="679"/>
      <c r="H56" s="680"/>
      <c r="I56" s="720" t="e">
        <f>I55/$H$61</f>
        <v>#DIV/0!</v>
      </c>
      <c r="L56" s="290" t="s">
        <v>214</v>
      </c>
      <c r="M56" s="291"/>
      <c r="N56" s="310" t="s">
        <v>532</v>
      </c>
      <c r="O56" s="677"/>
      <c r="P56" s="753"/>
      <c r="Q56" s="679"/>
      <c r="R56" s="680"/>
      <c r="S56" s="720">
        <v>1.0601463014824659E-2</v>
      </c>
      <c r="T56" s="697"/>
      <c r="U56" s="697"/>
      <c r="V56" s="697"/>
      <c r="W56" s="697"/>
      <c r="X56" s="697"/>
      <c r="Y56" s="697"/>
      <c r="Z56" s="697"/>
      <c r="AA56" s="698"/>
      <c r="AB56" s="699"/>
      <c r="AE56" s="290" t="s">
        <v>214</v>
      </c>
      <c r="AF56" s="291"/>
      <c r="AG56" s="310" t="s">
        <v>532</v>
      </c>
      <c r="AH56" s="677"/>
      <c r="AI56" s="753"/>
      <c r="AJ56" s="679"/>
      <c r="AK56" s="680"/>
      <c r="AL56" s="720" t="e">
        <f>AL55/$H$62</f>
        <v>#DIV/0!</v>
      </c>
      <c r="AM56" s="697"/>
      <c r="AN56" s="697"/>
      <c r="AO56" s="697"/>
      <c r="AP56" s="697"/>
      <c r="AQ56" s="697"/>
      <c r="AR56" s="697"/>
      <c r="AS56" s="697"/>
      <c r="AT56" s="698"/>
      <c r="AU56" s="699"/>
      <c r="AX56" s="290" t="s">
        <v>214</v>
      </c>
      <c r="AY56" s="291"/>
      <c r="AZ56" s="310" t="s">
        <v>532</v>
      </c>
      <c r="BA56" s="677"/>
      <c r="BB56" s="753"/>
      <c r="BC56" s="721"/>
      <c r="BD56" s="680"/>
      <c r="BE56" s="720" t="e">
        <f>BE55/$H$62</f>
        <v>#DIV/0!</v>
      </c>
      <c r="BF56" s="697"/>
      <c r="BG56" s="697"/>
      <c r="BH56" s="697"/>
      <c r="BI56" s="697"/>
      <c r="BJ56" s="697"/>
      <c r="BK56" s="697"/>
      <c r="BL56" s="697"/>
      <c r="BM56" s="698"/>
      <c r="BN56" s="699"/>
      <c r="BQ56" s="290" t="s">
        <v>214</v>
      </c>
      <c r="BR56" s="291"/>
      <c r="BS56" s="310" t="s">
        <v>532</v>
      </c>
      <c r="BT56" s="677"/>
      <c r="BU56" s="753"/>
      <c r="BV56" s="679"/>
      <c r="BW56" s="680"/>
      <c r="BX56" s="720" t="e">
        <f>BX55/$H$62</f>
        <v>#DIV/0!</v>
      </c>
      <c r="BY56" s="697"/>
      <c r="BZ56" s="697"/>
      <c r="CA56" s="697"/>
      <c r="CB56" s="697"/>
      <c r="CC56" s="697"/>
      <c r="CD56" s="697"/>
      <c r="CE56" s="697"/>
      <c r="CF56" s="698"/>
      <c r="CG56" s="699"/>
      <c r="CJ56" s="290" t="s">
        <v>214</v>
      </c>
      <c r="CK56" s="291"/>
      <c r="CL56" s="310" t="s">
        <v>532</v>
      </c>
      <c r="CM56" s="677"/>
      <c r="CN56" s="753"/>
      <c r="CO56" s="679"/>
      <c r="CP56" s="680"/>
      <c r="CQ56" s="720" t="e">
        <f>CQ55/$H$62</f>
        <v>#DIV/0!</v>
      </c>
      <c r="CR56" s="697"/>
      <c r="CS56" s="697"/>
      <c r="CT56" s="697"/>
      <c r="CU56" s="697"/>
      <c r="CV56" s="697"/>
      <c r="CW56" s="697"/>
      <c r="CX56" s="697"/>
      <c r="CY56" s="698"/>
      <c r="CZ56" s="699"/>
      <c r="DC56" s="290" t="s">
        <v>214</v>
      </c>
      <c r="DD56" s="291"/>
      <c r="DE56" s="310" t="s">
        <v>532</v>
      </c>
      <c r="DF56" s="677"/>
      <c r="DG56" s="753"/>
      <c r="DH56" s="679"/>
      <c r="DI56" s="680"/>
      <c r="DJ56" s="720" t="e">
        <f>DJ55/$H$62</f>
        <v>#DIV/0!</v>
      </c>
      <c r="DK56" s="697"/>
      <c r="DL56" s="697"/>
      <c r="DM56" s="697"/>
      <c r="DN56" s="697"/>
      <c r="DO56" s="697"/>
      <c r="DP56" s="697"/>
      <c r="DQ56" s="697"/>
      <c r="DR56" s="698"/>
      <c r="DS56" s="699"/>
      <c r="DV56" s="290" t="s">
        <v>214</v>
      </c>
      <c r="DW56" s="291"/>
      <c r="DX56" s="310" t="s">
        <v>532</v>
      </c>
      <c r="DY56" s="677"/>
      <c r="DZ56" s="753"/>
      <c r="EA56" s="679"/>
      <c r="EB56" s="736"/>
      <c r="EC56" s="720" t="e">
        <f>EC55/$H$59</f>
        <v>#DIV/0!</v>
      </c>
      <c r="ED56" s="697"/>
      <c r="EE56" s="697"/>
      <c r="EF56" s="697"/>
      <c r="EG56" s="697"/>
      <c r="EH56" s="697"/>
      <c r="EI56" s="697"/>
      <c r="EJ56" s="697"/>
      <c r="EK56" s="698"/>
      <c r="EL56" s="699"/>
      <c r="EO56" s="290" t="s">
        <v>214</v>
      </c>
      <c r="EP56" s="291"/>
      <c r="EQ56" s="310" t="s">
        <v>532</v>
      </c>
      <c r="ER56" s="677"/>
      <c r="ES56" s="753"/>
      <c r="ET56" s="679"/>
      <c r="EU56" s="680"/>
      <c r="EV56" s="720" t="e">
        <f>EV55/$H$60</f>
        <v>#DIV/0!</v>
      </c>
      <c r="EW56" s="697"/>
      <c r="EX56" s="697"/>
      <c r="EY56" s="697"/>
      <c r="EZ56" s="697"/>
      <c r="FA56" s="697"/>
      <c r="FB56" s="697"/>
      <c r="FC56" s="697"/>
      <c r="FD56" s="698"/>
      <c r="FE56" s="699"/>
      <c r="FH56" s="288"/>
      <c r="FI56" s="288" t="s">
        <v>206</v>
      </c>
      <c r="FJ56" s="289" t="s">
        <v>592</v>
      </c>
      <c r="FK56" s="672"/>
      <c r="FL56" s="673"/>
      <c r="FM56" s="674"/>
      <c r="FN56" s="675"/>
      <c r="FO56" s="676">
        <f>SUM(FN57:FN61)</f>
        <v>7438000</v>
      </c>
      <c r="FP56" s="697"/>
      <c r="FQ56" s="697"/>
      <c r="FR56" s="697"/>
      <c r="FS56" s="697"/>
      <c r="FT56" s="697"/>
      <c r="FU56" s="697"/>
      <c r="FV56" s="697"/>
      <c r="FW56" s="698"/>
      <c r="FX56" s="699"/>
      <c r="GA56" s="290" t="s">
        <v>214</v>
      </c>
      <c r="GB56" s="291"/>
      <c r="GC56" s="310" t="s">
        <v>532</v>
      </c>
      <c r="GD56" s="677"/>
      <c r="GE56" s="753"/>
      <c r="GF56" s="679"/>
      <c r="GG56" s="680"/>
      <c r="GH56" s="720" t="e">
        <f>GH55/$H$62</f>
        <v>#DIV/0!</v>
      </c>
      <c r="GI56" s="697"/>
      <c r="GJ56" s="697"/>
      <c r="GK56" s="697"/>
      <c r="GL56" s="697"/>
      <c r="GM56" s="697"/>
      <c r="GN56" s="697"/>
      <c r="GO56" s="697"/>
      <c r="GP56" s="698"/>
      <c r="GQ56" s="699"/>
      <c r="GT56" s="290" t="s">
        <v>214</v>
      </c>
      <c r="GU56" s="291"/>
      <c r="GV56" s="310" t="s">
        <v>532</v>
      </c>
      <c r="GW56" s="677"/>
      <c r="GX56" s="753"/>
      <c r="GY56" s="679"/>
      <c r="GZ56" s="680"/>
      <c r="HA56" s="720" t="e">
        <f>HA55/$H$62</f>
        <v>#DIV/0!</v>
      </c>
      <c r="HB56" s="697"/>
      <c r="HC56" s="697"/>
      <c r="HD56" s="697"/>
      <c r="HE56" s="697"/>
      <c r="HF56" s="697"/>
      <c r="HG56" s="697"/>
      <c r="HH56" s="697"/>
      <c r="HI56" s="698"/>
      <c r="HJ56" s="699"/>
      <c r="HM56" s="290" t="s">
        <v>214</v>
      </c>
      <c r="HN56" s="291"/>
      <c r="HO56" s="310" t="s">
        <v>532</v>
      </c>
      <c r="HP56" s="677"/>
      <c r="HQ56" s="753"/>
      <c r="HR56" s="679"/>
      <c r="HS56" s="680"/>
      <c r="HT56" s="720" t="e">
        <f>HT55/$H$62</f>
        <v>#DIV/0!</v>
      </c>
      <c r="HU56" s="697"/>
      <c r="HV56" s="697"/>
      <c r="HW56" s="697"/>
      <c r="HX56" s="697"/>
      <c r="HY56" s="697"/>
      <c r="HZ56" s="697"/>
      <c r="IA56" s="697"/>
      <c r="IB56" s="698"/>
      <c r="IC56" s="699"/>
      <c r="IF56" s="290" t="s">
        <v>214</v>
      </c>
      <c r="IG56" s="291"/>
      <c r="IH56" s="310" t="s">
        <v>532</v>
      </c>
      <c r="II56" s="677"/>
      <c r="IJ56" s="753"/>
      <c r="IK56" s="679"/>
      <c r="IL56" s="680"/>
      <c r="IM56" s="720" t="e">
        <f>IM55/$H$62</f>
        <v>#DIV/0!</v>
      </c>
      <c r="IN56" s="697"/>
      <c r="IO56" s="697"/>
      <c r="IP56" s="697"/>
      <c r="IQ56" s="697"/>
      <c r="IR56" s="697"/>
      <c r="IS56" s="697"/>
      <c r="IT56" s="697"/>
      <c r="IU56" s="698"/>
      <c r="IV56" s="699"/>
      <c r="IY56" s="290" t="s">
        <v>214</v>
      </c>
      <c r="IZ56" s="291"/>
      <c r="JA56" s="310" t="s">
        <v>532</v>
      </c>
      <c r="JB56" s="677"/>
      <c r="JC56" s="753"/>
      <c r="JD56" s="679"/>
      <c r="JE56" s="680"/>
      <c r="JF56" s="720" t="e">
        <f>JF55/$H$62</f>
        <v>#DIV/0!</v>
      </c>
      <c r="JG56" s="697"/>
      <c r="JH56" s="697"/>
      <c r="JI56" s="697"/>
      <c r="JJ56" s="697"/>
      <c r="JK56" s="697"/>
      <c r="JL56" s="697"/>
      <c r="JM56" s="697"/>
      <c r="JN56" s="698"/>
      <c r="JO56" s="699"/>
      <c r="JR56" s="290" t="s">
        <v>214</v>
      </c>
      <c r="JS56" s="291"/>
      <c r="JT56" s="310" t="s">
        <v>532</v>
      </c>
      <c r="JU56" s="677"/>
      <c r="JV56" s="753"/>
      <c r="JW56" s="679"/>
      <c r="JX56" s="680"/>
      <c r="JY56" s="720" t="e">
        <f>JY55/$H$62</f>
        <v>#DIV/0!</v>
      </c>
      <c r="JZ56" s="697"/>
      <c r="KA56" s="697"/>
      <c r="KB56" s="697"/>
      <c r="KC56" s="697"/>
      <c r="KD56" s="697"/>
      <c r="KE56" s="697"/>
      <c r="KF56" s="697"/>
      <c r="KG56" s="698"/>
      <c r="KH56" s="699"/>
      <c r="KK56" s="290" t="s">
        <v>214</v>
      </c>
      <c r="KL56" s="291"/>
      <c r="KM56" s="310" t="s">
        <v>532</v>
      </c>
      <c r="KN56" s="677"/>
      <c r="KO56" s="753"/>
      <c r="KP56" s="679"/>
      <c r="KQ56" s="680"/>
      <c r="KR56" s="720" t="e">
        <f>KR55/$H$59</f>
        <v>#DIV/0!</v>
      </c>
      <c r="KS56" s="697"/>
      <c r="KT56" s="697"/>
      <c r="KU56" s="697"/>
      <c r="KV56" s="697"/>
      <c r="KW56" s="697"/>
      <c r="KX56" s="697"/>
      <c r="KY56" s="697"/>
      <c r="KZ56" s="698"/>
      <c r="LA56" s="699"/>
      <c r="LD56" s="290" t="s">
        <v>214</v>
      </c>
      <c r="LE56" s="291"/>
      <c r="LF56" s="310" t="s">
        <v>532</v>
      </c>
      <c r="LG56" s="677"/>
      <c r="LH56" s="753"/>
      <c r="LI56" s="679">
        <v>0</v>
      </c>
      <c r="LJ56" s="680"/>
      <c r="LK56" s="720" t="e">
        <f>LK55/$H$62</f>
        <v>#DIV/0!</v>
      </c>
      <c r="LL56" s="697"/>
      <c r="LM56" s="697"/>
      <c r="LN56" s="697"/>
      <c r="LO56" s="697"/>
      <c r="LP56" s="697"/>
      <c r="LQ56" s="697"/>
      <c r="LR56" s="697"/>
      <c r="LS56" s="698"/>
      <c r="LT56" s="699"/>
      <c r="LW56" s="290" t="s">
        <v>214</v>
      </c>
      <c r="LX56" s="291"/>
      <c r="LY56" s="310" t="s">
        <v>532</v>
      </c>
      <c r="LZ56" s="677"/>
      <c r="MA56" s="753"/>
      <c r="MB56" s="679"/>
      <c r="MC56" s="680"/>
      <c r="MD56" s="720" t="e">
        <f>MD55/$H$62</f>
        <v>#DIV/0!</v>
      </c>
      <c r="ME56" s="697"/>
      <c r="MF56" s="697"/>
      <c r="MG56" s="697"/>
      <c r="MH56" s="697"/>
      <c r="MI56" s="697"/>
      <c r="MJ56" s="697"/>
      <c r="MK56" s="697"/>
      <c r="ML56" s="698"/>
      <c r="MM56" s="699"/>
      <c r="MP56" s="290" t="s">
        <v>214</v>
      </c>
      <c r="MQ56" s="291"/>
      <c r="MR56" s="310" t="s">
        <v>532</v>
      </c>
      <c r="MS56" s="677"/>
      <c r="MT56" s="753"/>
      <c r="MU56" s="679"/>
      <c r="MV56" s="680"/>
      <c r="MW56" s="720"/>
      <c r="MX56" s="697"/>
      <c r="MY56" s="697"/>
      <c r="MZ56" s="697"/>
      <c r="NA56" s="697"/>
      <c r="NB56" s="697"/>
      <c r="NC56" s="697"/>
      <c r="ND56" s="697"/>
      <c r="NE56" s="698"/>
      <c r="NF56" s="699"/>
      <c r="NI56" s="290" t="s">
        <v>214</v>
      </c>
      <c r="NJ56" s="291"/>
      <c r="NK56" s="310" t="s">
        <v>532</v>
      </c>
      <c r="NL56" s="677"/>
      <c r="NM56" s="753"/>
      <c r="NN56" s="679"/>
      <c r="NO56" s="680"/>
      <c r="NP56" s="720" t="e">
        <f>NP55/$H$62</f>
        <v>#DIV/0!</v>
      </c>
      <c r="NQ56" s="697"/>
      <c r="NR56" s="697"/>
      <c r="NS56" s="697"/>
      <c r="NT56" s="697"/>
      <c r="NU56" s="697"/>
      <c r="NV56" s="697"/>
      <c r="NW56" s="697"/>
      <c r="NX56" s="698"/>
      <c r="NY56" s="699"/>
      <c r="OB56" s="290" t="s">
        <v>214</v>
      </c>
      <c r="OC56" s="291"/>
      <c r="OD56" s="310" t="s">
        <v>532</v>
      </c>
      <c r="OE56" s="677"/>
      <c r="OF56" s="753"/>
      <c r="OG56" s="679"/>
      <c r="OH56" s="680"/>
      <c r="OI56" s="720" t="e">
        <f>OI55/$H$62</f>
        <v>#DIV/0!</v>
      </c>
      <c r="OJ56" s="697"/>
      <c r="OK56" s="697"/>
      <c r="OL56" s="697"/>
      <c r="OM56" s="697"/>
      <c r="ON56" s="697"/>
      <c r="OO56" s="697"/>
      <c r="OP56" s="697"/>
      <c r="OQ56" s="698"/>
      <c r="OR56" s="699"/>
    </row>
    <row r="57" spans="1:408" ht="65.25" customHeight="1" thickTop="1" thickBot="1" x14ac:dyDescent="0.3">
      <c r="A57" s="602">
        <f t="shared" si="0"/>
        <v>24</v>
      </c>
      <c r="B57" s="754" t="s">
        <v>215</v>
      </c>
      <c r="C57" s="755" t="s">
        <v>382</v>
      </c>
      <c r="D57" s="311" t="s">
        <v>533</v>
      </c>
      <c r="E57" s="732" t="s">
        <v>164</v>
      </c>
      <c r="F57" s="733">
        <v>50</v>
      </c>
      <c r="G57" s="694"/>
      <c r="H57" s="756">
        <f>ROUND(F57*G57,0)</f>
        <v>0</v>
      </c>
      <c r="I57" s="723"/>
      <c r="L57" s="754" t="s">
        <v>215</v>
      </c>
      <c r="M57" s="755" t="s">
        <v>382</v>
      </c>
      <c r="N57" s="311" t="s">
        <v>533</v>
      </c>
      <c r="O57" s="732" t="s">
        <v>164</v>
      </c>
      <c r="P57" s="733">
        <v>50</v>
      </c>
      <c r="Q57" s="694">
        <v>75000</v>
      </c>
      <c r="R57" s="756">
        <v>3750000</v>
      </c>
      <c r="S57" s="723"/>
      <c r="T57" s="697">
        <f>IFERROR(IF(EXACT(VLOOKUP(L57,OFERTA_0,1,FALSE),L57),1,0),0)</f>
        <v>1</v>
      </c>
      <c r="U57" s="697">
        <f>IFERROR(IF(EXACT(VLOOKUP(L57,OFERTA_0,3,FALSE),N57),1,0),0)</f>
        <v>1</v>
      </c>
      <c r="V57" s="697">
        <f>IFERROR(IF(EXACT(VLOOKUP(L57,OFERTA_0,4,FALSE),O57),1,0),0)</f>
        <v>1</v>
      </c>
      <c r="W57" s="697">
        <f>IFERROR(IF(EXACT(VLOOKUP(L57,OFERTA_0,5,FALSE),P57),1,0),0)</f>
        <v>1</v>
      </c>
      <c r="X57" s="697">
        <f t="shared" ref="X57:X58" si="1093">IFERROR(IF(Q57&lt;=0,0,1),0)</f>
        <v>1</v>
      </c>
      <c r="Y57" s="697">
        <f t="shared" ref="Y57:Y58" si="1094">IFERROR(IF(R57&lt;=0,0,1),0)</f>
        <v>1</v>
      </c>
      <c r="Z57" s="697">
        <f t="shared" ref="Z57:Z58" si="1095">PRODUCT(T57:Y57)</f>
        <v>1</v>
      </c>
      <c r="AA57" s="698">
        <f t="shared" ref="AA57:AA58" si="1096">ROUND(R57,0)</f>
        <v>3750000</v>
      </c>
      <c r="AB57" s="699">
        <f t="shared" ref="AB57:AB58" si="1097">R57-AA57</f>
        <v>0</v>
      </c>
      <c r="AE57" s="754" t="s">
        <v>215</v>
      </c>
      <c r="AF57" s="755" t="s">
        <v>382</v>
      </c>
      <c r="AG57" s="311" t="s">
        <v>533</v>
      </c>
      <c r="AH57" s="732" t="s">
        <v>164</v>
      </c>
      <c r="AI57" s="733">
        <v>50</v>
      </c>
      <c r="AJ57" s="694">
        <v>180000</v>
      </c>
      <c r="AK57" s="756">
        <f>ROUND(AI57*AJ57,0)</f>
        <v>9000000</v>
      </c>
      <c r="AL57" s="723"/>
      <c r="AM57" s="697">
        <f>IFERROR(IF(EXACT(VLOOKUP(AE57,OFERTA_0,1,FALSE),AE57),1,0),0)</f>
        <v>1</v>
      </c>
      <c r="AN57" s="697">
        <f>IFERROR(IF(EXACT(VLOOKUP(AE57,OFERTA_0,3,FALSE),AG57),1,0),0)</f>
        <v>1</v>
      </c>
      <c r="AO57" s="697">
        <f>IFERROR(IF(EXACT(VLOOKUP(AE57,OFERTA_0,4,FALSE),AH57),1,0),0)</f>
        <v>1</v>
      </c>
      <c r="AP57" s="697">
        <f>IFERROR(IF(EXACT(VLOOKUP(AE57,OFERTA_0,5,FALSE),AI57),1,0),0)</f>
        <v>1</v>
      </c>
      <c r="AQ57" s="697">
        <f t="shared" ref="AQ57:AQ58" si="1098">IFERROR(IF(AJ57&lt;=0,0,1),0)</f>
        <v>1</v>
      </c>
      <c r="AR57" s="697">
        <f t="shared" ref="AR57:AR58" si="1099">IFERROR(IF(AK57&lt;=0,0,1),0)</f>
        <v>1</v>
      </c>
      <c r="AS57" s="697">
        <f t="shared" ref="AS57:AS58" si="1100">PRODUCT(AM57:AR57)</f>
        <v>1</v>
      </c>
      <c r="AT57" s="698">
        <f t="shared" ref="AT57:AT58" si="1101">ROUND(AK57,0)</f>
        <v>9000000</v>
      </c>
      <c r="AU57" s="699">
        <f t="shared" ref="AU57:AU58" si="1102">AK57-AT57</f>
        <v>0</v>
      </c>
      <c r="AX57" s="754" t="s">
        <v>215</v>
      </c>
      <c r="AY57" s="755" t="s">
        <v>382</v>
      </c>
      <c r="AZ57" s="311" t="s">
        <v>533</v>
      </c>
      <c r="BA57" s="732" t="s">
        <v>164</v>
      </c>
      <c r="BB57" s="733">
        <v>50</v>
      </c>
      <c r="BC57" s="700">
        <v>46500</v>
      </c>
      <c r="BD57" s="756">
        <f>ROUND(BB57*BC57,0)</f>
        <v>2325000</v>
      </c>
      <c r="BE57" s="723"/>
      <c r="BF57" s="697">
        <f>IFERROR(IF(EXACT(VLOOKUP(AX57,OFERTA_0,1,FALSE),AX57),1,0),0)</f>
        <v>1</v>
      </c>
      <c r="BG57" s="697">
        <f>IFERROR(IF(EXACT(VLOOKUP(AX57,OFERTA_0,3,FALSE),AZ57),1,0),0)</f>
        <v>1</v>
      </c>
      <c r="BH57" s="697">
        <f>IFERROR(IF(EXACT(VLOOKUP(AX57,OFERTA_0,4,FALSE),BA57),1,0),0)</f>
        <v>1</v>
      </c>
      <c r="BI57" s="697">
        <f>IFERROR(IF(EXACT(VLOOKUP(AX57,OFERTA_0,5,FALSE),BB57),1,0),0)</f>
        <v>1</v>
      </c>
      <c r="BJ57" s="697">
        <f t="shared" ref="BJ57:BJ58" si="1103">IFERROR(IF(BC57&lt;=0,0,1),0)</f>
        <v>1</v>
      </c>
      <c r="BK57" s="697">
        <f t="shared" ref="BK57:BK58" si="1104">IFERROR(IF(BD57&lt;=0,0,1),0)</f>
        <v>1</v>
      </c>
      <c r="BL57" s="697">
        <f t="shared" ref="BL57:BL58" si="1105">PRODUCT(BF57:BK57)</f>
        <v>1</v>
      </c>
      <c r="BM57" s="698">
        <f t="shared" ref="BM57:BM58" si="1106">ROUND(BD57,0)</f>
        <v>2325000</v>
      </c>
      <c r="BN57" s="699">
        <f t="shared" ref="BN57:BN58" si="1107">BD57-BM57</f>
        <v>0</v>
      </c>
      <c r="BQ57" s="754" t="s">
        <v>215</v>
      </c>
      <c r="BR57" s="755" t="s">
        <v>382</v>
      </c>
      <c r="BS57" s="311" t="s">
        <v>533</v>
      </c>
      <c r="BT57" s="732" t="s">
        <v>164</v>
      </c>
      <c r="BU57" s="733">
        <v>50</v>
      </c>
      <c r="BV57" s="694">
        <v>150000</v>
      </c>
      <c r="BW57" s="756">
        <f>ROUND(BU57*BV57,0)</f>
        <v>7500000</v>
      </c>
      <c r="BX57" s="723"/>
      <c r="BY57" s="697">
        <f>IFERROR(IF(EXACT(VLOOKUP(BQ57,OFERTA_0,1,FALSE),BQ57),1,0),0)</f>
        <v>1</v>
      </c>
      <c r="BZ57" s="697">
        <f>IFERROR(IF(EXACT(VLOOKUP(BQ57,OFERTA_0,3,FALSE),BS57),1,0),0)</f>
        <v>1</v>
      </c>
      <c r="CA57" s="697">
        <f>IFERROR(IF(EXACT(VLOOKUP(BQ57,OFERTA_0,4,FALSE),BT57),1,0),0)</f>
        <v>1</v>
      </c>
      <c r="CB57" s="697">
        <f>IFERROR(IF(EXACT(VLOOKUP(BQ57,OFERTA_0,5,FALSE),BU57),1,0),0)</f>
        <v>1</v>
      </c>
      <c r="CC57" s="697">
        <f t="shared" ref="CC57:CC58" si="1108">IFERROR(IF(BV57&lt;=0,0,1),0)</f>
        <v>1</v>
      </c>
      <c r="CD57" s="697">
        <f t="shared" ref="CD57:CD58" si="1109">IFERROR(IF(BW57&lt;=0,0,1),0)</f>
        <v>1</v>
      </c>
      <c r="CE57" s="697">
        <f t="shared" ref="CE57:CE58" si="1110">PRODUCT(BY57:CD57)</f>
        <v>1</v>
      </c>
      <c r="CF57" s="698">
        <f t="shared" ref="CF57:CF58" si="1111">ROUND(BW57,0)</f>
        <v>7500000</v>
      </c>
      <c r="CG57" s="699">
        <f t="shared" ref="CG57:CG58" si="1112">BW57-CF57</f>
        <v>0</v>
      </c>
      <c r="CJ57" s="754" t="s">
        <v>215</v>
      </c>
      <c r="CK57" s="755" t="s">
        <v>382</v>
      </c>
      <c r="CL57" s="296" t="s">
        <v>533</v>
      </c>
      <c r="CM57" s="732" t="s">
        <v>164</v>
      </c>
      <c r="CN57" s="733">
        <v>50</v>
      </c>
      <c r="CO57" s="694">
        <v>65000</v>
      </c>
      <c r="CP57" s="695">
        <f t="shared" ref="CP57:CP58" si="1113">ROUND(CN57*CO57,0)</f>
        <v>3250000</v>
      </c>
      <c r="CQ57" s="723"/>
      <c r="CR57" s="697">
        <f>IFERROR(IF(EXACT(VLOOKUP(CJ57,OFERTA_0,1,FALSE),CJ57),1,0),0)</f>
        <v>1</v>
      </c>
      <c r="CS57" s="697">
        <f>IFERROR(IF(EXACT(VLOOKUP(CJ57,OFERTA_0,3,FALSE),CL57),1,0),0)</f>
        <v>1</v>
      </c>
      <c r="CT57" s="697">
        <f>IFERROR(IF(EXACT(VLOOKUP(CJ57,OFERTA_0,4,FALSE),CM57),1,0),0)</f>
        <v>1</v>
      </c>
      <c r="CU57" s="697">
        <f>IFERROR(IF(EXACT(VLOOKUP(CJ57,OFERTA_0,5,FALSE),CN57),1,0),0)</f>
        <v>1</v>
      </c>
      <c r="CV57" s="697">
        <f t="shared" ref="CV57:CV58" si="1114">IFERROR(IF(CO57&lt;=0,0,1),0)</f>
        <v>1</v>
      </c>
      <c r="CW57" s="697">
        <f t="shared" ref="CW57:CW58" si="1115">IFERROR(IF(CP57&lt;=0,0,1),0)</f>
        <v>1</v>
      </c>
      <c r="CX57" s="697">
        <f t="shared" ref="CX57:CX58" si="1116">PRODUCT(CR57:CW57)</f>
        <v>1</v>
      </c>
      <c r="CY57" s="698">
        <f t="shared" ref="CY57:CY58" si="1117">ROUND(CP57,0)</f>
        <v>3250000</v>
      </c>
      <c r="CZ57" s="699">
        <f t="shared" ref="CZ57:CZ58" si="1118">CP57-CY57</f>
        <v>0</v>
      </c>
      <c r="DC57" s="754" t="s">
        <v>215</v>
      </c>
      <c r="DD57" s="755" t="s">
        <v>382</v>
      </c>
      <c r="DE57" s="311" t="s">
        <v>533</v>
      </c>
      <c r="DF57" s="732" t="s">
        <v>164</v>
      </c>
      <c r="DG57" s="733">
        <v>50</v>
      </c>
      <c r="DH57" s="694">
        <v>275000</v>
      </c>
      <c r="DI57" s="756">
        <f>ROUND(DG57*DH57,0)</f>
        <v>13750000</v>
      </c>
      <c r="DJ57" s="723"/>
      <c r="DK57" s="697">
        <f>IFERROR(IF(EXACT(VLOOKUP(DC57,OFERTA_0,1,FALSE),DC57),1,0),0)</f>
        <v>1</v>
      </c>
      <c r="DL57" s="697">
        <f>IFERROR(IF(EXACT(VLOOKUP(DC57,OFERTA_0,3,FALSE),DE57),1,0),0)</f>
        <v>1</v>
      </c>
      <c r="DM57" s="697">
        <f>IFERROR(IF(EXACT(VLOOKUP(DC57,OFERTA_0,4,FALSE),DF57),1,0),0)</f>
        <v>1</v>
      </c>
      <c r="DN57" s="697">
        <f>IFERROR(IF(EXACT(VLOOKUP(DC57,OFERTA_0,5,FALSE),DG57),1,0),0)</f>
        <v>1</v>
      </c>
      <c r="DO57" s="697">
        <f t="shared" ref="DO57:DO58" si="1119">IFERROR(IF(DH57&lt;=0,0,1),0)</f>
        <v>1</v>
      </c>
      <c r="DP57" s="697">
        <f t="shared" ref="DP57:DP58" si="1120">IFERROR(IF(DI57&lt;=0,0,1),0)</f>
        <v>1</v>
      </c>
      <c r="DQ57" s="697">
        <f t="shared" ref="DQ57:DQ58" si="1121">PRODUCT(DK57:DP57)</f>
        <v>1</v>
      </c>
      <c r="DR57" s="698">
        <f t="shared" ref="DR57:DR58" si="1122">ROUND(DI57,0)</f>
        <v>13750000</v>
      </c>
      <c r="DS57" s="699">
        <f t="shared" ref="DS57:DS58" si="1123">DI57-DR57</f>
        <v>0</v>
      </c>
      <c r="DV57" s="757" t="s">
        <v>215</v>
      </c>
      <c r="DW57" s="758" t="s">
        <v>382</v>
      </c>
      <c r="DX57" s="314" t="s">
        <v>533</v>
      </c>
      <c r="DY57" s="759" t="s">
        <v>164</v>
      </c>
      <c r="DZ57" s="760">
        <v>50</v>
      </c>
      <c r="EA57" s="761">
        <v>200000</v>
      </c>
      <c r="EB57" s="762">
        <f>ROUND(DZ57*EA57,0)</f>
        <v>10000000</v>
      </c>
      <c r="EC57" s="723"/>
      <c r="ED57" s="697">
        <f>IFERROR(IF(EXACT(VLOOKUP(DV57,OFERTA_0,1,FALSE),DV57),1,0),0)</f>
        <v>1</v>
      </c>
      <c r="EE57" s="697">
        <f>IFERROR(IF(EXACT(VLOOKUP(DV57,OFERTA_0,3,FALSE),DX57),1,0),0)</f>
        <v>1</v>
      </c>
      <c r="EF57" s="697">
        <f>IFERROR(IF(EXACT(VLOOKUP(DV57,OFERTA_0,4,FALSE),DY57),1,0),0)</f>
        <v>1</v>
      </c>
      <c r="EG57" s="697">
        <f>IFERROR(IF(EXACT(VLOOKUP(DV57,OFERTA_0,5,FALSE),DZ57),1,0),0)</f>
        <v>1</v>
      </c>
      <c r="EH57" s="697">
        <f t="shared" ref="EH57:EH58" si="1124">IFERROR(IF(EA57&lt;=0,0,1),0)</f>
        <v>1</v>
      </c>
      <c r="EI57" s="697">
        <f t="shared" ref="EI57:EI58" si="1125">IFERROR(IF(EB57&lt;=0,0,1),0)</f>
        <v>1</v>
      </c>
      <c r="EJ57" s="697">
        <f t="shared" ref="EJ57:EJ58" si="1126">PRODUCT(ED57:EI57)</f>
        <v>1</v>
      </c>
      <c r="EK57" s="698">
        <f t="shared" ref="EK57:EK58" si="1127">ROUND(EB57,0)</f>
        <v>10000000</v>
      </c>
      <c r="EL57" s="699">
        <f t="shared" ref="EL57:EL58" si="1128">EB57-EK57</f>
        <v>0</v>
      </c>
      <c r="EO57" s="754" t="s">
        <v>215</v>
      </c>
      <c r="EP57" s="755" t="s">
        <v>382</v>
      </c>
      <c r="EQ57" s="312" t="s">
        <v>533</v>
      </c>
      <c r="ER57" s="732" t="s">
        <v>164</v>
      </c>
      <c r="ES57" s="733">
        <v>50</v>
      </c>
      <c r="ET57" s="694">
        <v>133755</v>
      </c>
      <c r="EU57" s="756">
        <f>ROUND(ES57*ET57,0)</f>
        <v>6687750</v>
      </c>
      <c r="EV57" s="723"/>
      <c r="EW57" s="697">
        <f>IFERROR(IF(EXACT(VLOOKUP(EO57,OFERTA_0,1,FALSE),EO57),1,0),0)</f>
        <v>1</v>
      </c>
      <c r="EX57" s="697">
        <f>IFERROR(IF(EXACT(VLOOKUP(EO57,OFERTA_0,3,FALSE),EQ57),1,0),0)</f>
        <v>1</v>
      </c>
      <c r="EY57" s="697">
        <f>IFERROR(IF(EXACT(VLOOKUP(EO57,OFERTA_0,4,FALSE),ER57),1,0),0)</f>
        <v>1</v>
      </c>
      <c r="EZ57" s="697">
        <f>IFERROR(IF(EXACT(VLOOKUP(EO57,OFERTA_0,5,FALSE),ES57),1,0),0)</f>
        <v>1</v>
      </c>
      <c r="FA57" s="697">
        <f t="shared" ref="FA57:FA58" si="1129">IFERROR(IF(ET57&lt;=0,0,1),0)</f>
        <v>1</v>
      </c>
      <c r="FB57" s="697">
        <f t="shared" ref="FB57:FB58" si="1130">IFERROR(IF(EU57&lt;=0,0,1),0)</f>
        <v>1</v>
      </c>
      <c r="FC57" s="697">
        <f t="shared" ref="FC57:FC58" si="1131">PRODUCT(EW57:FB57)</f>
        <v>1</v>
      </c>
      <c r="FD57" s="698">
        <f t="shared" ref="FD57:FD58" si="1132">ROUND(EU57,0)</f>
        <v>6687750</v>
      </c>
      <c r="FE57" s="699">
        <f t="shared" ref="FE57:FE58" si="1133">EU57-FD57</f>
        <v>0</v>
      </c>
      <c r="FH57" s="293"/>
      <c r="FI57" s="293" t="s">
        <v>207</v>
      </c>
      <c r="FJ57" s="294" t="s">
        <v>593</v>
      </c>
      <c r="FK57" s="685"/>
      <c r="FL57" s="686"/>
      <c r="FM57" s="687"/>
      <c r="FN57" s="688"/>
      <c r="FO57" s="722"/>
      <c r="FP57" s="697">
        <f>IFERROR(IF(EXACT(VLOOKUP(FH57,OFERTA_0,1,FALSE),FH57),1,0),0)</f>
        <v>0</v>
      </c>
      <c r="FQ57" s="697">
        <f>IFERROR(IF(EXACT(VLOOKUP(FH57,OFERTA_0,3,FALSE),FJ57),1,0),0)</f>
        <v>0</v>
      </c>
      <c r="FR57" s="697">
        <f>IFERROR(IF(EXACT(VLOOKUP(FH57,OFERTA_0,4,FALSE),FK57),1,0),0)</f>
        <v>0</v>
      </c>
      <c r="FS57" s="697">
        <f>IFERROR(IF(EXACT(VLOOKUP(FH57,OFERTA_0,5,FALSE),FL57),1,0),0)</f>
        <v>0</v>
      </c>
      <c r="FT57" s="697">
        <f t="shared" ref="FT57:FT58" si="1134">IFERROR(IF(FM57&lt;=0,0,1),0)</f>
        <v>0</v>
      </c>
      <c r="FU57" s="697">
        <f t="shared" ref="FU57:FU58" si="1135">IFERROR(IF(FN57&lt;=0,0,1),0)</f>
        <v>0</v>
      </c>
      <c r="FV57" s="697">
        <f t="shared" ref="FV57:FV58" si="1136">PRODUCT(FP57:FU57)</f>
        <v>0</v>
      </c>
      <c r="FW57" s="698">
        <f t="shared" ref="FW57:FW58" si="1137">ROUND(FN57,0)</f>
        <v>0</v>
      </c>
      <c r="FX57" s="699">
        <f t="shared" ref="FX57:FX58" si="1138">FN57-FW57</f>
        <v>0</v>
      </c>
      <c r="GA57" s="754" t="s">
        <v>215</v>
      </c>
      <c r="GB57" s="755" t="s">
        <v>382</v>
      </c>
      <c r="GC57" s="311" t="s">
        <v>533</v>
      </c>
      <c r="GD57" s="732" t="s">
        <v>164</v>
      </c>
      <c r="GE57" s="733">
        <v>50</v>
      </c>
      <c r="GF57" s="694">
        <v>100000</v>
      </c>
      <c r="GG57" s="756">
        <f>ROUND(GE57*GF57,0)</f>
        <v>5000000</v>
      </c>
      <c r="GH57" s="723"/>
      <c r="GI57" s="697">
        <f>IFERROR(IF(EXACT(VLOOKUP(GA57,OFERTA_0,1,FALSE),GA57),1,0),0)</f>
        <v>1</v>
      </c>
      <c r="GJ57" s="697">
        <f>IFERROR(IF(EXACT(VLOOKUP(GA57,OFERTA_0,3,FALSE),GC57),1,0),0)</f>
        <v>1</v>
      </c>
      <c r="GK57" s="697">
        <f>IFERROR(IF(EXACT(VLOOKUP(GA57,OFERTA_0,4,FALSE),GD57),1,0),0)</f>
        <v>1</v>
      </c>
      <c r="GL57" s="697">
        <f>IFERROR(IF(EXACT(VLOOKUP(GA57,OFERTA_0,5,FALSE),GE57),1,0),0)</f>
        <v>1</v>
      </c>
      <c r="GM57" s="697">
        <f t="shared" ref="GM57:GM58" si="1139">IFERROR(IF(GF57&lt;=0,0,1),0)</f>
        <v>1</v>
      </c>
      <c r="GN57" s="697">
        <f t="shared" ref="GN57:GN58" si="1140">IFERROR(IF(GG57&lt;=0,0,1),0)</f>
        <v>1</v>
      </c>
      <c r="GO57" s="697">
        <f t="shared" ref="GO57:GO58" si="1141">PRODUCT(GI57:GN57)</f>
        <v>1</v>
      </c>
      <c r="GP57" s="698">
        <f t="shared" ref="GP57:GP58" si="1142">ROUND(GG57,0)</f>
        <v>5000000</v>
      </c>
      <c r="GQ57" s="699">
        <f t="shared" ref="GQ57:GQ58" si="1143">GG57-GP57</f>
        <v>0</v>
      </c>
      <c r="GT57" s="754" t="s">
        <v>215</v>
      </c>
      <c r="GU57" s="755" t="s">
        <v>382</v>
      </c>
      <c r="GV57" s="311" t="s">
        <v>533</v>
      </c>
      <c r="GW57" s="732" t="s">
        <v>164</v>
      </c>
      <c r="GX57" s="733">
        <v>50</v>
      </c>
      <c r="GY57" s="694">
        <v>180000</v>
      </c>
      <c r="GZ57" s="756">
        <f>ROUND(GX57*GY57,0)</f>
        <v>9000000</v>
      </c>
      <c r="HA57" s="723"/>
      <c r="HB57" s="697">
        <f>IFERROR(IF(EXACT(VLOOKUP(GT57,OFERTA_0,1,FALSE),GT57),1,0),0)</f>
        <v>1</v>
      </c>
      <c r="HC57" s="697">
        <f>IFERROR(IF(EXACT(VLOOKUP(GT57,OFERTA_0,3,FALSE),GV57),1,0),0)</f>
        <v>1</v>
      </c>
      <c r="HD57" s="697">
        <f>IFERROR(IF(EXACT(VLOOKUP(GT57,OFERTA_0,4,FALSE),GW57),1,0),0)</f>
        <v>1</v>
      </c>
      <c r="HE57" s="697">
        <f>IFERROR(IF(EXACT(VLOOKUP(GT57,OFERTA_0,5,FALSE),GX57),1,0),0)</f>
        <v>1</v>
      </c>
      <c r="HF57" s="697">
        <f t="shared" ref="HF57:HF58" si="1144">IFERROR(IF(GY57&lt;=0,0,1),0)</f>
        <v>1</v>
      </c>
      <c r="HG57" s="697">
        <f t="shared" ref="HG57:HG58" si="1145">IFERROR(IF(GZ57&lt;=0,0,1),0)</f>
        <v>1</v>
      </c>
      <c r="HH57" s="697">
        <f t="shared" ref="HH57:HH58" si="1146">PRODUCT(HB57:HG57)</f>
        <v>1</v>
      </c>
      <c r="HI57" s="698">
        <f t="shared" ref="HI57:HI58" si="1147">ROUND(GZ57,0)</f>
        <v>9000000</v>
      </c>
      <c r="HJ57" s="699">
        <f t="shared" ref="HJ57:HJ58" si="1148">GZ57-HI57</f>
        <v>0</v>
      </c>
      <c r="HM57" s="754" t="s">
        <v>215</v>
      </c>
      <c r="HN57" s="755" t="s">
        <v>382</v>
      </c>
      <c r="HO57" s="311" t="s">
        <v>533</v>
      </c>
      <c r="HP57" s="732" t="s">
        <v>164</v>
      </c>
      <c r="HQ57" s="733">
        <v>50</v>
      </c>
      <c r="HR57" s="694">
        <v>124350</v>
      </c>
      <c r="HS57" s="756">
        <f>ROUND(HQ57*HR57,0)</f>
        <v>6217500</v>
      </c>
      <c r="HT57" s="723"/>
      <c r="HU57" s="697">
        <f>IFERROR(IF(EXACT(VLOOKUP(HM57,OFERTA_0,1,FALSE),HM57),1,0),0)</f>
        <v>1</v>
      </c>
      <c r="HV57" s="697">
        <f>IFERROR(IF(EXACT(VLOOKUP(HM57,OFERTA_0,3,FALSE),HO57),1,0),0)</f>
        <v>1</v>
      </c>
      <c r="HW57" s="697">
        <f>IFERROR(IF(EXACT(VLOOKUP(HM57,OFERTA_0,4,FALSE),HP57),1,0),0)</f>
        <v>1</v>
      </c>
      <c r="HX57" s="697">
        <f>IFERROR(IF(EXACT(VLOOKUP(HM57,OFERTA_0,5,FALSE),HQ57),1,0),0)</f>
        <v>1</v>
      </c>
      <c r="HY57" s="697">
        <f t="shared" ref="HY57:HY58" si="1149">IFERROR(IF(HR57&lt;=0,0,1),0)</f>
        <v>1</v>
      </c>
      <c r="HZ57" s="697">
        <f t="shared" ref="HZ57:HZ58" si="1150">IFERROR(IF(HS57&lt;=0,0,1),0)</f>
        <v>1</v>
      </c>
      <c r="IA57" s="697">
        <f t="shared" ref="IA57:IA58" si="1151">PRODUCT(HU57:HZ57)</f>
        <v>1</v>
      </c>
      <c r="IB57" s="698">
        <f t="shared" ref="IB57:IB58" si="1152">ROUND(HS57,0)</f>
        <v>6217500</v>
      </c>
      <c r="IC57" s="699">
        <f t="shared" ref="IC57:IC58" si="1153">HS57-IB57</f>
        <v>0</v>
      </c>
      <c r="IF57" s="754" t="s">
        <v>215</v>
      </c>
      <c r="IG57" s="755" t="s">
        <v>382</v>
      </c>
      <c r="IH57" s="311" t="s">
        <v>533</v>
      </c>
      <c r="II57" s="732" t="s">
        <v>164</v>
      </c>
      <c r="IJ57" s="733">
        <v>50</v>
      </c>
      <c r="IK57" s="694">
        <v>124492</v>
      </c>
      <c r="IL57" s="756">
        <f>ROUND(IJ57*IK57,0)</f>
        <v>6224600</v>
      </c>
      <c r="IM57" s="723"/>
      <c r="IN57" s="697">
        <f>IFERROR(IF(EXACT(VLOOKUP(IF57,OFERTA_0,1,FALSE),IF57),1,0),0)</f>
        <v>1</v>
      </c>
      <c r="IO57" s="697">
        <f>IFERROR(IF(EXACT(VLOOKUP(IF57,OFERTA_0,3,FALSE),IH57),1,0),0)</f>
        <v>1</v>
      </c>
      <c r="IP57" s="697">
        <f>IFERROR(IF(EXACT(VLOOKUP(IF57,OFERTA_0,4,FALSE),II57),1,0),0)</f>
        <v>1</v>
      </c>
      <c r="IQ57" s="697">
        <f>IFERROR(IF(EXACT(VLOOKUP(IF57,OFERTA_0,5,FALSE),IJ57),1,0),0)</f>
        <v>1</v>
      </c>
      <c r="IR57" s="697">
        <f t="shared" ref="IR57:IR58" si="1154">IFERROR(IF(IK57&lt;=0,0,1),0)</f>
        <v>1</v>
      </c>
      <c r="IS57" s="697">
        <f t="shared" ref="IS57:IS58" si="1155">IFERROR(IF(IL57&lt;=0,0,1),0)</f>
        <v>1</v>
      </c>
      <c r="IT57" s="697">
        <f t="shared" ref="IT57:IT58" si="1156">PRODUCT(IN57:IS57)</f>
        <v>1</v>
      </c>
      <c r="IU57" s="698">
        <f t="shared" ref="IU57:IU58" si="1157">ROUND(IL57,0)</f>
        <v>6224600</v>
      </c>
      <c r="IV57" s="699">
        <f t="shared" ref="IV57:IV58" si="1158">IL57-IU57</f>
        <v>0</v>
      </c>
      <c r="IY57" s="754" t="s">
        <v>215</v>
      </c>
      <c r="IZ57" s="755" t="s">
        <v>382</v>
      </c>
      <c r="JA57" s="311" t="s">
        <v>533</v>
      </c>
      <c r="JB57" s="732" t="s">
        <v>164</v>
      </c>
      <c r="JC57" s="733">
        <v>50</v>
      </c>
      <c r="JD57" s="694">
        <v>190000</v>
      </c>
      <c r="JE57" s="756">
        <f>ROUND(JC57*JD57,0)</f>
        <v>9500000</v>
      </c>
      <c r="JF57" s="723"/>
      <c r="JG57" s="697">
        <f>IFERROR(IF(EXACT(VLOOKUP(IY57,OFERTA_0,1,FALSE),IY57),1,0),0)</f>
        <v>1</v>
      </c>
      <c r="JH57" s="697">
        <f>IFERROR(IF(EXACT(VLOOKUP(IY57,OFERTA_0,3,FALSE),JA57),1,0),0)</f>
        <v>1</v>
      </c>
      <c r="JI57" s="697">
        <f>IFERROR(IF(EXACT(VLOOKUP(IY57,OFERTA_0,4,FALSE),JB57),1,0),0)</f>
        <v>1</v>
      </c>
      <c r="JJ57" s="697">
        <f>IFERROR(IF(EXACT(VLOOKUP(IY57,OFERTA_0,5,FALSE),JC57),1,0),0)</f>
        <v>1</v>
      </c>
      <c r="JK57" s="697">
        <f t="shared" ref="JK57:JK58" si="1159">IFERROR(IF(JD57&lt;=0,0,1),0)</f>
        <v>1</v>
      </c>
      <c r="JL57" s="697">
        <f t="shared" ref="JL57:JL58" si="1160">IFERROR(IF(JE57&lt;=0,0,1),0)</f>
        <v>1</v>
      </c>
      <c r="JM57" s="697">
        <f t="shared" ref="JM57:JM58" si="1161">PRODUCT(JG57:JL57)</f>
        <v>1</v>
      </c>
      <c r="JN57" s="698">
        <f t="shared" ref="JN57:JN58" si="1162">ROUND(JE57,0)</f>
        <v>9500000</v>
      </c>
      <c r="JO57" s="699">
        <f t="shared" ref="JO57:JO58" si="1163">JE57-JN57</f>
        <v>0</v>
      </c>
      <c r="JR57" s="754" t="s">
        <v>215</v>
      </c>
      <c r="JS57" s="755" t="s">
        <v>382</v>
      </c>
      <c r="JT57" s="311" t="s">
        <v>533</v>
      </c>
      <c r="JU57" s="732" t="s">
        <v>164</v>
      </c>
      <c r="JV57" s="733">
        <v>50</v>
      </c>
      <c r="JW57" s="694">
        <v>124496</v>
      </c>
      <c r="JX57" s="756">
        <f>ROUND(JV57*JW57,0)</f>
        <v>6224800</v>
      </c>
      <c r="JY57" s="723"/>
      <c r="JZ57" s="697">
        <f>IFERROR(IF(EXACT(VLOOKUP(JR57,OFERTA_0,1,FALSE),JR57),1,0),0)</f>
        <v>1</v>
      </c>
      <c r="KA57" s="697">
        <f>IFERROR(IF(EXACT(VLOOKUP(JR57,OFERTA_0,3,FALSE),JT57),1,0),0)</f>
        <v>1</v>
      </c>
      <c r="KB57" s="697">
        <f>IFERROR(IF(EXACT(VLOOKUP(JR57,OFERTA_0,4,FALSE),JU57),1,0),0)</f>
        <v>1</v>
      </c>
      <c r="KC57" s="697">
        <f>IFERROR(IF(EXACT(VLOOKUP(JR57,OFERTA_0,5,FALSE),JV57),1,0),0)</f>
        <v>1</v>
      </c>
      <c r="KD57" s="697">
        <f t="shared" ref="KD57:KD58" si="1164">IFERROR(IF(JW57&lt;=0,0,1),0)</f>
        <v>1</v>
      </c>
      <c r="KE57" s="697">
        <f t="shared" ref="KE57:KE58" si="1165">IFERROR(IF(JX57&lt;=0,0,1),0)</f>
        <v>1</v>
      </c>
      <c r="KF57" s="697">
        <f t="shared" ref="KF57:KF58" si="1166">PRODUCT(JZ57:KE57)</f>
        <v>1</v>
      </c>
      <c r="KG57" s="698">
        <f t="shared" ref="KG57:KG58" si="1167">ROUND(JX57,0)</f>
        <v>6224800</v>
      </c>
      <c r="KH57" s="699">
        <f t="shared" ref="KH57:KH58" si="1168">JX57-KG57</f>
        <v>0</v>
      </c>
      <c r="KK57" s="754" t="s">
        <v>215</v>
      </c>
      <c r="KL57" s="755" t="s">
        <v>382</v>
      </c>
      <c r="KM57" s="311" t="s">
        <v>533</v>
      </c>
      <c r="KN57" s="732" t="s">
        <v>164</v>
      </c>
      <c r="KO57" s="733">
        <v>50</v>
      </c>
      <c r="KP57" s="694">
        <v>85000</v>
      </c>
      <c r="KQ57" s="756">
        <f>ROUND(KO57*KP57,0)</f>
        <v>4250000</v>
      </c>
      <c r="KR57" s="723"/>
      <c r="KS57" s="697">
        <f>IFERROR(IF(EXACT(VLOOKUP(KK57,OFERTA_0,1,FALSE),KK57),1,0),0)</f>
        <v>1</v>
      </c>
      <c r="KT57" s="697">
        <f>IFERROR(IF(EXACT(VLOOKUP(KK57,OFERTA_0,3,FALSE),KM57),1,0),0)</f>
        <v>1</v>
      </c>
      <c r="KU57" s="697">
        <f>IFERROR(IF(EXACT(VLOOKUP(KK57,OFERTA_0,4,FALSE),KN57),1,0),0)</f>
        <v>1</v>
      </c>
      <c r="KV57" s="697">
        <f>IFERROR(IF(EXACT(VLOOKUP(KK57,OFERTA_0,5,FALSE),KO57),1,0),0)</f>
        <v>1</v>
      </c>
      <c r="KW57" s="697">
        <f t="shared" ref="KW57:KW58" si="1169">IFERROR(IF(KP57&lt;=0,0,1),0)</f>
        <v>1</v>
      </c>
      <c r="KX57" s="697">
        <f t="shared" ref="KX57:KX58" si="1170">IFERROR(IF(KQ57&lt;=0,0,1),0)</f>
        <v>1</v>
      </c>
      <c r="KY57" s="697">
        <f t="shared" ref="KY57:KY58" si="1171">PRODUCT(KS57:KX57)</f>
        <v>1</v>
      </c>
      <c r="KZ57" s="698">
        <f t="shared" ref="KZ57:KZ58" si="1172">ROUND(KQ57,0)</f>
        <v>4250000</v>
      </c>
      <c r="LA57" s="699">
        <f t="shared" ref="LA57:LA58" si="1173">KQ57-KZ57</f>
        <v>0</v>
      </c>
      <c r="LD57" s="754" t="s">
        <v>215</v>
      </c>
      <c r="LE57" s="755" t="s">
        <v>382</v>
      </c>
      <c r="LF57" s="311" t="s">
        <v>533</v>
      </c>
      <c r="LG57" s="732" t="s">
        <v>164</v>
      </c>
      <c r="LH57" s="733">
        <v>50</v>
      </c>
      <c r="LI57" s="763">
        <v>64204.021307497474</v>
      </c>
      <c r="LJ57" s="756">
        <f>ROUND(LH57*LI57,0)</f>
        <v>3210201</v>
      </c>
      <c r="LK57" s="723"/>
      <c r="LL57" s="697">
        <f>IFERROR(IF(EXACT(VLOOKUP(LD57,OFERTA_0,1,FALSE),LD57),1,0),0)</f>
        <v>1</v>
      </c>
      <c r="LM57" s="697">
        <f>IFERROR(IF(EXACT(VLOOKUP(LD57,OFERTA_0,3,FALSE),LF57),1,0),0)</f>
        <v>1</v>
      </c>
      <c r="LN57" s="697">
        <f>IFERROR(IF(EXACT(VLOOKUP(LD57,OFERTA_0,4,FALSE),LG57),1,0),0)</f>
        <v>1</v>
      </c>
      <c r="LO57" s="697">
        <f>IFERROR(IF(EXACT(VLOOKUP(LD57,OFERTA_0,5,FALSE),LH57),1,0),0)</f>
        <v>1</v>
      </c>
      <c r="LP57" s="697">
        <f t="shared" ref="LP57:LP58" si="1174">IFERROR(IF(LI57&lt;=0,0,1),0)</f>
        <v>1</v>
      </c>
      <c r="LQ57" s="697">
        <f t="shared" ref="LQ57:LQ58" si="1175">IFERROR(IF(LJ57&lt;=0,0,1),0)</f>
        <v>1</v>
      </c>
      <c r="LR57" s="697">
        <f t="shared" ref="LR57:LR58" si="1176">PRODUCT(LL57:LQ57)</f>
        <v>1</v>
      </c>
      <c r="LS57" s="698">
        <f t="shared" ref="LS57:LS58" si="1177">ROUND(LJ57,0)</f>
        <v>3210201</v>
      </c>
      <c r="LT57" s="699">
        <f t="shared" ref="LT57:LT58" si="1178">LJ57-LS57</f>
        <v>0</v>
      </c>
      <c r="LW57" s="754" t="s">
        <v>215</v>
      </c>
      <c r="LX57" s="755" t="s">
        <v>382</v>
      </c>
      <c r="LY57" s="311" t="s">
        <v>533</v>
      </c>
      <c r="LZ57" s="732" t="s">
        <v>164</v>
      </c>
      <c r="MA57" s="733">
        <v>50</v>
      </c>
      <c r="MB57" s="694">
        <v>124499</v>
      </c>
      <c r="MC57" s="756">
        <f>ROUND(MA57*MB57,0)</f>
        <v>6224950</v>
      </c>
      <c r="MD57" s="723"/>
      <c r="ME57" s="697">
        <f>IFERROR(IF(EXACT(VLOOKUP(LW57,OFERTA_0,1,FALSE),LW57),1,0),0)</f>
        <v>1</v>
      </c>
      <c r="MF57" s="697">
        <f>IFERROR(IF(EXACT(VLOOKUP(LW57,OFERTA_0,3,FALSE),LY57),1,0),0)</f>
        <v>1</v>
      </c>
      <c r="MG57" s="697">
        <f>IFERROR(IF(EXACT(VLOOKUP(LW57,OFERTA_0,4,FALSE),LZ57),1,0),0)</f>
        <v>1</v>
      </c>
      <c r="MH57" s="697">
        <f>IFERROR(IF(EXACT(VLOOKUP(LW57,OFERTA_0,5,FALSE),MA57),1,0),0)</f>
        <v>1</v>
      </c>
      <c r="MI57" s="697">
        <f t="shared" ref="MI57:MI58" si="1179">IFERROR(IF(MB57&lt;=0,0,1),0)</f>
        <v>1</v>
      </c>
      <c r="MJ57" s="697">
        <f t="shared" ref="MJ57:MJ58" si="1180">IFERROR(IF(MC57&lt;=0,0,1),0)</f>
        <v>1</v>
      </c>
      <c r="MK57" s="697">
        <f t="shared" ref="MK57:MK58" si="1181">PRODUCT(ME57:MJ57)</f>
        <v>1</v>
      </c>
      <c r="ML57" s="698">
        <f t="shared" ref="ML57:ML58" si="1182">ROUND(MC57,0)</f>
        <v>6224950</v>
      </c>
      <c r="MM57" s="699">
        <f t="shared" ref="MM57:MM58" si="1183">MC57-ML57</f>
        <v>0</v>
      </c>
      <c r="MP57" s="754" t="s">
        <v>215</v>
      </c>
      <c r="MQ57" s="755" t="s">
        <v>382</v>
      </c>
      <c r="MR57" s="311" t="s">
        <v>533</v>
      </c>
      <c r="MS57" s="732" t="s">
        <v>164</v>
      </c>
      <c r="MT57" s="733">
        <v>50</v>
      </c>
      <c r="MU57" s="694">
        <v>320000</v>
      </c>
      <c r="MV57" s="756">
        <v>16000000</v>
      </c>
      <c r="MW57" s="723"/>
      <c r="MX57" s="697">
        <f>IFERROR(IF(EXACT(VLOOKUP(MP57,OFERTA_0,1,FALSE),MP57),1,0),0)</f>
        <v>1</v>
      </c>
      <c r="MY57" s="697">
        <f>IFERROR(IF(EXACT(VLOOKUP(MP57,OFERTA_0,3,FALSE),MR57),1,0),0)</f>
        <v>1</v>
      </c>
      <c r="MZ57" s="697">
        <f>IFERROR(IF(EXACT(VLOOKUP(MP57,OFERTA_0,4,FALSE),MS57),1,0),0)</f>
        <v>1</v>
      </c>
      <c r="NA57" s="697">
        <f>IFERROR(IF(EXACT(VLOOKUP(MP57,OFERTA_0,5,FALSE),MT57),1,0),0)</f>
        <v>1</v>
      </c>
      <c r="NB57" s="697">
        <f t="shared" ref="NB57:NB58" si="1184">IFERROR(IF(MU57&lt;=0,0,1),0)</f>
        <v>1</v>
      </c>
      <c r="NC57" s="697">
        <f t="shared" ref="NC57:NC58" si="1185">IFERROR(IF(MV57&lt;=0,0,1),0)</f>
        <v>1</v>
      </c>
      <c r="ND57" s="697">
        <f t="shared" ref="ND57:ND58" si="1186">PRODUCT(MX57:NC57)</f>
        <v>1</v>
      </c>
      <c r="NE57" s="698">
        <f t="shared" ref="NE57:NE58" si="1187">ROUND(MV57,0)</f>
        <v>16000000</v>
      </c>
      <c r="NF57" s="699">
        <f t="shared" ref="NF57:NF58" si="1188">MV57-NE57</f>
        <v>0</v>
      </c>
      <c r="NI57" s="754" t="s">
        <v>215</v>
      </c>
      <c r="NJ57" s="755" t="s">
        <v>382</v>
      </c>
      <c r="NK57" s="311" t="s">
        <v>533</v>
      </c>
      <c r="NL57" s="732" t="s">
        <v>164</v>
      </c>
      <c r="NM57" s="733">
        <v>50</v>
      </c>
      <c r="NN57" s="694">
        <v>124500</v>
      </c>
      <c r="NO57" s="756">
        <f>ROUND(NM57*NN57,0)</f>
        <v>6225000</v>
      </c>
      <c r="NP57" s="723"/>
      <c r="NQ57" s="697">
        <f>IFERROR(IF(EXACT(VLOOKUP(NI57,OFERTA_0,1,FALSE),NI57),1,0),0)</f>
        <v>1</v>
      </c>
      <c r="NR57" s="697">
        <f>IFERROR(IF(EXACT(VLOOKUP(NI57,OFERTA_0,3,FALSE),NK57),1,0),0)</f>
        <v>1</v>
      </c>
      <c r="NS57" s="697">
        <f>IFERROR(IF(EXACT(VLOOKUP(NI57,OFERTA_0,4,FALSE),NL57),1,0),0)</f>
        <v>1</v>
      </c>
      <c r="NT57" s="697">
        <f>IFERROR(IF(EXACT(VLOOKUP(NI57,OFERTA_0,5,FALSE),NM57),1,0),0)</f>
        <v>1</v>
      </c>
      <c r="NU57" s="697">
        <f t="shared" ref="NU57:NU58" si="1189">IFERROR(IF(NN57&lt;=0,0,1),0)</f>
        <v>1</v>
      </c>
      <c r="NV57" s="697">
        <f t="shared" ref="NV57:NV58" si="1190">IFERROR(IF(NO57&lt;=0,0,1),0)</f>
        <v>1</v>
      </c>
      <c r="NW57" s="697">
        <f t="shared" ref="NW57:NW58" si="1191">PRODUCT(NQ57:NV57)</f>
        <v>1</v>
      </c>
      <c r="NX57" s="698">
        <f t="shared" ref="NX57:NX58" si="1192">ROUND(NO57,0)</f>
        <v>6225000</v>
      </c>
      <c r="NY57" s="699">
        <f t="shared" ref="NY57:NY58" si="1193">NO57-NX57</f>
        <v>0</v>
      </c>
      <c r="OB57" s="754" t="s">
        <v>215</v>
      </c>
      <c r="OC57" s="755" t="s">
        <v>382</v>
      </c>
      <c r="OD57" s="311" t="s">
        <v>533</v>
      </c>
      <c r="OE57" s="732" t="s">
        <v>164</v>
      </c>
      <c r="OF57" s="733">
        <v>50</v>
      </c>
      <c r="OG57" s="694">
        <v>200000</v>
      </c>
      <c r="OH57" s="756">
        <f>ROUND(OF57*OG57,0)</f>
        <v>10000000</v>
      </c>
      <c r="OI57" s="723"/>
      <c r="OJ57" s="697">
        <f>IFERROR(IF(EXACT(VLOOKUP(OB57,OFERTA_0,1,FALSE),OB57),1,0),0)</f>
        <v>1</v>
      </c>
      <c r="OK57" s="697">
        <f>IFERROR(IF(EXACT(VLOOKUP(OB57,OFERTA_0,3,FALSE),OD57),1,0),0)</f>
        <v>1</v>
      </c>
      <c r="OL57" s="697">
        <f>IFERROR(IF(EXACT(VLOOKUP(OB57,OFERTA_0,4,FALSE),OE57),1,0),0)</f>
        <v>1</v>
      </c>
      <c r="OM57" s="697">
        <f>IFERROR(IF(EXACT(VLOOKUP(OB57,OFERTA_0,5,FALSE),OF57),1,0),0)</f>
        <v>1</v>
      </c>
      <c r="ON57" s="697">
        <f t="shared" ref="ON57:ON58" si="1194">IFERROR(IF(OG57&lt;=0,0,1),0)</f>
        <v>1</v>
      </c>
      <c r="OO57" s="697">
        <f t="shared" ref="OO57:OO58" si="1195">IFERROR(IF(OH57&lt;=0,0,1),0)</f>
        <v>1</v>
      </c>
      <c r="OP57" s="697">
        <f t="shared" ref="OP57:OP58" si="1196">PRODUCT(OJ57:OO57)</f>
        <v>1</v>
      </c>
      <c r="OQ57" s="698">
        <f t="shared" ref="OQ57:OQ58" si="1197">ROUND(OH57,0)</f>
        <v>10000000</v>
      </c>
      <c r="OR57" s="699">
        <f t="shared" ref="OR57:OR58" si="1198">OH57-OQ57</f>
        <v>0</v>
      </c>
    </row>
    <row r="58" spans="1:408" ht="46.5" customHeight="1" thickTop="1" thickBot="1" x14ac:dyDescent="0.3">
      <c r="A58" s="602">
        <f t="shared" si="0"/>
        <v>25</v>
      </c>
      <c r="B58" s="754" t="s">
        <v>216</v>
      </c>
      <c r="C58" s="755" t="s">
        <v>381</v>
      </c>
      <c r="D58" s="311" t="s">
        <v>534</v>
      </c>
      <c r="E58" s="692" t="s">
        <v>148</v>
      </c>
      <c r="F58" s="693">
        <v>10</v>
      </c>
      <c r="G58" s="694"/>
      <c r="H58" s="714">
        <f>ROUND(F58*G58,0)</f>
        <v>0</v>
      </c>
      <c r="I58" s="734"/>
      <c r="L58" s="754" t="s">
        <v>216</v>
      </c>
      <c r="M58" s="755" t="s">
        <v>381</v>
      </c>
      <c r="N58" s="311" t="s">
        <v>534</v>
      </c>
      <c r="O58" s="692" t="s">
        <v>148</v>
      </c>
      <c r="P58" s="693">
        <v>10</v>
      </c>
      <c r="Q58" s="694">
        <v>35000</v>
      </c>
      <c r="R58" s="714">
        <v>350000</v>
      </c>
      <c r="S58" s="734"/>
      <c r="T58" s="697">
        <f>IFERROR(IF(EXACT(VLOOKUP(L58,OFERTA_0,1,FALSE),L58),1,0),0)</f>
        <v>1</v>
      </c>
      <c r="U58" s="697">
        <f>IFERROR(IF(EXACT(VLOOKUP(L58,OFERTA_0,3,FALSE),N58),1,0),0)</f>
        <v>1</v>
      </c>
      <c r="V58" s="697">
        <f>IFERROR(IF(EXACT(VLOOKUP(L58,OFERTA_0,4,FALSE),O58),1,0),0)</f>
        <v>1</v>
      </c>
      <c r="W58" s="697">
        <f>IFERROR(IF(EXACT(VLOOKUP(L58,OFERTA_0,5,FALSE),P58),1,0),0)</f>
        <v>1</v>
      </c>
      <c r="X58" s="697">
        <f t="shared" si="1093"/>
        <v>1</v>
      </c>
      <c r="Y58" s="697">
        <f t="shared" si="1094"/>
        <v>1</v>
      </c>
      <c r="Z58" s="697">
        <f t="shared" si="1095"/>
        <v>1</v>
      </c>
      <c r="AA58" s="698">
        <f t="shared" si="1096"/>
        <v>350000</v>
      </c>
      <c r="AB58" s="699">
        <f t="shared" si="1097"/>
        <v>0</v>
      </c>
      <c r="AE58" s="754" t="s">
        <v>216</v>
      </c>
      <c r="AF58" s="755" t="s">
        <v>381</v>
      </c>
      <c r="AG58" s="311" t="s">
        <v>534</v>
      </c>
      <c r="AH58" s="692" t="s">
        <v>148</v>
      </c>
      <c r="AI58" s="693">
        <v>10</v>
      </c>
      <c r="AJ58" s="694">
        <v>80000</v>
      </c>
      <c r="AK58" s="714">
        <f>ROUND(AI58*AJ58,0)</f>
        <v>800000</v>
      </c>
      <c r="AL58" s="734"/>
      <c r="AM58" s="697">
        <f>IFERROR(IF(EXACT(VLOOKUP(AE58,OFERTA_0,1,FALSE),AE58),1,0),0)</f>
        <v>1</v>
      </c>
      <c r="AN58" s="697">
        <f>IFERROR(IF(EXACT(VLOOKUP(AE58,OFERTA_0,3,FALSE),AG58),1,0),0)</f>
        <v>1</v>
      </c>
      <c r="AO58" s="697">
        <f>IFERROR(IF(EXACT(VLOOKUP(AE58,OFERTA_0,4,FALSE),AH58),1,0),0)</f>
        <v>1</v>
      </c>
      <c r="AP58" s="697">
        <f>IFERROR(IF(EXACT(VLOOKUP(AE58,OFERTA_0,5,FALSE),AI58),1,0),0)</f>
        <v>1</v>
      </c>
      <c r="AQ58" s="697">
        <f t="shared" si="1098"/>
        <v>1</v>
      </c>
      <c r="AR58" s="697">
        <f t="shared" si="1099"/>
        <v>1</v>
      </c>
      <c r="AS58" s="697">
        <f t="shared" si="1100"/>
        <v>1</v>
      </c>
      <c r="AT58" s="698">
        <f t="shared" si="1101"/>
        <v>800000</v>
      </c>
      <c r="AU58" s="699">
        <f t="shared" si="1102"/>
        <v>0</v>
      </c>
      <c r="AX58" s="754" t="s">
        <v>216</v>
      </c>
      <c r="AY58" s="755" t="s">
        <v>381</v>
      </c>
      <c r="AZ58" s="311" t="s">
        <v>534</v>
      </c>
      <c r="BA58" s="692" t="s">
        <v>148</v>
      </c>
      <c r="BB58" s="693">
        <v>10</v>
      </c>
      <c r="BC58" s="700">
        <v>39000</v>
      </c>
      <c r="BD58" s="714">
        <f>ROUND(BB58*BC58,0)</f>
        <v>390000</v>
      </c>
      <c r="BE58" s="734"/>
      <c r="BF58" s="697">
        <f>IFERROR(IF(EXACT(VLOOKUP(AX58,OFERTA_0,1,FALSE),AX58),1,0),0)</f>
        <v>1</v>
      </c>
      <c r="BG58" s="697">
        <f>IFERROR(IF(EXACT(VLOOKUP(AX58,OFERTA_0,3,FALSE),AZ58),1,0),0)</f>
        <v>1</v>
      </c>
      <c r="BH58" s="697">
        <f>IFERROR(IF(EXACT(VLOOKUP(AX58,OFERTA_0,4,FALSE),BA58),1,0),0)</f>
        <v>1</v>
      </c>
      <c r="BI58" s="697">
        <f>IFERROR(IF(EXACT(VLOOKUP(AX58,OFERTA_0,5,FALSE),BB58),1,0),0)</f>
        <v>1</v>
      </c>
      <c r="BJ58" s="697">
        <f t="shared" si="1103"/>
        <v>1</v>
      </c>
      <c r="BK58" s="697">
        <f t="shared" si="1104"/>
        <v>1</v>
      </c>
      <c r="BL58" s="697">
        <f t="shared" si="1105"/>
        <v>1</v>
      </c>
      <c r="BM58" s="698">
        <f t="shared" si="1106"/>
        <v>390000</v>
      </c>
      <c r="BN58" s="699">
        <f t="shared" si="1107"/>
        <v>0</v>
      </c>
      <c r="BQ58" s="754" t="s">
        <v>216</v>
      </c>
      <c r="BR58" s="755" t="s">
        <v>381</v>
      </c>
      <c r="BS58" s="311" t="s">
        <v>534</v>
      </c>
      <c r="BT58" s="692" t="s">
        <v>148</v>
      </c>
      <c r="BU58" s="693">
        <v>10</v>
      </c>
      <c r="BV58" s="694">
        <v>30000</v>
      </c>
      <c r="BW58" s="714">
        <f>ROUND(BU58*BV58,0)</f>
        <v>300000</v>
      </c>
      <c r="BX58" s="734"/>
      <c r="BY58" s="697">
        <f>IFERROR(IF(EXACT(VLOOKUP(BQ58,OFERTA_0,1,FALSE),BQ58),1,0),0)</f>
        <v>1</v>
      </c>
      <c r="BZ58" s="697">
        <f>IFERROR(IF(EXACT(VLOOKUP(BQ58,OFERTA_0,3,FALSE),BS58),1,0),0)</f>
        <v>1</v>
      </c>
      <c r="CA58" s="697">
        <f>IFERROR(IF(EXACT(VLOOKUP(BQ58,OFERTA_0,4,FALSE),BT58),1,0),0)</f>
        <v>1</v>
      </c>
      <c r="CB58" s="697">
        <f>IFERROR(IF(EXACT(VLOOKUP(BQ58,OFERTA_0,5,FALSE),BU58),1,0),0)</f>
        <v>1</v>
      </c>
      <c r="CC58" s="697">
        <f t="shared" si="1108"/>
        <v>1</v>
      </c>
      <c r="CD58" s="697">
        <f t="shared" si="1109"/>
        <v>1</v>
      </c>
      <c r="CE58" s="697">
        <f t="shared" si="1110"/>
        <v>1</v>
      </c>
      <c r="CF58" s="698">
        <f t="shared" si="1111"/>
        <v>300000</v>
      </c>
      <c r="CG58" s="699">
        <f t="shared" si="1112"/>
        <v>0</v>
      </c>
      <c r="CJ58" s="754" t="s">
        <v>216</v>
      </c>
      <c r="CK58" s="755" t="s">
        <v>381</v>
      </c>
      <c r="CL58" s="296" t="s">
        <v>534</v>
      </c>
      <c r="CM58" s="692" t="s">
        <v>148</v>
      </c>
      <c r="CN58" s="693">
        <v>10</v>
      </c>
      <c r="CO58" s="694">
        <v>70000</v>
      </c>
      <c r="CP58" s="714">
        <f t="shared" si="1113"/>
        <v>700000</v>
      </c>
      <c r="CQ58" s="734"/>
      <c r="CR58" s="697">
        <f>IFERROR(IF(EXACT(VLOOKUP(CJ58,OFERTA_0,1,FALSE),CJ58),1,0),0)</f>
        <v>1</v>
      </c>
      <c r="CS58" s="697">
        <f>IFERROR(IF(EXACT(VLOOKUP(CJ58,OFERTA_0,3,FALSE),CL58),1,0),0)</f>
        <v>1</v>
      </c>
      <c r="CT58" s="697">
        <f>IFERROR(IF(EXACT(VLOOKUP(CJ58,OFERTA_0,4,FALSE),CM58),1,0),0)</f>
        <v>1</v>
      </c>
      <c r="CU58" s="697">
        <f>IFERROR(IF(EXACT(VLOOKUP(CJ58,OFERTA_0,5,FALSE),CN58),1,0),0)</f>
        <v>1</v>
      </c>
      <c r="CV58" s="697">
        <f t="shared" si="1114"/>
        <v>1</v>
      </c>
      <c r="CW58" s="697">
        <f t="shared" si="1115"/>
        <v>1</v>
      </c>
      <c r="CX58" s="697">
        <f t="shared" si="1116"/>
        <v>1</v>
      </c>
      <c r="CY58" s="698">
        <f t="shared" si="1117"/>
        <v>700000</v>
      </c>
      <c r="CZ58" s="699">
        <f t="shared" si="1118"/>
        <v>0</v>
      </c>
      <c r="DC58" s="754" t="s">
        <v>216</v>
      </c>
      <c r="DD58" s="755" t="s">
        <v>381</v>
      </c>
      <c r="DE58" s="311" t="s">
        <v>534</v>
      </c>
      <c r="DF58" s="692" t="s">
        <v>148</v>
      </c>
      <c r="DG58" s="693">
        <v>10</v>
      </c>
      <c r="DH58" s="694">
        <v>38500</v>
      </c>
      <c r="DI58" s="714">
        <f>ROUND(DG58*DH58,0)</f>
        <v>385000</v>
      </c>
      <c r="DJ58" s="734"/>
      <c r="DK58" s="697">
        <f>IFERROR(IF(EXACT(VLOOKUP(DC58,OFERTA_0,1,FALSE),DC58),1,0),0)</f>
        <v>1</v>
      </c>
      <c r="DL58" s="697">
        <f>IFERROR(IF(EXACT(VLOOKUP(DC58,OFERTA_0,3,FALSE),DE58),1,0),0)</f>
        <v>1</v>
      </c>
      <c r="DM58" s="697">
        <f>IFERROR(IF(EXACT(VLOOKUP(DC58,OFERTA_0,4,FALSE),DF58),1,0),0)</f>
        <v>1</v>
      </c>
      <c r="DN58" s="697">
        <f>IFERROR(IF(EXACT(VLOOKUP(DC58,OFERTA_0,5,FALSE),DG58),1,0),0)</f>
        <v>1</v>
      </c>
      <c r="DO58" s="697">
        <f t="shared" si="1119"/>
        <v>1</v>
      </c>
      <c r="DP58" s="697">
        <f t="shared" si="1120"/>
        <v>1</v>
      </c>
      <c r="DQ58" s="697">
        <f t="shared" si="1121"/>
        <v>1</v>
      </c>
      <c r="DR58" s="698">
        <f t="shared" si="1122"/>
        <v>385000</v>
      </c>
      <c r="DS58" s="699">
        <f t="shared" si="1123"/>
        <v>0</v>
      </c>
      <c r="DV58" s="764" t="s">
        <v>216</v>
      </c>
      <c r="DW58" s="765" t="s">
        <v>381</v>
      </c>
      <c r="DX58" s="315" t="s">
        <v>534</v>
      </c>
      <c r="DY58" s="766" t="s">
        <v>148</v>
      </c>
      <c r="DZ58" s="767">
        <v>10</v>
      </c>
      <c r="EA58" s="768">
        <v>38000</v>
      </c>
      <c r="EB58" s="769">
        <f>ROUND(DZ58*EA58,0)</f>
        <v>380000</v>
      </c>
      <c r="EC58" s="734"/>
      <c r="ED58" s="697">
        <f>IFERROR(IF(EXACT(VLOOKUP(DV58,OFERTA_0,1,FALSE),DV58),1,0),0)</f>
        <v>1</v>
      </c>
      <c r="EE58" s="697">
        <f>IFERROR(IF(EXACT(VLOOKUP(DV58,OFERTA_0,3,FALSE),DX58),1,0),0)</f>
        <v>1</v>
      </c>
      <c r="EF58" s="697">
        <f>IFERROR(IF(EXACT(VLOOKUP(DV58,OFERTA_0,4,FALSE),DY58),1,0),0)</f>
        <v>1</v>
      </c>
      <c r="EG58" s="697">
        <f>IFERROR(IF(EXACT(VLOOKUP(DV58,OFERTA_0,5,FALSE),DZ58),1,0),0)</f>
        <v>1</v>
      </c>
      <c r="EH58" s="697">
        <f t="shared" si="1124"/>
        <v>1</v>
      </c>
      <c r="EI58" s="697">
        <f t="shared" si="1125"/>
        <v>1</v>
      </c>
      <c r="EJ58" s="697">
        <f t="shared" si="1126"/>
        <v>1</v>
      </c>
      <c r="EK58" s="698">
        <f t="shared" si="1127"/>
        <v>380000</v>
      </c>
      <c r="EL58" s="699">
        <f t="shared" si="1128"/>
        <v>0</v>
      </c>
      <c r="EO58" s="764" t="s">
        <v>216</v>
      </c>
      <c r="EP58" s="765" t="s">
        <v>381</v>
      </c>
      <c r="EQ58" s="315" t="s">
        <v>534</v>
      </c>
      <c r="ER58" s="766" t="s">
        <v>148</v>
      </c>
      <c r="ES58" s="767">
        <v>10</v>
      </c>
      <c r="ET58" s="768">
        <v>53200</v>
      </c>
      <c r="EU58" s="770">
        <f>ROUND(ES58*ET58,0)</f>
        <v>532000</v>
      </c>
      <c r="EV58" s="734"/>
      <c r="EW58" s="697">
        <f>IFERROR(IF(EXACT(VLOOKUP(EO58,OFERTA_0,1,FALSE),EO58),1,0),0)</f>
        <v>1</v>
      </c>
      <c r="EX58" s="697">
        <f>IFERROR(IF(EXACT(VLOOKUP(EO58,OFERTA_0,3,FALSE),EQ58),1,0),0)</f>
        <v>1</v>
      </c>
      <c r="EY58" s="697">
        <f>IFERROR(IF(EXACT(VLOOKUP(EO58,OFERTA_0,4,FALSE),ER58),1,0),0)</f>
        <v>1</v>
      </c>
      <c r="EZ58" s="697">
        <f>IFERROR(IF(EXACT(VLOOKUP(EO58,OFERTA_0,5,FALSE),ES58),1,0),0)</f>
        <v>1</v>
      </c>
      <c r="FA58" s="697">
        <f t="shared" si="1129"/>
        <v>1</v>
      </c>
      <c r="FB58" s="697">
        <f t="shared" si="1130"/>
        <v>1</v>
      </c>
      <c r="FC58" s="697">
        <f t="shared" si="1131"/>
        <v>1</v>
      </c>
      <c r="FD58" s="698">
        <f t="shared" si="1132"/>
        <v>532000</v>
      </c>
      <c r="FE58" s="699">
        <f t="shared" si="1133"/>
        <v>0</v>
      </c>
      <c r="FH58" s="702" t="s">
        <v>382</v>
      </c>
      <c r="FI58" s="702" t="s">
        <v>208</v>
      </c>
      <c r="FJ58" s="298" t="s">
        <v>594</v>
      </c>
      <c r="FK58" s="692" t="s">
        <v>164</v>
      </c>
      <c r="FL58" s="703">
        <v>113</v>
      </c>
      <c r="FM58" s="704">
        <v>18000</v>
      </c>
      <c r="FN58" s="705">
        <f>ROUND(FL58*FM58,0)</f>
        <v>2034000</v>
      </c>
      <c r="FO58" s="722"/>
      <c r="FP58" s="697">
        <f>IFERROR(IF(EXACT(VLOOKUP(FH58,OFERTA_0,1,FALSE),FH58),1,0),0)</f>
        <v>0</v>
      </c>
      <c r="FQ58" s="697">
        <f>IFERROR(IF(EXACT(VLOOKUP(FH58,OFERTA_0,3,FALSE),FJ58),1,0),0)</f>
        <v>0</v>
      </c>
      <c r="FR58" s="697">
        <f>IFERROR(IF(EXACT(VLOOKUP(FH58,OFERTA_0,4,FALSE),FK58),1,0),0)</f>
        <v>0</v>
      </c>
      <c r="FS58" s="697">
        <f>IFERROR(IF(EXACT(VLOOKUP(FH58,OFERTA_0,5,FALSE),FL58),1,0),0)</f>
        <v>0</v>
      </c>
      <c r="FT58" s="697">
        <f t="shared" si="1134"/>
        <v>1</v>
      </c>
      <c r="FU58" s="697">
        <f t="shared" si="1135"/>
        <v>1</v>
      </c>
      <c r="FV58" s="697">
        <f t="shared" si="1136"/>
        <v>0</v>
      </c>
      <c r="FW58" s="698">
        <f t="shared" si="1137"/>
        <v>2034000</v>
      </c>
      <c r="FX58" s="699">
        <f t="shared" si="1138"/>
        <v>0</v>
      </c>
      <c r="GA58" s="754" t="s">
        <v>216</v>
      </c>
      <c r="GB58" s="755" t="s">
        <v>381</v>
      </c>
      <c r="GC58" s="311" t="s">
        <v>534</v>
      </c>
      <c r="GD58" s="692" t="s">
        <v>148</v>
      </c>
      <c r="GE58" s="693">
        <v>10</v>
      </c>
      <c r="GF58" s="694">
        <v>80000</v>
      </c>
      <c r="GG58" s="714">
        <f>ROUND(GE58*GF58,0)</f>
        <v>800000</v>
      </c>
      <c r="GH58" s="734"/>
      <c r="GI58" s="697">
        <f>IFERROR(IF(EXACT(VLOOKUP(GA58,OFERTA_0,1,FALSE),GA58),1,0),0)</f>
        <v>1</v>
      </c>
      <c r="GJ58" s="697">
        <f>IFERROR(IF(EXACT(VLOOKUP(GA58,OFERTA_0,3,FALSE),GC58),1,0),0)</f>
        <v>1</v>
      </c>
      <c r="GK58" s="697">
        <f>IFERROR(IF(EXACT(VLOOKUP(GA58,OFERTA_0,4,FALSE),GD58),1,0),0)</f>
        <v>1</v>
      </c>
      <c r="GL58" s="697">
        <f>IFERROR(IF(EXACT(VLOOKUP(GA58,OFERTA_0,5,FALSE),GE58),1,0),0)</f>
        <v>1</v>
      </c>
      <c r="GM58" s="697">
        <f t="shared" si="1139"/>
        <v>1</v>
      </c>
      <c r="GN58" s="697">
        <f t="shared" si="1140"/>
        <v>1</v>
      </c>
      <c r="GO58" s="697">
        <f t="shared" si="1141"/>
        <v>1</v>
      </c>
      <c r="GP58" s="698">
        <f t="shared" si="1142"/>
        <v>800000</v>
      </c>
      <c r="GQ58" s="699">
        <f t="shared" si="1143"/>
        <v>0</v>
      </c>
      <c r="GT58" s="754" t="s">
        <v>216</v>
      </c>
      <c r="GU58" s="755" t="s">
        <v>381</v>
      </c>
      <c r="GV58" s="311" t="s">
        <v>534</v>
      </c>
      <c r="GW58" s="692" t="s">
        <v>148</v>
      </c>
      <c r="GX58" s="693">
        <v>10</v>
      </c>
      <c r="GY58" s="694">
        <v>90000</v>
      </c>
      <c r="GZ58" s="714">
        <f>ROUND(GX58*GY58,0)</f>
        <v>900000</v>
      </c>
      <c r="HA58" s="734"/>
      <c r="HB58" s="697">
        <f>IFERROR(IF(EXACT(VLOOKUP(GT58,OFERTA_0,1,FALSE),GT58),1,0),0)</f>
        <v>1</v>
      </c>
      <c r="HC58" s="697">
        <f>IFERROR(IF(EXACT(VLOOKUP(GT58,OFERTA_0,3,FALSE),GV58),1,0),0)</f>
        <v>1</v>
      </c>
      <c r="HD58" s="697">
        <f>IFERROR(IF(EXACT(VLOOKUP(GT58,OFERTA_0,4,FALSE),GW58),1,0),0)</f>
        <v>1</v>
      </c>
      <c r="HE58" s="697">
        <f>IFERROR(IF(EXACT(VLOOKUP(GT58,OFERTA_0,5,FALSE),GX58),1,0),0)</f>
        <v>1</v>
      </c>
      <c r="HF58" s="697">
        <f t="shared" si="1144"/>
        <v>1</v>
      </c>
      <c r="HG58" s="697">
        <f t="shared" si="1145"/>
        <v>1</v>
      </c>
      <c r="HH58" s="697">
        <f t="shared" si="1146"/>
        <v>1</v>
      </c>
      <c r="HI58" s="698">
        <f t="shared" si="1147"/>
        <v>900000</v>
      </c>
      <c r="HJ58" s="699">
        <f t="shared" si="1148"/>
        <v>0</v>
      </c>
      <c r="HM58" s="754" t="s">
        <v>216</v>
      </c>
      <c r="HN58" s="755" t="s">
        <v>381</v>
      </c>
      <c r="HO58" s="311" t="s">
        <v>534</v>
      </c>
      <c r="HP58" s="692" t="s">
        <v>148</v>
      </c>
      <c r="HQ58" s="693">
        <v>10</v>
      </c>
      <c r="HR58" s="694">
        <v>132325</v>
      </c>
      <c r="HS58" s="714">
        <f>ROUND(HQ58*HR58,0)</f>
        <v>1323250</v>
      </c>
      <c r="HT58" s="734"/>
      <c r="HU58" s="697">
        <f>IFERROR(IF(EXACT(VLOOKUP(HM58,OFERTA_0,1,FALSE),HM58),1,0),0)</f>
        <v>1</v>
      </c>
      <c r="HV58" s="697">
        <f>IFERROR(IF(EXACT(VLOOKUP(HM58,OFERTA_0,3,FALSE),HO58),1,0),0)</f>
        <v>1</v>
      </c>
      <c r="HW58" s="697">
        <f>IFERROR(IF(EXACT(VLOOKUP(HM58,OFERTA_0,4,FALSE),HP58),1,0),0)</f>
        <v>1</v>
      </c>
      <c r="HX58" s="697">
        <f>IFERROR(IF(EXACT(VLOOKUP(HM58,OFERTA_0,5,FALSE),HQ58),1,0),0)</f>
        <v>1</v>
      </c>
      <c r="HY58" s="697">
        <f t="shared" si="1149"/>
        <v>1</v>
      </c>
      <c r="HZ58" s="697">
        <f t="shared" si="1150"/>
        <v>1</v>
      </c>
      <c r="IA58" s="697">
        <f t="shared" si="1151"/>
        <v>1</v>
      </c>
      <c r="IB58" s="698">
        <f t="shared" si="1152"/>
        <v>1323250</v>
      </c>
      <c r="IC58" s="699">
        <f t="shared" si="1153"/>
        <v>0</v>
      </c>
      <c r="IF58" s="754" t="s">
        <v>216</v>
      </c>
      <c r="IG58" s="755" t="s">
        <v>381</v>
      </c>
      <c r="IH58" s="311" t="s">
        <v>534</v>
      </c>
      <c r="II58" s="692" t="s">
        <v>148</v>
      </c>
      <c r="IJ58" s="693">
        <v>10</v>
      </c>
      <c r="IK58" s="694">
        <v>132490</v>
      </c>
      <c r="IL58" s="714">
        <f>ROUND(IJ58*IK58,0)</f>
        <v>1324900</v>
      </c>
      <c r="IM58" s="734"/>
      <c r="IN58" s="697">
        <f>IFERROR(IF(EXACT(VLOOKUP(IF58,OFERTA_0,1,FALSE),IF58),1,0),0)</f>
        <v>1</v>
      </c>
      <c r="IO58" s="697">
        <f>IFERROR(IF(EXACT(VLOOKUP(IF58,OFERTA_0,3,FALSE),IH58),1,0),0)</f>
        <v>1</v>
      </c>
      <c r="IP58" s="697">
        <f>IFERROR(IF(EXACT(VLOOKUP(IF58,OFERTA_0,4,FALSE),II58),1,0),0)</f>
        <v>1</v>
      </c>
      <c r="IQ58" s="697">
        <f>IFERROR(IF(EXACT(VLOOKUP(IF58,OFERTA_0,5,FALSE),IJ58),1,0),0)</f>
        <v>1</v>
      </c>
      <c r="IR58" s="697">
        <f t="shared" si="1154"/>
        <v>1</v>
      </c>
      <c r="IS58" s="697">
        <f t="shared" si="1155"/>
        <v>1</v>
      </c>
      <c r="IT58" s="697">
        <f t="shared" si="1156"/>
        <v>1</v>
      </c>
      <c r="IU58" s="698">
        <f t="shared" si="1157"/>
        <v>1324900</v>
      </c>
      <c r="IV58" s="699">
        <f t="shared" si="1158"/>
        <v>0</v>
      </c>
      <c r="IY58" s="754" t="s">
        <v>216</v>
      </c>
      <c r="IZ58" s="755" t="s">
        <v>381</v>
      </c>
      <c r="JA58" s="311" t="s">
        <v>534</v>
      </c>
      <c r="JB58" s="692" t="s">
        <v>148</v>
      </c>
      <c r="JC58" s="693">
        <v>10</v>
      </c>
      <c r="JD58" s="694">
        <v>60000</v>
      </c>
      <c r="JE58" s="714">
        <f>ROUND(JC58*JD58,0)</f>
        <v>600000</v>
      </c>
      <c r="JF58" s="734"/>
      <c r="JG58" s="697">
        <f>IFERROR(IF(EXACT(VLOOKUP(IY58,OFERTA_0,1,FALSE),IY58),1,0),0)</f>
        <v>1</v>
      </c>
      <c r="JH58" s="697">
        <f>IFERROR(IF(EXACT(VLOOKUP(IY58,OFERTA_0,3,FALSE),JA58),1,0),0)</f>
        <v>1</v>
      </c>
      <c r="JI58" s="697">
        <f>IFERROR(IF(EXACT(VLOOKUP(IY58,OFERTA_0,4,FALSE),JB58),1,0),0)</f>
        <v>1</v>
      </c>
      <c r="JJ58" s="697">
        <f>IFERROR(IF(EXACT(VLOOKUP(IY58,OFERTA_0,5,FALSE),JC58),1,0),0)</f>
        <v>1</v>
      </c>
      <c r="JK58" s="697">
        <f t="shared" si="1159"/>
        <v>1</v>
      </c>
      <c r="JL58" s="697">
        <f t="shared" si="1160"/>
        <v>1</v>
      </c>
      <c r="JM58" s="697">
        <f t="shared" si="1161"/>
        <v>1</v>
      </c>
      <c r="JN58" s="698">
        <f t="shared" si="1162"/>
        <v>600000</v>
      </c>
      <c r="JO58" s="699">
        <f t="shared" si="1163"/>
        <v>0</v>
      </c>
      <c r="JR58" s="754" t="s">
        <v>216</v>
      </c>
      <c r="JS58" s="755" t="s">
        <v>381</v>
      </c>
      <c r="JT58" s="311" t="s">
        <v>534</v>
      </c>
      <c r="JU58" s="692" t="s">
        <v>148</v>
      </c>
      <c r="JV58" s="693">
        <v>10</v>
      </c>
      <c r="JW58" s="694">
        <v>132530</v>
      </c>
      <c r="JX58" s="714">
        <f>ROUND(JV58*JW58,0)</f>
        <v>1325300</v>
      </c>
      <c r="JY58" s="734"/>
      <c r="JZ58" s="697">
        <f>IFERROR(IF(EXACT(VLOOKUP(JR58,OFERTA_0,1,FALSE),JR58),1,0),0)</f>
        <v>1</v>
      </c>
      <c r="KA58" s="697">
        <f>IFERROR(IF(EXACT(VLOOKUP(JR58,OFERTA_0,3,FALSE),JT58),1,0),0)</f>
        <v>1</v>
      </c>
      <c r="KB58" s="697">
        <f>IFERROR(IF(EXACT(VLOOKUP(JR58,OFERTA_0,4,FALSE),JU58),1,0),0)</f>
        <v>1</v>
      </c>
      <c r="KC58" s="697">
        <f>IFERROR(IF(EXACT(VLOOKUP(JR58,OFERTA_0,5,FALSE),JV58),1,0),0)</f>
        <v>1</v>
      </c>
      <c r="KD58" s="697">
        <f t="shared" si="1164"/>
        <v>1</v>
      </c>
      <c r="KE58" s="697">
        <f t="shared" si="1165"/>
        <v>1</v>
      </c>
      <c r="KF58" s="697">
        <f t="shared" si="1166"/>
        <v>1</v>
      </c>
      <c r="KG58" s="698">
        <f t="shared" si="1167"/>
        <v>1325300</v>
      </c>
      <c r="KH58" s="699">
        <f t="shared" si="1168"/>
        <v>0</v>
      </c>
      <c r="KK58" s="754" t="s">
        <v>216</v>
      </c>
      <c r="KL58" s="755" t="s">
        <v>381</v>
      </c>
      <c r="KM58" s="311" t="s">
        <v>534</v>
      </c>
      <c r="KN58" s="692" t="s">
        <v>148</v>
      </c>
      <c r="KO58" s="693">
        <v>10</v>
      </c>
      <c r="KP58" s="694">
        <v>40000</v>
      </c>
      <c r="KQ58" s="714">
        <f>ROUND(KO58*KP58,0)</f>
        <v>400000</v>
      </c>
      <c r="KR58" s="734"/>
      <c r="KS58" s="697">
        <f>IFERROR(IF(EXACT(VLOOKUP(KK58,OFERTA_0,1,FALSE),KK58),1,0),0)</f>
        <v>1</v>
      </c>
      <c r="KT58" s="697">
        <f>IFERROR(IF(EXACT(VLOOKUP(KK58,OFERTA_0,3,FALSE),KM58),1,0),0)</f>
        <v>1</v>
      </c>
      <c r="KU58" s="697">
        <f>IFERROR(IF(EXACT(VLOOKUP(KK58,OFERTA_0,4,FALSE),KN58),1,0),0)</f>
        <v>1</v>
      </c>
      <c r="KV58" s="697">
        <f>IFERROR(IF(EXACT(VLOOKUP(KK58,OFERTA_0,5,FALSE),KO58),1,0),0)</f>
        <v>1</v>
      </c>
      <c r="KW58" s="697">
        <f t="shared" si="1169"/>
        <v>1</v>
      </c>
      <c r="KX58" s="697">
        <f t="shared" si="1170"/>
        <v>1</v>
      </c>
      <c r="KY58" s="697">
        <f t="shared" si="1171"/>
        <v>1</v>
      </c>
      <c r="KZ58" s="698">
        <f t="shared" si="1172"/>
        <v>400000</v>
      </c>
      <c r="LA58" s="699">
        <f t="shared" si="1173"/>
        <v>0</v>
      </c>
      <c r="LD58" s="754" t="s">
        <v>216</v>
      </c>
      <c r="LE58" s="755" t="s">
        <v>381</v>
      </c>
      <c r="LF58" s="311" t="s">
        <v>534</v>
      </c>
      <c r="LG58" s="692" t="s">
        <v>148</v>
      </c>
      <c r="LH58" s="693">
        <v>10</v>
      </c>
      <c r="LI58" s="763">
        <v>27657.116870921989</v>
      </c>
      <c r="LJ58" s="714">
        <f>ROUND(LH58*LI58,0)</f>
        <v>276571</v>
      </c>
      <c r="LK58" s="734"/>
      <c r="LL58" s="697">
        <f>IFERROR(IF(EXACT(VLOOKUP(LD58,OFERTA_0,1,FALSE),LD58),1,0),0)</f>
        <v>1</v>
      </c>
      <c r="LM58" s="697">
        <f>IFERROR(IF(EXACT(VLOOKUP(LD58,OFERTA_0,3,FALSE),LF58),1,0),0)</f>
        <v>1</v>
      </c>
      <c r="LN58" s="697">
        <f>IFERROR(IF(EXACT(VLOOKUP(LD58,OFERTA_0,4,FALSE),LG58),1,0),0)</f>
        <v>1</v>
      </c>
      <c r="LO58" s="697">
        <f>IFERROR(IF(EXACT(VLOOKUP(LD58,OFERTA_0,5,FALSE),LH58),1,0),0)</f>
        <v>1</v>
      </c>
      <c r="LP58" s="697">
        <f t="shared" si="1174"/>
        <v>1</v>
      </c>
      <c r="LQ58" s="697">
        <f t="shared" si="1175"/>
        <v>1</v>
      </c>
      <c r="LR58" s="697">
        <f t="shared" si="1176"/>
        <v>1</v>
      </c>
      <c r="LS58" s="698">
        <f t="shared" si="1177"/>
        <v>276571</v>
      </c>
      <c r="LT58" s="699">
        <f t="shared" si="1178"/>
        <v>0</v>
      </c>
      <c r="LW58" s="754" t="s">
        <v>216</v>
      </c>
      <c r="LX58" s="755" t="s">
        <v>381</v>
      </c>
      <c r="LY58" s="311" t="s">
        <v>534</v>
      </c>
      <c r="LZ58" s="692" t="s">
        <v>148</v>
      </c>
      <c r="MA58" s="693">
        <v>10</v>
      </c>
      <c r="MB58" s="694">
        <v>132505</v>
      </c>
      <c r="MC58" s="714">
        <f>ROUND(MA58*MB58,0)</f>
        <v>1325050</v>
      </c>
      <c r="MD58" s="734"/>
      <c r="ME58" s="697">
        <f>IFERROR(IF(EXACT(VLOOKUP(LW58,OFERTA_0,1,FALSE),LW58),1,0),0)</f>
        <v>1</v>
      </c>
      <c r="MF58" s="697">
        <f>IFERROR(IF(EXACT(VLOOKUP(LW58,OFERTA_0,3,FALSE),LY58),1,0),0)</f>
        <v>1</v>
      </c>
      <c r="MG58" s="697">
        <f>IFERROR(IF(EXACT(VLOOKUP(LW58,OFERTA_0,4,FALSE),LZ58),1,0),0)</f>
        <v>1</v>
      </c>
      <c r="MH58" s="697">
        <f>IFERROR(IF(EXACT(VLOOKUP(LW58,OFERTA_0,5,FALSE),MA58),1,0),0)</f>
        <v>1</v>
      </c>
      <c r="MI58" s="697">
        <f t="shared" si="1179"/>
        <v>1</v>
      </c>
      <c r="MJ58" s="697">
        <f t="shared" si="1180"/>
        <v>1</v>
      </c>
      <c r="MK58" s="697">
        <f t="shared" si="1181"/>
        <v>1</v>
      </c>
      <c r="ML58" s="698">
        <f t="shared" si="1182"/>
        <v>1325050</v>
      </c>
      <c r="MM58" s="699">
        <f t="shared" si="1183"/>
        <v>0</v>
      </c>
      <c r="MP58" s="754" t="s">
        <v>216</v>
      </c>
      <c r="MQ58" s="755" t="s">
        <v>381</v>
      </c>
      <c r="MR58" s="311" t="s">
        <v>534</v>
      </c>
      <c r="MS58" s="692" t="s">
        <v>148</v>
      </c>
      <c r="MT58" s="693">
        <v>10</v>
      </c>
      <c r="MU58" s="694">
        <v>135000</v>
      </c>
      <c r="MV58" s="714">
        <v>1350000</v>
      </c>
      <c r="MW58" s="734"/>
      <c r="MX58" s="697">
        <f>IFERROR(IF(EXACT(VLOOKUP(MP58,OFERTA_0,1,FALSE),MP58),1,0),0)</f>
        <v>1</v>
      </c>
      <c r="MY58" s="697">
        <f>IFERROR(IF(EXACT(VLOOKUP(MP58,OFERTA_0,3,FALSE),MR58),1,0),0)</f>
        <v>1</v>
      </c>
      <c r="MZ58" s="697">
        <f>IFERROR(IF(EXACT(VLOOKUP(MP58,OFERTA_0,4,FALSE),MS58),1,0),0)</f>
        <v>1</v>
      </c>
      <c r="NA58" s="697">
        <f>IFERROR(IF(EXACT(VLOOKUP(MP58,OFERTA_0,5,FALSE),MT58),1,0),0)</f>
        <v>1</v>
      </c>
      <c r="NB58" s="697">
        <f t="shared" si="1184"/>
        <v>1</v>
      </c>
      <c r="NC58" s="697">
        <f t="shared" si="1185"/>
        <v>1</v>
      </c>
      <c r="ND58" s="697">
        <f t="shared" si="1186"/>
        <v>1</v>
      </c>
      <c r="NE58" s="698">
        <f t="shared" si="1187"/>
        <v>1350000</v>
      </c>
      <c r="NF58" s="699">
        <f t="shared" si="1188"/>
        <v>0</v>
      </c>
      <c r="NI58" s="754" t="s">
        <v>216</v>
      </c>
      <c r="NJ58" s="755" t="s">
        <v>381</v>
      </c>
      <c r="NK58" s="311" t="s">
        <v>534</v>
      </c>
      <c r="NL58" s="692" t="s">
        <v>148</v>
      </c>
      <c r="NM58" s="693">
        <v>10</v>
      </c>
      <c r="NN58" s="694">
        <v>132500</v>
      </c>
      <c r="NO58" s="714">
        <f>ROUND(NM58*NN58,0)</f>
        <v>1325000</v>
      </c>
      <c r="NP58" s="734"/>
      <c r="NQ58" s="697">
        <f>IFERROR(IF(EXACT(VLOOKUP(NI58,OFERTA_0,1,FALSE),NI58),1,0),0)</f>
        <v>1</v>
      </c>
      <c r="NR58" s="697">
        <f>IFERROR(IF(EXACT(VLOOKUP(NI58,OFERTA_0,3,FALSE),NK58),1,0),0)</f>
        <v>1</v>
      </c>
      <c r="NS58" s="697">
        <f>IFERROR(IF(EXACT(VLOOKUP(NI58,OFERTA_0,4,FALSE),NL58),1,0),0)</f>
        <v>1</v>
      </c>
      <c r="NT58" s="697">
        <f>IFERROR(IF(EXACT(VLOOKUP(NI58,OFERTA_0,5,FALSE),NM58),1,0),0)</f>
        <v>1</v>
      </c>
      <c r="NU58" s="697">
        <f t="shared" si="1189"/>
        <v>1</v>
      </c>
      <c r="NV58" s="697">
        <f t="shared" si="1190"/>
        <v>1</v>
      </c>
      <c r="NW58" s="697">
        <f t="shared" si="1191"/>
        <v>1</v>
      </c>
      <c r="NX58" s="698">
        <f t="shared" si="1192"/>
        <v>1325000</v>
      </c>
      <c r="NY58" s="699">
        <f t="shared" si="1193"/>
        <v>0</v>
      </c>
      <c r="OB58" s="754" t="s">
        <v>216</v>
      </c>
      <c r="OC58" s="755" t="s">
        <v>381</v>
      </c>
      <c r="OD58" s="311" t="s">
        <v>534</v>
      </c>
      <c r="OE58" s="692" t="s">
        <v>148</v>
      </c>
      <c r="OF58" s="693">
        <v>10</v>
      </c>
      <c r="OG58" s="694">
        <v>105922</v>
      </c>
      <c r="OH58" s="714">
        <f>ROUND(OF58*OG58,0)</f>
        <v>1059220</v>
      </c>
      <c r="OI58" s="734"/>
      <c r="OJ58" s="697">
        <f>IFERROR(IF(EXACT(VLOOKUP(OB58,OFERTA_0,1,FALSE),OB58),1,0),0)</f>
        <v>1</v>
      </c>
      <c r="OK58" s="697">
        <f>IFERROR(IF(EXACT(VLOOKUP(OB58,OFERTA_0,3,FALSE),OD58),1,0),0)</f>
        <v>1</v>
      </c>
      <c r="OL58" s="697">
        <f>IFERROR(IF(EXACT(VLOOKUP(OB58,OFERTA_0,4,FALSE),OE58),1,0),0)</f>
        <v>1</v>
      </c>
      <c r="OM58" s="697">
        <f>IFERROR(IF(EXACT(VLOOKUP(OB58,OFERTA_0,5,FALSE),OF58),1,0),0)</f>
        <v>1</v>
      </c>
      <c r="ON58" s="697">
        <f t="shared" si="1194"/>
        <v>1</v>
      </c>
      <c r="OO58" s="697">
        <f t="shared" si="1195"/>
        <v>1</v>
      </c>
      <c r="OP58" s="697">
        <f t="shared" si="1196"/>
        <v>1</v>
      </c>
      <c r="OQ58" s="698">
        <f t="shared" si="1197"/>
        <v>1059220</v>
      </c>
      <c r="OR58" s="699">
        <f t="shared" si="1198"/>
        <v>0</v>
      </c>
    </row>
    <row r="59" spans="1:408" ht="41.25" customHeight="1" thickTop="1" thickBot="1" x14ac:dyDescent="0.25">
      <c r="B59" s="771" t="s">
        <v>383</v>
      </c>
      <c r="C59" s="772"/>
      <c r="D59" s="772"/>
      <c r="E59" s="772"/>
      <c r="F59" s="773"/>
      <c r="G59" s="774"/>
      <c r="H59" s="775">
        <f>ROUND(SUM(H11:H58),0)</f>
        <v>0</v>
      </c>
      <c r="I59" s="776"/>
      <c r="J59" s="777"/>
      <c r="K59" s="777"/>
      <c r="L59" s="778" t="s">
        <v>383</v>
      </c>
      <c r="M59" s="778"/>
      <c r="N59" s="778"/>
      <c r="O59" s="778"/>
      <c r="P59" s="778"/>
      <c r="Q59" s="774"/>
      <c r="R59" s="779">
        <f>SUM(R13:R58)</f>
        <v>386739075</v>
      </c>
      <c r="S59" s="780"/>
      <c r="T59" s="781"/>
      <c r="U59" s="781"/>
      <c r="V59" s="781"/>
      <c r="W59" s="781"/>
      <c r="X59" s="781"/>
      <c r="Y59" s="781"/>
      <c r="Z59" s="781"/>
      <c r="AA59" s="91" t="s">
        <v>105</v>
      </c>
      <c r="AB59" s="782">
        <f>SUM(AB12:AB58)</f>
        <v>0</v>
      </c>
      <c r="AE59" s="778" t="s">
        <v>383</v>
      </c>
      <c r="AF59" s="778"/>
      <c r="AG59" s="778"/>
      <c r="AH59" s="778"/>
      <c r="AI59" s="778"/>
      <c r="AJ59" s="774"/>
      <c r="AK59" s="779">
        <f>SUM(AK13:AK58)</f>
        <v>388370030</v>
      </c>
      <c r="AL59" s="780"/>
      <c r="AM59" s="781"/>
      <c r="AN59" s="781"/>
      <c r="AO59" s="781"/>
      <c r="AP59" s="781"/>
      <c r="AQ59" s="781"/>
      <c r="AR59" s="781"/>
      <c r="AS59" s="781"/>
      <c r="AT59" s="91" t="s">
        <v>105</v>
      </c>
      <c r="AU59" s="782">
        <f>SUM(AU12:AU58)</f>
        <v>0</v>
      </c>
      <c r="AX59" s="778" t="s">
        <v>383</v>
      </c>
      <c r="AY59" s="778"/>
      <c r="AZ59" s="778"/>
      <c r="BA59" s="778"/>
      <c r="BB59" s="778"/>
      <c r="BC59" s="774"/>
      <c r="BD59" s="779">
        <f>SUM(BD13:BD58)</f>
        <v>342539470</v>
      </c>
      <c r="BE59" s="780"/>
      <c r="BF59" s="781"/>
      <c r="BG59" s="781"/>
      <c r="BH59" s="781"/>
      <c r="BI59" s="781"/>
      <c r="BJ59" s="781"/>
      <c r="BK59" s="781"/>
      <c r="BL59" s="781"/>
      <c r="BM59" s="91" t="s">
        <v>105</v>
      </c>
      <c r="BN59" s="782">
        <f>SUM(BN12:BN58)</f>
        <v>0</v>
      </c>
      <c r="BQ59" s="778" t="s">
        <v>383</v>
      </c>
      <c r="BR59" s="778"/>
      <c r="BS59" s="778"/>
      <c r="BT59" s="778"/>
      <c r="BU59" s="778"/>
      <c r="BV59" s="774"/>
      <c r="BW59" s="779">
        <f>SUM(BW13:BW58)</f>
        <v>385418349</v>
      </c>
      <c r="BX59" s="780"/>
      <c r="BY59" s="781"/>
      <c r="BZ59" s="781"/>
      <c r="CA59" s="781"/>
      <c r="CB59" s="781"/>
      <c r="CC59" s="781"/>
      <c r="CD59" s="781"/>
      <c r="CE59" s="781"/>
      <c r="CF59" s="91" t="s">
        <v>105</v>
      </c>
      <c r="CG59" s="782">
        <f>SUM(CG12:CG58)</f>
        <v>0</v>
      </c>
      <c r="CJ59" s="778" t="s">
        <v>383</v>
      </c>
      <c r="CK59" s="778"/>
      <c r="CL59" s="778"/>
      <c r="CM59" s="778"/>
      <c r="CN59" s="778"/>
      <c r="CO59" s="774"/>
      <c r="CP59" s="779">
        <f>SUM(CP13:CP58)</f>
        <v>379731609</v>
      </c>
      <c r="CQ59" s="780"/>
      <c r="CR59" s="781"/>
      <c r="CS59" s="781"/>
      <c r="CT59" s="781"/>
      <c r="CU59" s="781"/>
      <c r="CV59" s="781"/>
      <c r="CW59" s="781"/>
      <c r="CX59" s="781"/>
      <c r="CY59" s="91" t="s">
        <v>105</v>
      </c>
      <c r="CZ59" s="782">
        <f>SUM(CZ12:CZ58)</f>
        <v>0</v>
      </c>
      <c r="DC59" s="778" t="s">
        <v>383</v>
      </c>
      <c r="DD59" s="778"/>
      <c r="DE59" s="778"/>
      <c r="DF59" s="778"/>
      <c r="DG59" s="778"/>
      <c r="DH59" s="774"/>
      <c r="DI59" s="779">
        <f>SUM(DI13:DI58)</f>
        <v>379836035</v>
      </c>
      <c r="DJ59" s="780"/>
      <c r="DK59" s="781"/>
      <c r="DL59" s="781"/>
      <c r="DM59" s="781"/>
      <c r="DN59" s="781"/>
      <c r="DO59" s="781"/>
      <c r="DP59" s="781"/>
      <c r="DQ59" s="781"/>
      <c r="DR59" s="91" t="s">
        <v>105</v>
      </c>
      <c r="DS59" s="782">
        <f>SUM(DS12:DS58)</f>
        <v>0</v>
      </c>
      <c r="DV59" s="778" t="s">
        <v>383</v>
      </c>
      <c r="DW59" s="778"/>
      <c r="DX59" s="778"/>
      <c r="DY59" s="778"/>
      <c r="DZ59" s="778"/>
      <c r="EA59" s="774"/>
      <c r="EB59" s="779">
        <f>SUM(EB13:EB58)</f>
        <v>375960525</v>
      </c>
      <c r="EC59" s="780"/>
      <c r="ED59" s="781"/>
      <c r="EE59" s="781"/>
      <c r="EF59" s="781"/>
      <c r="EG59" s="781"/>
      <c r="EH59" s="781"/>
      <c r="EI59" s="781"/>
      <c r="EJ59" s="781"/>
      <c r="EK59" s="91" t="s">
        <v>105</v>
      </c>
      <c r="EL59" s="782">
        <f>SUM(EL12:EL58)</f>
        <v>0</v>
      </c>
      <c r="EO59" s="778" t="s">
        <v>383</v>
      </c>
      <c r="EP59" s="778"/>
      <c r="EQ59" s="778"/>
      <c r="ER59" s="778"/>
      <c r="ES59" s="778"/>
      <c r="ET59" s="774"/>
      <c r="EU59" s="779">
        <f>SUM(EU13:EU58)</f>
        <v>385771200</v>
      </c>
      <c r="EV59" s="780"/>
      <c r="EW59" s="781"/>
      <c r="EX59" s="781"/>
      <c r="EY59" s="781"/>
      <c r="EZ59" s="781"/>
      <c r="FA59" s="781"/>
      <c r="FB59" s="781"/>
      <c r="FC59" s="781"/>
      <c r="FD59" s="91" t="s">
        <v>105</v>
      </c>
      <c r="FE59" s="782">
        <f>SUM(FE12:FE58)</f>
        <v>0</v>
      </c>
      <c r="FH59" s="724" t="s">
        <v>382</v>
      </c>
      <c r="FI59" s="724" t="s">
        <v>209</v>
      </c>
      <c r="FJ59" s="302" t="s">
        <v>595</v>
      </c>
      <c r="FK59" s="737" t="s">
        <v>164</v>
      </c>
      <c r="FL59" s="726">
        <v>113</v>
      </c>
      <c r="FM59" s="694">
        <v>30000</v>
      </c>
      <c r="FN59" s="783">
        <f>ROUND(FL59*FM59,0)</f>
        <v>3390000</v>
      </c>
      <c r="FO59" s="722"/>
      <c r="FP59" s="781"/>
      <c r="FQ59" s="781"/>
      <c r="FR59" s="781"/>
      <c r="FS59" s="781"/>
      <c r="FT59" s="781"/>
      <c r="FU59" s="781"/>
      <c r="FV59" s="781"/>
      <c r="FW59" s="91" t="s">
        <v>105</v>
      </c>
      <c r="FX59" s="782">
        <f>SUM(FX12:FX58)</f>
        <v>0</v>
      </c>
      <c r="GA59" s="778" t="s">
        <v>383</v>
      </c>
      <c r="GB59" s="778"/>
      <c r="GC59" s="778"/>
      <c r="GD59" s="778"/>
      <c r="GE59" s="778"/>
      <c r="GF59" s="774"/>
      <c r="GG59" s="779">
        <f>SUM(GG13:GG58)</f>
        <v>385320000</v>
      </c>
      <c r="GH59" s="780"/>
      <c r="GI59" s="781"/>
      <c r="GJ59" s="781"/>
      <c r="GK59" s="781"/>
      <c r="GL59" s="781"/>
      <c r="GM59" s="781"/>
      <c r="GN59" s="781"/>
      <c r="GO59" s="781"/>
      <c r="GP59" s="91" t="s">
        <v>105</v>
      </c>
      <c r="GQ59" s="782">
        <f>SUM(GQ12:GQ58)</f>
        <v>0</v>
      </c>
      <c r="GT59" s="778" t="s">
        <v>383</v>
      </c>
      <c r="GU59" s="778"/>
      <c r="GV59" s="778"/>
      <c r="GW59" s="778"/>
      <c r="GX59" s="778"/>
      <c r="GY59" s="774"/>
      <c r="GZ59" s="779">
        <f>SUM(GZ13:GZ58)</f>
        <v>388309250</v>
      </c>
      <c r="HA59" s="780"/>
      <c r="HB59" s="781"/>
      <c r="HC59" s="781"/>
      <c r="HD59" s="781"/>
      <c r="HE59" s="781"/>
      <c r="HF59" s="781"/>
      <c r="HG59" s="781"/>
      <c r="HH59" s="781"/>
      <c r="HI59" s="91" t="s">
        <v>105</v>
      </c>
      <c r="HJ59" s="782">
        <f>SUM(HJ12:HJ58)</f>
        <v>0</v>
      </c>
      <c r="HM59" s="778" t="s">
        <v>383</v>
      </c>
      <c r="HN59" s="778"/>
      <c r="HO59" s="778"/>
      <c r="HP59" s="778"/>
      <c r="HQ59" s="778"/>
      <c r="HR59" s="774"/>
      <c r="HS59" s="779">
        <f>SUM(HS13:HS58)</f>
        <v>390013064</v>
      </c>
      <c r="HT59" s="780"/>
      <c r="HU59" s="781"/>
      <c r="HV59" s="781"/>
      <c r="HW59" s="781"/>
      <c r="HX59" s="781"/>
      <c r="HY59" s="781"/>
      <c r="HZ59" s="781"/>
      <c r="IA59" s="781"/>
      <c r="IB59" s="91" t="s">
        <v>105</v>
      </c>
      <c r="IC59" s="782">
        <f>SUM(IC12:IC58)</f>
        <v>0</v>
      </c>
      <c r="IF59" s="778" t="s">
        <v>383</v>
      </c>
      <c r="IG59" s="778"/>
      <c r="IH59" s="778"/>
      <c r="II59" s="778"/>
      <c r="IJ59" s="778"/>
      <c r="IK59" s="774"/>
      <c r="IL59" s="779">
        <f>SUM(IL13:IL58)</f>
        <v>389794918</v>
      </c>
      <c r="IM59" s="780"/>
      <c r="IN59" s="781"/>
      <c r="IO59" s="781"/>
      <c r="IP59" s="781"/>
      <c r="IQ59" s="781"/>
      <c r="IR59" s="781"/>
      <c r="IS59" s="781"/>
      <c r="IT59" s="781"/>
      <c r="IU59" s="91" t="s">
        <v>105</v>
      </c>
      <c r="IV59" s="782">
        <f>SUM(IV12:IV58)</f>
        <v>0</v>
      </c>
      <c r="IY59" s="778" t="s">
        <v>383</v>
      </c>
      <c r="IZ59" s="778"/>
      <c r="JA59" s="778"/>
      <c r="JB59" s="778"/>
      <c r="JC59" s="778"/>
      <c r="JD59" s="774"/>
      <c r="JE59" s="779">
        <f>SUM(JE13:JE58)</f>
        <v>384648675</v>
      </c>
      <c r="JF59" s="780"/>
      <c r="JG59" s="781"/>
      <c r="JH59" s="781"/>
      <c r="JI59" s="781"/>
      <c r="JJ59" s="781"/>
      <c r="JK59" s="781"/>
      <c r="JL59" s="781"/>
      <c r="JM59" s="781"/>
      <c r="JN59" s="91" t="s">
        <v>105</v>
      </c>
      <c r="JO59" s="782">
        <f>SUM(JO12:JO58)</f>
        <v>0</v>
      </c>
      <c r="JR59" s="778" t="s">
        <v>383</v>
      </c>
      <c r="JS59" s="778"/>
      <c r="JT59" s="778"/>
      <c r="JU59" s="778"/>
      <c r="JV59" s="778"/>
      <c r="JW59" s="774"/>
      <c r="JX59" s="779">
        <f>SUM(JX13:JX58)</f>
        <v>390254890</v>
      </c>
      <c r="JY59" s="780"/>
      <c r="JZ59" s="781"/>
      <c r="KA59" s="781"/>
      <c r="KB59" s="781"/>
      <c r="KC59" s="781"/>
      <c r="KD59" s="781"/>
      <c r="KE59" s="781"/>
      <c r="KF59" s="781"/>
      <c r="KG59" s="91" t="s">
        <v>105</v>
      </c>
      <c r="KH59" s="782">
        <f>SUM(KH12:KH58)</f>
        <v>0</v>
      </c>
      <c r="KK59" s="778" t="s">
        <v>383</v>
      </c>
      <c r="KL59" s="778"/>
      <c r="KM59" s="778"/>
      <c r="KN59" s="778"/>
      <c r="KO59" s="778"/>
      <c r="KP59" s="774"/>
      <c r="KQ59" s="779">
        <f>SUM(KQ13:KQ58)</f>
        <v>385486370</v>
      </c>
      <c r="KR59" s="780"/>
      <c r="KS59" s="781"/>
      <c r="KT59" s="781"/>
      <c r="KU59" s="781"/>
      <c r="KV59" s="781"/>
      <c r="KW59" s="781"/>
      <c r="KX59" s="781"/>
      <c r="KY59" s="781"/>
      <c r="KZ59" s="91" t="s">
        <v>105</v>
      </c>
      <c r="LA59" s="782">
        <f>SUM(LA12:LA58)</f>
        <v>0</v>
      </c>
      <c r="LD59" s="778" t="s">
        <v>383</v>
      </c>
      <c r="LE59" s="778"/>
      <c r="LF59" s="778"/>
      <c r="LG59" s="778"/>
      <c r="LH59" s="778"/>
      <c r="LI59" s="784"/>
      <c r="LJ59" s="779">
        <f>SUM(LJ13:LJ58)</f>
        <v>389821821</v>
      </c>
      <c r="LK59" s="780"/>
      <c r="LL59" s="781"/>
      <c r="LM59" s="781"/>
      <c r="LN59" s="781"/>
      <c r="LO59" s="781"/>
      <c r="LP59" s="781"/>
      <c r="LQ59" s="781"/>
      <c r="LR59" s="781"/>
      <c r="LS59" s="91" t="s">
        <v>105</v>
      </c>
      <c r="LT59" s="782">
        <f>SUM(LT12:LT58)</f>
        <v>0</v>
      </c>
      <c r="LW59" s="778" t="s">
        <v>383</v>
      </c>
      <c r="LX59" s="778"/>
      <c r="LY59" s="778"/>
      <c r="LZ59" s="778"/>
      <c r="MA59" s="778"/>
      <c r="MB59" s="774"/>
      <c r="MC59" s="779">
        <f>SUM(MC13:MC58)</f>
        <v>390072158</v>
      </c>
      <c r="MD59" s="780"/>
      <c r="ME59" s="781"/>
      <c r="MF59" s="781"/>
      <c r="MG59" s="781"/>
      <c r="MH59" s="781"/>
      <c r="MI59" s="781"/>
      <c r="MJ59" s="781"/>
      <c r="MK59" s="781"/>
      <c r="ML59" s="91" t="s">
        <v>105</v>
      </c>
      <c r="MM59" s="782">
        <f>SUM(MM12:MM58)</f>
        <v>0</v>
      </c>
      <c r="MP59" s="778" t="s">
        <v>383</v>
      </c>
      <c r="MQ59" s="778"/>
      <c r="MR59" s="778"/>
      <c r="MS59" s="778"/>
      <c r="MT59" s="778"/>
      <c r="MU59" s="774"/>
      <c r="MV59" s="779">
        <f>SUM(MV13:MV58)</f>
        <v>355553100</v>
      </c>
      <c r="MW59" s="780"/>
      <c r="MX59" s="781"/>
      <c r="MY59" s="781"/>
      <c r="MZ59" s="781"/>
      <c r="NA59" s="781"/>
      <c r="NB59" s="781"/>
      <c r="NC59" s="781"/>
      <c r="ND59" s="781"/>
      <c r="NE59" s="91" t="s">
        <v>105</v>
      </c>
      <c r="NF59" s="782">
        <f>SUM(NF12:NF58)</f>
        <v>0</v>
      </c>
      <c r="NI59" s="778" t="s">
        <v>383</v>
      </c>
      <c r="NJ59" s="778"/>
      <c r="NK59" s="778"/>
      <c r="NL59" s="778"/>
      <c r="NM59" s="778"/>
      <c r="NN59" s="774"/>
      <c r="NO59" s="779">
        <f>SUM(NO13:NO58)</f>
        <v>390074740</v>
      </c>
      <c r="NP59" s="780"/>
      <c r="NQ59" s="781"/>
      <c r="NR59" s="781"/>
      <c r="NS59" s="781"/>
      <c r="NT59" s="781"/>
      <c r="NU59" s="781"/>
      <c r="NV59" s="781"/>
      <c r="NW59" s="781"/>
      <c r="NX59" s="91" t="s">
        <v>105</v>
      </c>
      <c r="NY59" s="782">
        <f>SUM(NY12:NY58)</f>
        <v>0</v>
      </c>
      <c r="OB59" s="778" t="s">
        <v>383</v>
      </c>
      <c r="OC59" s="778"/>
      <c r="OD59" s="778"/>
      <c r="OE59" s="778"/>
      <c r="OF59" s="778"/>
      <c r="OG59" s="774"/>
      <c r="OH59" s="779">
        <f>SUM(OH13:OH58)</f>
        <v>394763124</v>
      </c>
      <c r="OI59" s="780"/>
      <c r="OJ59" s="781"/>
      <c r="OK59" s="781"/>
      <c r="OL59" s="781"/>
      <c r="OM59" s="781"/>
      <c r="ON59" s="781"/>
      <c r="OO59" s="781"/>
      <c r="OP59" s="781"/>
      <c r="OQ59" s="91" t="s">
        <v>105</v>
      </c>
      <c r="OR59" s="782">
        <f>SUM(OR12:OR58)</f>
        <v>0</v>
      </c>
    </row>
    <row r="60" spans="1:408" ht="30" customHeight="1" thickTop="1" thickBot="1" x14ac:dyDescent="0.25">
      <c r="B60" s="785" t="s">
        <v>384</v>
      </c>
      <c r="C60" s="786"/>
      <c r="D60" s="786"/>
      <c r="E60" s="786"/>
      <c r="F60" s="787"/>
      <c r="G60" s="788">
        <v>0</v>
      </c>
      <c r="H60" s="789">
        <f>ROUND(G60*H59,0)</f>
        <v>0</v>
      </c>
      <c r="I60" s="790"/>
      <c r="L60" s="791" t="s">
        <v>384</v>
      </c>
      <c r="M60" s="791"/>
      <c r="N60" s="791"/>
      <c r="O60" s="791"/>
      <c r="P60" s="791"/>
      <c r="Q60" s="788">
        <v>0.21</v>
      </c>
      <c r="R60" s="792">
        <f>ROUND(Q60*R59,0)</f>
        <v>81215206</v>
      </c>
      <c r="S60" s="793"/>
      <c r="T60" s="781"/>
      <c r="U60" s="781"/>
      <c r="V60" s="794">
        <f>SUM(AA13:AA58)</f>
        <v>386739075</v>
      </c>
      <c r="W60" s="795"/>
      <c r="X60" s="795"/>
      <c r="Y60" s="796"/>
      <c r="Z60" s="781"/>
      <c r="AA60" s="92" t="s">
        <v>73</v>
      </c>
      <c r="AB60" s="797">
        <f>AB59/R59</f>
        <v>0</v>
      </c>
      <c r="AE60" s="791" t="s">
        <v>384</v>
      </c>
      <c r="AF60" s="791"/>
      <c r="AG60" s="791"/>
      <c r="AH60" s="791"/>
      <c r="AI60" s="791"/>
      <c r="AJ60" s="788">
        <v>0.2223</v>
      </c>
      <c r="AK60" s="792">
        <f>ROUND(AJ60*AK59,0)</f>
        <v>86334658</v>
      </c>
      <c r="AL60" s="793"/>
      <c r="AM60" s="781"/>
      <c r="AN60" s="781"/>
      <c r="AO60" s="794">
        <f>SUM(AT12:AT58)</f>
        <v>388370030</v>
      </c>
      <c r="AP60" s="795"/>
      <c r="AQ60" s="795"/>
      <c r="AR60" s="796"/>
      <c r="AS60" s="781"/>
      <c r="AT60" s="92" t="s">
        <v>73</v>
      </c>
      <c r="AU60" s="797">
        <f>AU59/AK59</f>
        <v>0</v>
      </c>
      <c r="AX60" s="791" t="s">
        <v>384</v>
      </c>
      <c r="AY60" s="791"/>
      <c r="AZ60" s="791"/>
      <c r="BA60" s="791"/>
      <c r="BB60" s="791"/>
      <c r="BC60" s="788">
        <v>0.23</v>
      </c>
      <c r="BD60" s="792">
        <f>ROUND(BC60*BD59,0)</f>
        <v>78784078</v>
      </c>
      <c r="BE60" s="793"/>
      <c r="BF60" s="781"/>
      <c r="BG60" s="781"/>
      <c r="BH60" s="794">
        <f>SUM(BM12:BM58)</f>
        <v>342539470</v>
      </c>
      <c r="BI60" s="795"/>
      <c r="BJ60" s="795"/>
      <c r="BK60" s="796"/>
      <c r="BL60" s="781"/>
      <c r="BM60" s="92" t="s">
        <v>73</v>
      </c>
      <c r="BN60" s="797">
        <f>BN59/BD59</f>
        <v>0</v>
      </c>
      <c r="BQ60" s="791" t="s">
        <v>384</v>
      </c>
      <c r="BR60" s="791"/>
      <c r="BS60" s="791"/>
      <c r="BT60" s="791"/>
      <c r="BU60" s="791"/>
      <c r="BV60" s="788">
        <v>0.21</v>
      </c>
      <c r="BW60" s="792">
        <f>ROUND(BV60*BW59,0)</f>
        <v>80937853</v>
      </c>
      <c r="BX60" s="793"/>
      <c r="BY60" s="781"/>
      <c r="BZ60" s="781"/>
      <c r="CA60" s="794">
        <f>SUM(CF12:CF58)</f>
        <v>385418349</v>
      </c>
      <c r="CB60" s="795"/>
      <c r="CC60" s="795"/>
      <c r="CD60" s="796"/>
      <c r="CE60" s="781"/>
      <c r="CF60" s="92" t="s">
        <v>73</v>
      </c>
      <c r="CG60" s="797">
        <f>CG59/BW59</f>
        <v>0</v>
      </c>
      <c r="CJ60" s="791" t="s">
        <v>384</v>
      </c>
      <c r="CK60" s="791"/>
      <c r="CL60" s="791"/>
      <c r="CM60" s="791"/>
      <c r="CN60" s="791"/>
      <c r="CO60" s="788">
        <v>0.23499999999999999</v>
      </c>
      <c r="CP60" s="792">
        <f>ROUND(CO60*CP59,0)</f>
        <v>89236928</v>
      </c>
      <c r="CQ60" s="793"/>
      <c r="CR60" s="781"/>
      <c r="CS60" s="781"/>
      <c r="CT60" s="794">
        <f>SUM(CY12:CY58)</f>
        <v>379731609</v>
      </c>
      <c r="CU60" s="795"/>
      <c r="CV60" s="795"/>
      <c r="CW60" s="796"/>
      <c r="CX60" s="781"/>
      <c r="CY60" s="92" t="s">
        <v>73</v>
      </c>
      <c r="CZ60" s="797">
        <f>CZ59/CP59</f>
        <v>0</v>
      </c>
      <c r="DC60" s="791" t="s">
        <v>384</v>
      </c>
      <c r="DD60" s="791"/>
      <c r="DE60" s="791"/>
      <c r="DF60" s="791"/>
      <c r="DG60" s="791"/>
      <c r="DH60" s="798">
        <v>0.22</v>
      </c>
      <c r="DI60" s="792">
        <f>ROUND(DH60*DI59,0)</f>
        <v>83563928</v>
      </c>
      <c r="DJ60" s="793"/>
      <c r="DK60" s="781"/>
      <c r="DL60" s="781"/>
      <c r="DM60" s="794">
        <f>SUM(DR12:DR58)</f>
        <v>379836035</v>
      </c>
      <c r="DN60" s="795"/>
      <c r="DO60" s="795"/>
      <c r="DP60" s="796"/>
      <c r="DQ60" s="781"/>
      <c r="DR60" s="92" t="s">
        <v>73</v>
      </c>
      <c r="DS60" s="797">
        <f>DS59/DI59</f>
        <v>0</v>
      </c>
      <c r="DV60" s="791" t="s">
        <v>384</v>
      </c>
      <c r="DW60" s="791"/>
      <c r="DX60" s="791"/>
      <c r="DY60" s="791"/>
      <c r="DZ60" s="791"/>
      <c r="EA60" s="798">
        <v>7.0000000000000007E-2</v>
      </c>
      <c r="EB60" s="792">
        <f>ROUND(EA60*EB59,0)</f>
        <v>26317237</v>
      </c>
      <c r="EC60" s="793"/>
      <c r="ED60" s="781"/>
      <c r="EE60" s="781"/>
      <c r="EF60" s="794">
        <f>SUM(EK12:EK58)</f>
        <v>375960525</v>
      </c>
      <c r="EG60" s="795"/>
      <c r="EH60" s="795"/>
      <c r="EI60" s="796"/>
      <c r="EJ60" s="781"/>
      <c r="EK60" s="92" t="s">
        <v>73</v>
      </c>
      <c r="EL60" s="797">
        <f>EL59/EB59</f>
        <v>0</v>
      </c>
      <c r="EO60" s="791" t="s">
        <v>384</v>
      </c>
      <c r="EP60" s="791"/>
      <c r="EQ60" s="791"/>
      <c r="ER60" s="791"/>
      <c r="ES60" s="791"/>
      <c r="ET60" s="798">
        <v>0.22</v>
      </c>
      <c r="EU60" s="792">
        <f>ROUND(ET60*EU59,0)</f>
        <v>84869664</v>
      </c>
      <c r="EV60" s="793"/>
      <c r="EW60" s="781"/>
      <c r="EX60" s="781"/>
      <c r="EY60" s="794">
        <f>SUM(FD12:FD58)</f>
        <v>385771200</v>
      </c>
      <c r="EZ60" s="795"/>
      <c r="FA60" s="795"/>
      <c r="FB60" s="796"/>
      <c r="FC60" s="781"/>
      <c r="FD60" s="92" t="s">
        <v>73</v>
      </c>
      <c r="FE60" s="797">
        <f>FE59/EU59</f>
        <v>0</v>
      </c>
      <c r="FH60" s="724" t="s">
        <v>382</v>
      </c>
      <c r="FI60" s="724" t="s">
        <v>210</v>
      </c>
      <c r="FJ60" s="302" t="s">
        <v>596</v>
      </c>
      <c r="FK60" s="737" t="s">
        <v>164</v>
      </c>
      <c r="FL60" s="726">
        <v>38</v>
      </c>
      <c r="FM60" s="694">
        <v>18000</v>
      </c>
      <c r="FN60" s="783">
        <f>ROUND(FL60*FM60,0)</f>
        <v>684000</v>
      </c>
      <c r="FO60" s="722"/>
      <c r="FP60" s="781"/>
      <c r="FQ60" s="781"/>
      <c r="FR60" s="794">
        <f>SUM(FW12:FW58)</f>
        <v>33147000</v>
      </c>
      <c r="FS60" s="795"/>
      <c r="FT60" s="795"/>
      <c r="FU60" s="796"/>
      <c r="FV60" s="781"/>
      <c r="FW60" s="92" t="s">
        <v>73</v>
      </c>
      <c r="FX60" s="797">
        <f>FX59/FN59</f>
        <v>0</v>
      </c>
      <c r="GA60" s="791" t="s">
        <v>384</v>
      </c>
      <c r="GB60" s="791"/>
      <c r="GC60" s="791"/>
      <c r="GD60" s="791"/>
      <c r="GE60" s="791"/>
      <c r="GF60" s="798">
        <v>0.18</v>
      </c>
      <c r="GG60" s="792">
        <f>ROUND(GF60*GG59,0)</f>
        <v>69357600</v>
      </c>
      <c r="GH60" s="793"/>
      <c r="GI60" s="781"/>
      <c r="GJ60" s="781"/>
      <c r="GK60" s="794">
        <f>SUM(GP12:GP58)</f>
        <v>385320000</v>
      </c>
      <c r="GL60" s="795"/>
      <c r="GM60" s="795"/>
      <c r="GN60" s="796"/>
      <c r="GO60" s="781"/>
      <c r="GP60" s="92" t="s">
        <v>73</v>
      </c>
      <c r="GQ60" s="797">
        <f>GQ59/GG59</f>
        <v>0</v>
      </c>
      <c r="GT60" s="791" t="s">
        <v>384</v>
      </c>
      <c r="GU60" s="791"/>
      <c r="GV60" s="791"/>
      <c r="GW60" s="791"/>
      <c r="GX60" s="791"/>
      <c r="GY60" s="798">
        <v>0.23</v>
      </c>
      <c r="GZ60" s="792">
        <f>ROUND(GY60*GZ59,0)</f>
        <v>89311128</v>
      </c>
      <c r="HA60" s="793"/>
      <c r="HB60" s="781"/>
      <c r="HC60" s="781"/>
      <c r="HD60" s="794">
        <f>SUM(HI12:HI58)</f>
        <v>388309250</v>
      </c>
      <c r="HE60" s="795"/>
      <c r="HF60" s="795"/>
      <c r="HG60" s="796"/>
      <c r="HH60" s="781"/>
      <c r="HI60" s="92" t="s">
        <v>73</v>
      </c>
      <c r="HJ60" s="797">
        <f>HJ59/GZ59</f>
        <v>0</v>
      </c>
      <c r="HM60" s="791" t="s">
        <v>384</v>
      </c>
      <c r="HN60" s="791"/>
      <c r="HO60" s="791"/>
      <c r="HP60" s="791"/>
      <c r="HQ60" s="791"/>
      <c r="HR60" s="798">
        <v>0.13</v>
      </c>
      <c r="HS60" s="792">
        <f>ROUND(HR60*HS59,0)</f>
        <v>50701698</v>
      </c>
      <c r="HT60" s="793"/>
      <c r="HU60" s="781"/>
      <c r="HV60" s="781"/>
      <c r="HW60" s="794">
        <f>SUM(IB12:IB58)</f>
        <v>390013064</v>
      </c>
      <c r="HX60" s="795"/>
      <c r="HY60" s="795"/>
      <c r="HZ60" s="796"/>
      <c r="IA60" s="781"/>
      <c r="IB60" s="92" t="s">
        <v>73</v>
      </c>
      <c r="IC60" s="797">
        <f>IC59/HS59</f>
        <v>0</v>
      </c>
      <c r="IF60" s="791" t="s">
        <v>384</v>
      </c>
      <c r="IG60" s="791"/>
      <c r="IH60" s="791"/>
      <c r="II60" s="791"/>
      <c r="IJ60" s="791"/>
      <c r="IK60" s="799">
        <v>0.13</v>
      </c>
      <c r="IL60" s="792">
        <f>ROUND(IK60*IL59,0)</f>
        <v>50673339</v>
      </c>
      <c r="IM60" s="793"/>
      <c r="IN60" s="781"/>
      <c r="IO60" s="781"/>
      <c r="IP60" s="794">
        <f>SUM(IU12:IU58)</f>
        <v>389794918</v>
      </c>
      <c r="IQ60" s="795"/>
      <c r="IR60" s="795"/>
      <c r="IS60" s="796"/>
      <c r="IT60" s="781"/>
      <c r="IU60" s="92" t="s">
        <v>73</v>
      </c>
      <c r="IV60" s="797">
        <f>IV59/IL59</f>
        <v>0</v>
      </c>
      <c r="IY60" s="791" t="s">
        <v>384</v>
      </c>
      <c r="IZ60" s="791"/>
      <c r="JA60" s="791"/>
      <c r="JB60" s="791"/>
      <c r="JC60" s="791"/>
      <c r="JD60" s="788">
        <v>0.2223</v>
      </c>
      <c r="JE60" s="792">
        <f>ROUND(JD60*JE59,0)</f>
        <v>85507400</v>
      </c>
      <c r="JF60" s="793"/>
      <c r="JG60" s="781"/>
      <c r="JH60" s="781"/>
      <c r="JI60" s="794">
        <f>SUM(JN12:JN58)</f>
        <v>384648675</v>
      </c>
      <c r="JJ60" s="795"/>
      <c r="JK60" s="795"/>
      <c r="JL60" s="796"/>
      <c r="JM60" s="781"/>
      <c r="JN60" s="92" t="s">
        <v>73</v>
      </c>
      <c r="JO60" s="797">
        <f>JO59/JE59</f>
        <v>0</v>
      </c>
      <c r="JR60" s="791" t="s">
        <v>384</v>
      </c>
      <c r="JS60" s="791"/>
      <c r="JT60" s="791"/>
      <c r="JU60" s="791"/>
      <c r="JV60" s="791"/>
      <c r="JW60" s="798">
        <v>0.14000000000000001</v>
      </c>
      <c r="JX60" s="792">
        <f>ROUND(JW60*JX59,0)</f>
        <v>54635685</v>
      </c>
      <c r="JY60" s="793"/>
      <c r="JZ60" s="781"/>
      <c r="KA60" s="781"/>
      <c r="KB60" s="794">
        <f>SUM(KG12:KG58)</f>
        <v>390254890</v>
      </c>
      <c r="KC60" s="795"/>
      <c r="KD60" s="795"/>
      <c r="KE60" s="796"/>
      <c r="KF60" s="781"/>
      <c r="KG60" s="92" t="s">
        <v>73</v>
      </c>
      <c r="KH60" s="797">
        <f>KH59/JX59</f>
        <v>0</v>
      </c>
      <c r="KK60" s="791" t="s">
        <v>384</v>
      </c>
      <c r="KL60" s="791"/>
      <c r="KM60" s="791"/>
      <c r="KN60" s="791"/>
      <c r="KO60" s="791"/>
      <c r="KP60" s="798">
        <v>0.20660000000000001</v>
      </c>
      <c r="KQ60" s="792">
        <f>ROUND(KP60*KQ59,0)</f>
        <v>79641484</v>
      </c>
      <c r="KR60" s="793"/>
      <c r="KS60" s="781"/>
      <c r="KT60" s="781"/>
      <c r="KU60" s="794">
        <f>SUM(KZ12:KZ58)</f>
        <v>385486370</v>
      </c>
      <c r="KV60" s="795"/>
      <c r="KW60" s="795"/>
      <c r="KX60" s="796"/>
      <c r="KY60" s="781"/>
      <c r="KZ60" s="92" t="s">
        <v>73</v>
      </c>
      <c r="LA60" s="797">
        <f>LA59/KQ59</f>
        <v>0</v>
      </c>
      <c r="LD60" s="791" t="s">
        <v>384</v>
      </c>
      <c r="LE60" s="791"/>
      <c r="LF60" s="791"/>
      <c r="LG60" s="791"/>
      <c r="LH60" s="791"/>
      <c r="LI60" s="800">
        <v>0.1797</v>
      </c>
      <c r="LJ60" s="792">
        <f>ROUND(LI60*LJ59,0)</f>
        <v>70050981</v>
      </c>
      <c r="LK60" s="793"/>
      <c r="LL60" s="781"/>
      <c r="LM60" s="781"/>
      <c r="LN60" s="794">
        <f>SUM(LS12:LS58)</f>
        <v>389821821</v>
      </c>
      <c r="LO60" s="795"/>
      <c r="LP60" s="795"/>
      <c r="LQ60" s="796"/>
      <c r="LR60" s="781"/>
      <c r="LS60" s="92" t="s">
        <v>73</v>
      </c>
      <c r="LT60" s="797">
        <f>LT59/LJ59</f>
        <v>0</v>
      </c>
      <c r="LW60" s="791" t="s">
        <v>384</v>
      </c>
      <c r="LX60" s="791"/>
      <c r="LY60" s="791"/>
      <c r="LZ60" s="791"/>
      <c r="MA60" s="791"/>
      <c r="MB60" s="798">
        <v>0.12</v>
      </c>
      <c r="MC60" s="792">
        <f>ROUND(MB60*MC59,0)</f>
        <v>46808659</v>
      </c>
      <c r="MD60" s="793"/>
      <c r="ME60" s="781"/>
      <c r="MF60" s="781"/>
      <c r="MG60" s="794">
        <f>SUM(ML12:ML58)</f>
        <v>390072158</v>
      </c>
      <c r="MH60" s="795"/>
      <c r="MI60" s="795"/>
      <c r="MJ60" s="796"/>
      <c r="MK60" s="781"/>
      <c r="ML60" s="92" t="s">
        <v>73</v>
      </c>
      <c r="MM60" s="797">
        <f>MM59/MC59</f>
        <v>0</v>
      </c>
      <c r="MP60" s="791" t="s">
        <v>384</v>
      </c>
      <c r="MQ60" s="791"/>
      <c r="MR60" s="791"/>
      <c r="MS60" s="791"/>
      <c r="MT60" s="791"/>
      <c r="MU60" s="798">
        <v>0.155</v>
      </c>
      <c r="MV60" s="792">
        <f>ROUND(MU60*MV59,0)</f>
        <v>55110731</v>
      </c>
      <c r="MW60" s="793"/>
      <c r="MX60" s="781"/>
      <c r="MY60" s="781"/>
      <c r="MZ60" s="794">
        <f>SUM(NE12:NE58)</f>
        <v>355553100</v>
      </c>
      <c r="NA60" s="795"/>
      <c r="NB60" s="795"/>
      <c r="NC60" s="796"/>
      <c r="ND60" s="781"/>
      <c r="NE60" s="92" t="s">
        <v>73</v>
      </c>
      <c r="NF60" s="797">
        <f>NF59/MV59</f>
        <v>0</v>
      </c>
      <c r="NI60" s="791" t="s">
        <v>384</v>
      </c>
      <c r="NJ60" s="791"/>
      <c r="NK60" s="791"/>
      <c r="NL60" s="791"/>
      <c r="NM60" s="791"/>
      <c r="NN60" s="798">
        <v>0.12</v>
      </c>
      <c r="NO60" s="792">
        <f>ROUND(NN60*NO59,0)</f>
        <v>46808969</v>
      </c>
      <c r="NP60" s="793"/>
      <c r="NQ60" s="781"/>
      <c r="NR60" s="781"/>
      <c r="NS60" s="794">
        <f>SUM(NX12:NX58)</f>
        <v>390074740</v>
      </c>
      <c r="NT60" s="795"/>
      <c r="NU60" s="795"/>
      <c r="NV60" s="796"/>
      <c r="NW60" s="781"/>
      <c r="NX60" s="92" t="s">
        <v>73</v>
      </c>
      <c r="NY60" s="797">
        <f>NY59/NO59</f>
        <v>0</v>
      </c>
      <c r="OB60" s="791" t="s">
        <v>384</v>
      </c>
      <c r="OC60" s="791"/>
      <c r="OD60" s="791"/>
      <c r="OE60" s="791"/>
      <c r="OF60" s="791"/>
      <c r="OG60" s="788">
        <v>0.2</v>
      </c>
      <c r="OH60" s="792">
        <f>ROUND(OG60*OH59,0)</f>
        <v>78952625</v>
      </c>
      <c r="OI60" s="793"/>
      <c r="OJ60" s="781"/>
      <c r="OK60" s="781"/>
      <c r="OL60" s="794">
        <f>SUM(OQ12:OQ58)</f>
        <v>394763124</v>
      </c>
      <c r="OM60" s="795"/>
      <c r="ON60" s="795"/>
      <c r="OO60" s="796"/>
      <c r="OP60" s="781"/>
      <c r="OQ60" s="92" t="s">
        <v>73</v>
      </c>
      <c r="OR60" s="797">
        <f>OR59/OH59</f>
        <v>0</v>
      </c>
    </row>
    <row r="61" spans="1:408" ht="45.75" thickBot="1" x14ac:dyDescent="0.3">
      <c r="B61" s="801" t="s">
        <v>385</v>
      </c>
      <c r="C61" s="802"/>
      <c r="D61" s="802"/>
      <c r="E61" s="802"/>
      <c r="F61" s="803"/>
      <c r="G61" s="788">
        <v>0</v>
      </c>
      <c r="H61" s="804">
        <f>ROUND(G61*H59,0)</f>
        <v>0</v>
      </c>
      <c r="I61" s="805"/>
      <c r="L61" s="806" t="s">
        <v>385</v>
      </c>
      <c r="M61" s="806"/>
      <c r="N61" s="806"/>
      <c r="O61" s="806"/>
      <c r="P61" s="806"/>
      <c r="Q61" s="788">
        <v>0.05</v>
      </c>
      <c r="R61" s="807">
        <f>ROUND(Q61*R59,0)</f>
        <v>19336954</v>
      </c>
      <c r="S61" s="780"/>
      <c r="T61" s="781"/>
      <c r="U61" s="781"/>
      <c r="V61" s="511"/>
      <c r="W61" s="512"/>
      <c r="X61" s="512"/>
      <c r="Y61" s="513"/>
      <c r="Z61" s="781"/>
      <c r="AA61" s="808"/>
      <c r="AB61" s="781"/>
      <c r="AE61" s="806" t="s">
        <v>385</v>
      </c>
      <c r="AF61" s="806"/>
      <c r="AG61" s="806"/>
      <c r="AH61" s="806"/>
      <c r="AI61" s="806"/>
      <c r="AJ61" s="788">
        <v>4.2000000000000003E-2</v>
      </c>
      <c r="AK61" s="807">
        <f>ROUND(AJ61*AK59,0)</f>
        <v>16311541</v>
      </c>
      <c r="AL61" s="780"/>
      <c r="AM61" s="781"/>
      <c r="AN61" s="781"/>
      <c r="AO61" s="511"/>
      <c r="AP61" s="512"/>
      <c r="AQ61" s="512"/>
      <c r="AR61" s="513"/>
      <c r="AS61" s="781"/>
      <c r="AT61" s="808"/>
      <c r="AU61" s="781"/>
      <c r="AX61" s="806" t="s">
        <v>385</v>
      </c>
      <c r="AY61" s="806"/>
      <c r="AZ61" s="806"/>
      <c r="BA61" s="806"/>
      <c r="BB61" s="806"/>
      <c r="BC61" s="788">
        <v>3.5000000000000003E-2</v>
      </c>
      <c r="BD61" s="807">
        <f>ROUND(BC61*BD59,0)</f>
        <v>11988881</v>
      </c>
      <c r="BE61" s="780"/>
      <c r="BF61" s="781"/>
      <c r="BG61" s="781"/>
      <c r="BH61" s="511"/>
      <c r="BI61" s="512"/>
      <c r="BJ61" s="512"/>
      <c r="BK61" s="513"/>
      <c r="BL61" s="781"/>
      <c r="BM61" s="808"/>
      <c r="BN61" s="781"/>
      <c r="BQ61" s="806" t="s">
        <v>385</v>
      </c>
      <c r="BR61" s="806"/>
      <c r="BS61" s="806"/>
      <c r="BT61" s="806"/>
      <c r="BU61" s="806"/>
      <c r="BV61" s="788">
        <v>0.05</v>
      </c>
      <c r="BW61" s="807">
        <f>ROUND(BV61*BW59,0)</f>
        <v>19270917</v>
      </c>
      <c r="BX61" s="780"/>
      <c r="BY61" s="781"/>
      <c r="BZ61" s="781"/>
      <c r="CA61" s="511"/>
      <c r="CB61" s="512"/>
      <c r="CC61" s="512"/>
      <c r="CD61" s="513"/>
      <c r="CE61" s="781"/>
      <c r="CF61" s="808"/>
      <c r="CG61" s="781"/>
      <c r="CJ61" s="806" t="s">
        <v>385</v>
      </c>
      <c r="CK61" s="806"/>
      <c r="CL61" s="806"/>
      <c r="CM61" s="806"/>
      <c r="CN61" s="806"/>
      <c r="CO61" s="788">
        <v>0.03</v>
      </c>
      <c r="CP61" s="807">
        <f>ROUND(CO61*CP59,0)</f>
        <v>11391948</v>
      </c>
      <c r="CQ61" s="780"/>
      <c r="CR61" s="781"/>
      <c r="CS61" s="781"/>
      <c r="CT61" s="511"/>
      <c r="CU61" s="512"/>
      <c r="CV61" s="512"/>
      <c r="CW61" s="513"/>
      <c r="CX61" s="781"/>
      <c r="CY61" s="808"/>
      <c r="CZ61" s="781"/>
      <c r="DC61" s="806" t="s">
        <v>385</v>
      </c>
      <c r="DD61" s="806"/>
      <c r="DE61" s="806"/>
      <c r="DF61" s="806"/>
      <c r="DG61" s="806"/>
      <c r="DH61" s="809">
        <v>0.04</v>
      </c>
      <c r="DI61" s="807">
        <f>ROUND(DH61*DI59,0)</f>
        <v>15193441</v>
      </c>
      <c r="DJ61" s="780"/>
      <c r="DK61" s="781"/>
      <c r="DL61" s="781"/>
      <c r="DM61" s="511"/>
      <c r="DN61" s="512"/>
      <c r="DO61" s="512"/>
      <c r="DP61" s="513"/>
      <c r="DQ61" s="781"/>
      <c r="DR61" s="808"/>
      <c r="DS61" s="781"/>
      <c r="DV61" s="806" t="s">
        <v>385</v>
      </c>
      <c r="DW61" s="806"/>
      <c r="DX61" s="806"/>
      <c r="DY61" s="806"/>
      <c r="DZ61" s="806"/>
      <c r="EA61" s="809">
        <v>0.05</v>
      </c>
      <c r="EB61" s="807">
        <f>ROUND(EA61*EB59,0)</f>
        <v>18798026</v>
      </c>
      <c r="EC61" s="780"/>
      <c r="ED61" s="781"/>
      <c r="EE61" s="781"/>
      <c r="EF61" s="511"/>
      <c r="EG61" s="512"/>
      <c r="EH61" s="512"/>
      <c r="EI61" s="513"/>
      <c r="EJ61" s="781"/>
      <c r="EK61" s="808"/>
      <c r="EL61" s="781"/>
      <c r="EO61" s="806" t="s">
        <v>385</v>
      </c>
      <c r="EP61" s="806"/>
      <c r="EQ61" s="806"/>
      <c r="ER61" s="806"/>
      <c r="ES61" s="806"/>
      <c r="ET61" s="809">
        <v>0.05</v>
      </c>
      <c r="EU61" s="807">
        <f>ROUND(ET61*EU59,0)</f>
        <v>19288560</v>
      </c>
      <c r="EV61" s="780"/>
      <c r="EW61" s="781"/>
      <c r="EX61" s="781"/>
      <c r="EY61" s="511"/>
      <c r="EZ61" s="512"/>
      <c r="FA61" s="512"/>
      <c r="FB61" s="513"/>
      <c r="FC61" s="781"/>
      <c r="FD61" s="808"/>
      <c r="FE61" s="781"/>
      <c r="FH61" s="707" t="s">
        <v>382</v>
      </c>
      <c r="FI61" s="707" t="s">
        <v>211</v>
      </c>
      <c r="FJ61" s="299" t="s">
        <v>597</v>
      </c>
      <c r="FK61" s="708" t="s">
        <v>164</v>
      </c>
      <c r="FL61" s="709">
        <v>38</v>
      </c>
      <c r="FM61" s="710">
        <v>35000</v>
      </c>
      <c r="FN61" s="783">
        <f>ROUND(FL61*FM61,0)</f>
        <v>1330000</v>
      </c>
      <c r="FO61" s="738"/>
      <c r="FP61" s="781"/>
      <c r="FQ61" s="781"/>
      <c r="FR61" s="511"/>
      <c r="FS61" s="512"/>
      <c r="FT61" s="512"/>
      <c r="FU61" s="513"/>
      <c r="FV61" s="781"/>
      <c r="FW61" s="808"/>
      <c r="FX61" s="781"/>
      <c r="GA61" s="806" t="s">
        <v>385</v>
      </c>
      <c r="GB61" s="806"/>
      <c r="GC61" s="806"/>
      <c r="GD61" s="806"/>
      <c r="GE61" s="806"/>
      <c r="GF61" s="809">
        <v>0.05</v>
      </c>
      <c r="GG61" s="807">
        <f>ROUND(GF61*GG59,0)</f>
        <v>19266000</v>
      </c>
      <c r="GH61" s="780"/>
      <c r="GI61" s="781"/>
      <c r="GJ61" s="781"/>
      <c r="GK61" s="511"/>
      <c r="GL61" s="512"/>
      <c r="GM61" s="512"/>
      <c r="GN61" s="513"/>
      <c r="GO61" s="781"/>
      <c r="GP61" s="808"/>
      <c r="GQ61" s="781"/>
      <c r="GT61" s="806" t="s">
        <v>385</v>
      </c>
      <c r="GU61" s="806"/>
      <c r="GV61" s="806"/>
      <c r="GW61" s="806"/>
      <c r="GX61" s="806"/>
      <c r="GY61" s="809">
        <v>0.03</v>
      </c>
      <c r="GZ61" s="807">
        <f>ROUND(GY61*GZ59,0)</f>
        <v>11649278</v>
      </c>
      <c r="HA61" s="780"/>
      <c r="HB61" s="781"/>
      <c r="HC61" s="781"/>
      <c r="HD61" s="511"/>
      <c r="HE61" s="512"/>
      <c r="HF61" s="512"/>
      <c r="HG61" s="513"/>
      <c r="HH61" s="781"/>
      <c r="HI61" s="808"/>
      <c r="HJ61" s="781"/>
      <c r="HM61" s="806" t="s">
        <v>385</v>
      </c>
      <c r="HN61" s="806"/>
      <c r="HO61" s="806"/>
      <c r="HP61" s="806"/>
      <c r="HQ61" s="806"/>
      <c r="HR61" s="809">
        <v>0.05</v>
      </c>
      <c r="HS61" s="807">
        <f>ROUND(HR61*HS59,0)</f>
        <v>19500653</v>
      </c>
      <c r="HT61" s="780"/>
      <c r="HU61" s="781"/>
      <c r="HV61" s="781"/>
      <c r="HW61" s="511"/>
      <c r="HX61" s="512"/>
      <c r="HY61" s="512"/>
      <c r="HZ61" s="513"/>
      <c r="IA61" s="781"/>
      <c r="IB61" s="808"/>
      <c r="IC61" s="781"/>
      <c r="IF61" s="806" t="s">
        <v>385</v>
      </c>
      <c r="IG61" s="806"/>
      <c r="IH61" s="806"/>
      <c r="II61" s="806"/>
      <c r="IJ61" s="806"/>
      <c r="IK61" s="810">
        <v>0.04</v>
      </c>
      <c r="IL61" s="807">
        <f>ROUND(IK61*IL59,0)</f>
        <v>15591797</v>
      </c>
      <c r="IM61" s="780"/>
      <c r="IN61" s="781"/>
      <c r="IO61" s="781"/>
      <c r="IP61" s="511"/>
      <c r="IQ61" s="512"/>
      <c r="IR61" s="512"/>
      <c r="IS61" s="513"/>
      <c r="IT61" s="781"/>
      <c r="IU61" s="808"/>
      <c r="IV61" s="781"/>
      <c r="IY61" s="806" t="s">
        <v>385</v>
      </c>
      <c r="IZ61" s="806"/>
      <c r="JA61" s="806"/>
      <c r="JB61" s="806"/>
      <c r="JC61" s="806"/>
      <c r="JD61" s="788">
        <v>0.05</v>
      </c>
      <c r="JE61" s="807">
        <f>ROUND(JD61*JE59,0)</f>
        <v>19232434</v>
      </c>
      <c r="JF61" s="780"/>
      <c r="JG61" s="781"/>
      <c r="JH61" s="781"/>
      <c r="JI61" s="511"/>
      <c r="JJ61" s="512"/>
      <c r="JK61" s="512"/>
      <c r="JL61" s="513"/>
      <c r="JM61" s="781"/>
      <c r="JN61" s="808"/>
      <c r="JO61" s="781"/>
      <c r="JR61" s="806" t="s">
        <v>385</v>
      </c>
      <c r="JS61" s="806"/>
      <c r="JT61" s="806"/>
      <c r="JU61" s="806"/>
      <c r="JV61" s="806"/>
      <c r="JW61" s="809">
        <v>0.05</v>
      </c>
      <c r="JX61" s="807">
        <f>ROUND(JW61*JX59,0)</f>
        <v>19512745</v>
      </c>
      <c r="JY61" s="780"/>
      <c r="JZ61" s="781"/>
      <c r="KA61" s="781"/>
      <c r="KB61" s="511"/>
      <c r="KC61" s="512"/>
      <c r="KD61" s="512"/>
      <c r="KE61" s="513"/>
      <c r="KF61" s="781"/>
      <c r="KG61" s="808"/>
      <c r="KH61" s="781"/>
      <c r="KK61" s="806" t="s">
        <v>385</v>
      </c>
      <c r="KL61" s="806"/>
      <c r="KM61" s="806"/>
      <c r="KN61" s="806"/>
      <c r="KO61" s="806"/>
      <c r="KP61" s="809">
        <v>0.05</v>
      </c>
      <c r="KQ61" s="807">
        <f>ROUND(KP61*KQ59,0)</f>
        <v>19274319</v>
      </c>
      <c r="KR61" s="780"/>
      <c r="KS61" s="781"/>
      <c r="KT61" s="781"/>
      <c r="KU61" s="511"/>
      <c r="KV61" s="512"/>
      <c r="KW61" s="512"/>
      <c r="KX61" s="513"/>
      <c r="KY61" s="781"/>
      <c r="KZ61" s="808"/>
      <c r="LA61" s="781"/>
      <c r="LD61" s="806" t="s">
        <v>385</v>
      </c>
      <c r="LE61" s="806"/>
      <c r="LF61" s="806"/>
      <c r="LG61" s="806"/>
      <c r="LH61" s="806"/>
      <c r="LI61" s="811">
        <v>0.05</v>
      </c>
      <c r="LJ61" s="807">
        <f>(LI61*LJ59)</f>
        <v>19491091.050000001</v>
      </c>
      <c r="LK61" s="780"/>
      <c r="LL61" s="781"/>
      <c r="LM61" s="781"/>
      <c r="LN61" s="511"/>
      <c r="LO61" s="512"/>
      <c r="LP61" s="512"/>
      <c r="LQ61" s="513"/>
      <c r="LR61" s="781"/>
      <c r="LS61" s="808"/>
      <c r="LT61" s="781"/>
      <c r="LW61" s="806" t="s">
        <v>385</v>
      </c>
      <c r="LX61" s="806"/>
      <c r="LY61" s="806"/>
      <c r="LZ61" s="806"/>
      <c r="MA61" s="806"/>
      <c r="MB61" s="809">
        <v>0.04</v>
      </c>
      <c r="MC61" s="807">
        <f>ROUND(MB61*MC59,0)</f>
        <v>15602886</v>
      </c>
      <c r="MD61" s="780"/>
      <c r="ME61" s="781"/>
      <c r="MF61" s="781"/>
      <c r="MG61" s="511"/>
      <c r="MH61" s="512"/>
      <c r="MI61" s="512"/>
      <c r="MJ61" s="513"/>
      <c r="MK61" s="781"/>
      <c r="ML61" s="808"/>
      <c r="MM61" s="781"/>
      <c r="MP61" s="806" t="s">
        <v>385</v>
      </c>
      <c r="MQ61" s="806"/>
      <c r="MR61" s="806"/>
      <c r="MS61" s="806"/>
      <c r="MT61" s="806"/>
      <c r="MU61" s="809">
        <v>0.1</v>
      </c>
      <c r="MV61" s="807">
        <f>ROUND(MU61*MV59,0)</f>
        <v>35555310</v>
      </c>
      <c r="MW61" s="780"/>
      <c r="MX61" s="781"/>
      <c r="MY61" s="781"/>
      <c r="MZ61" s="511"/>
      <c r="NA61" s="512"/>
      <c r="NB61" s="512"/>
      <c r="NC61" s="513"/>
      <c r="ND61" s="781"/>
      <c r="NE61" s="808"/>
      <c r="NF61" s="781"/>
      <c r="NI61" s="806" t="s">
        <v>385</v>
      </c>
      <c r="NJ61" s="806"/>
      <c r="NK61" s="806"/>
      <c r="NL61" s="806"/>
      <c r="NM61" s="806"/>
      <c r="NN61" s="809">
        <v>0.03</v>
      </c>
      <c r="NO61" s="807">
        <f>ROUND(NN61*NO59,0)</f>
        <v>11702242</v>
      </c>
      <c r="NP61" s="780"/>
      <c r="NQ61" s="781"/>
      <c r="NR61" s="781"/>
      <c r="NS61" s="511"/>
      <c r="NT61" s="512"/>
      <c r="NU61" s="512"/>
      <c r="NV61" s="513"/>
      <c r="NW61" s="781"/>
      <c r="NX61" s="808"/>
      <c r="NY61" s="781"/>
      <c r="OB61" s="806" t="s">
        <v>385</v>
      </c>
      <c r="OC61" s="806"/>
      <c r="OD61" s="806"/>
      <c r="OE61" s="806"/>
      <c r="OF61" s="806"/>
      <c r="OG61" s="788">
        <v>0.02</v>
      </c>
      <c r="OH61" s="807">
        <f>ROUND(OG61*OH59,0)</f>
        <v>7895262</v>
      </c>
      <c r="OI61" s="780"/>
      <c r="OJ61" s="781"/>
      <c r="OK61" s="781"/>
      <c r="OL61" s="511"/>
      <c r="OM61" s="512"/>
      <c r="ON61" s="512"/>
      <c r="OO61" s="513"/>
      <c r="OP61" s="781"/>
      <c r="OQ61" s="808"/>
      <c r="OR61" s="781"/>
    </row>
    <row r="62" spans="1:408" ht="24.75" thickTop="1" thickBot="1" x14ac:dyDescent="0.25">
      <c r="B62" s="785" t="s">
        <v>386</v>
      </c>
      <c r="C62" s="786"/>
      <c r="D62" s="786"/>
      <c r="E62" s="786"/>
      <c r="F62" s="787"/>
      <c r="G62" s="812">
        <v>0.19</v>
      </c>
      <c r="H62" s="789">
        <f>ROUND(G62*H61,0)</f>
        <v>0</v>
      </c>
      <c r="I62" s="813"/>
      <c r="L62" s="791" t="s">
        <v>386</v>
      </c>
      <c r="M62" s="791"/>
      <c r="N62" s="791"/>
      <c r="O62" s="791"/>
      <c r="P62" s="791"/>
      <c r="Q62" s="812">
        <v>0.19</v>
      </c>
      <c r="R62" s="792">
        <f>ROUND(Q62*R61,0)</f>
        <v>3674021</v>
      </c>
      <c r="S62" s="316"/>
      <c r="T62" s="781"/>
      <c r="U62" s="781"/>
      <c r="V62" s="781"/>
      <c r="W62" s="781"/>
      <c r="X62" s="781"/>
      <c r="Y62" s="781"/>
      <c r="Z62" s="781"/>
      <c r="AA62" s="781"/>
      <c r="AB62" s="781"/>
      <c r="AE62" s="791" t="s">
        <v>386</v>
      </c>
      <c r="AF62" s="791"/>
      <c r="AG62" s="791"/>
      <c r="AH62" s="791"/>
      <c r="AI62" s="791"/>
      <c r="AJ62" s="812">
        <v>0.19</v>
      </c>
      <c r="AK62" s="792">
        <f>ROUND(AJ62*AK61,0)</f>
        <v>3099193</v>
      </c>
      <c r="AL62" s="316"/>
      <c r="AM62" s="781"/>
      <c r="AN62" s="781"/>
      <c r="AO62" s="781"/>
      <c r="AP62" s="781"/>
      <c r="AQ62" s="781"/>
      <c r="AR62" s="781"/>
      <c r="AS62" s="781"/>
      <c r="AT62" s="781"/>
      <c r="AU62" s="781"/>
      <c r="AX62" s="791" t="s">
        <v>386</v>
      </c>
      <c r="AY62" s="791"/>
      <c r="AZ62" s="791"/>
      <c r="BA62" s="791"/>
      <c r="BB62" s="791"/>
      <c r="BC62" s="812">
        <v>0.19</v>
      </c>
      <c r="BD62" s="792">
        <f>ROUND(BC62*BD61,0)</f>
        <v>2277887</v>
      </c>
      <c r="BE62" s="316"/>
      <c r="BF62" s="781"/>
      <c r="BG62" s="781"/>
      <c r="BH62" s="781"/>
      <c r="BI62" s="781"/>
      <c r="BJ62" s="781"/>
      <c r="BK62" s="781"/>
      <c r="BL62" s="781"/>
      <c r="BM62" s="781"/>
      <c r="BN62" s="781"/>
      <c r="BQ62" s="791" t="s">
        <v>386</v>
      </c>
      <c r="BR62" s="791"/>
      <c r="BS62" s="791"/>
      <c r="BT62" s="791"/>
      <c r="BU62" s="791"/>
      <c r="BV62" s="812">
        <v>0.19</v>
      </c>
      <c r="BW62" s="792">
        <f>ROUND(BV62*BW61,0)</f>
        <v>3661474</v>
      </c>
      <c r="BX62" s="316"/>
      <c r="BY62" s="781"/>
      <c r="BZ62" s="781"/>
      <c r="CA62" s="781"/>
      <c r="CB62" s="781"/>
      <c r="CC62" s="781"/>
      <c r="CD62" s="781"/>
      <c r="CE62" s="781"/>
      <c r="CF62" s="781"/>
      <c r="CG62" s="781"/>
      <c r="CJ62" s="791" t="s">
        <v>386</v>
      </c>
      <c r="CK62" s="791"/>
      <c r="CL62" s="791"/>
      <c r="CM62" s="791"/>
      <c r="CN62" s="791"/>
      <c r="CO62" s="812">
        <v>0.19</v>
      </c>
      <c r="CP62" s="792">
        <f>ROUND(CO62*CP61,0)</f>
        <v>2164470</v>
      </c>
      <c r="CQ62" s="316"/>
      <c r="CR62" s="781"/>
      <c r="CS62" s="781"/>
      <c r="CT62" s="781"/>
      <c r="CU62" s="781"/>
      <c r="CV62" s="781"/>
      <c r="CW62" s="781"/>
      <c r="CX62" s="781"/>
      <c r="CY62" s="781"/>
      <c r="CZ62" s="781"/>
      <c r="DC62" s="791" t="s">
        <v>386</v>
      </c>
      <c r="DD62" s="791"/>
      <c r="DE62" s="791"/>
      <c r="DF62" s="791"/>
      <c r="DG62" s="791"/>
      <c r="DH62" s="812">
        <v>0.19</v>
      </c>
      <c r="DI62" s="792">
        <f>ROUND(DH62*DI61,0)</f>
        <v>2886754</v>
      </c>
      <c r="DJ62" s="316"/>
      <c r="DK62" s="781"/>
      <c r="DL62" s="781"/>
      <c r="DM62" s="781"/>
      <c r="DN62" s="781"/>
      <c r="DO62" s="781"/>
      <c r="DP62" s="781"/>
      <c r="DQ62" s="781"/>
      <c r="DR62" s="781"/>
      <c r="DS62" s="781"/>
      <c r="DV62" s="791" t="s">
        <v>386</v>
      </c>
      <c r="DW62" s="791"/>
      <c r="DX62" s="791"/>
      <c r="DY62" s="791"/>
      <c r="DZ62" s="791"/>
      <c r="EA62" s="812">
        <v>0.19</v>
      </c>
      <c r="EB62" s="792">
        <f>ROUND(EA62*EB61,0)</f>
        <v>3571625</v>
      </c>
      <c r="EC62" s="316"/>
      <c r="ED62" s="781"/>
      <c r="EE62" s="781"/>
      <c r="EF62" s="781"/>
      <c r="EG62" s="781"/>
      <c r="EH62" s="781"/>
      <c r="EI62" s="781"/>
      <c r="EJ62" s="781"/>
      <c r="EK62" s="781"/>
      <c r="EL62" s="781"/>
      <c r="EO62" s="791" t="s">
        <v>386</v>
      </c>
      <c r="EP62" s="791"/>
      <c r="EQ62" s="791"/>
      <c r="ER62" s="791"/>
      <c r="ES62" s="791"/>
      <c r="ET62" s="812">
        <v>0.19</v>
      </c>
      <c r="EU62" s="792">
        <f>ROUND(ET62*EU61,0)</f>
        <v>3664826</v>
      </c>
      <c r="EV62" s="316"/>
      <c r="EW62" s="781"/>
      <c r="EX62" s="781"/>
      <c r="EY62" s="781"/>
      <c r="EZ62" s="781"/>
      <c r="FA62" s="781"/>
      <c r="FB62" s="781"/>
      <c r="FC62" s="781"/>
      <c r="FD62" s="781"/>
      <c r="FE62" s="781"/>
      <c r="FH62" s="288"/>
      <c r="FI62" s="288" t="s">
        <v>212</v>
      </c>
      <c r="FJ62" s="289" t="s">
        <v>213</v>
      </c>
      <c r="FK62" s="672"/>
      <c r="FL62" s="673"/>
      <c r="FM62" s="674"/>
      <c r="FN62" s="675"/>
      <c r="FO62" s="676">
        <f>SUM(FN62:FN69)</f>
        <v>8390000</v>
      </c>
      <c r="FP62" s="781"/>
      <c r="FQ62" s="781"/>
      <c r="FR62" s="781"/>
      <c r="FS62" s="781"/>
      <c r="FT62" s="781"/>
      <c r="FU62" s="781"/>
      <c r="FV62" s="781"/>
      <c r="FW62" s="781"/>
      <c r="FX62" s="781"/>
      <c r="GA62" s="791" t="s">
        <v>386</v>
      </c>
      <c r="GB62" s="791"/>
      <c r="GC62" s="791"/>
      <c r="GD62" s="791"/>
      <c r="GE62" s="791"/>
      <c r="GF62" s="812">
        <v>0.19</v>
      </c>
      <c r="GG62" s="792">
        <f>ROUND(GF62*GG61,0)</f>
        <v>3660540</v>
      </c>
      <c r="GH62" s="316"/>
      <c r="GI62" s="781"/>
      <c r="GJ62" s="781"/>
      <c r="GK62" s="781"/>
      <c r="GL62" s="781"/>
      <c r="GM62" s="781"/>
      <c r="GN62" s="781"/>
      <c r="GO62" s="781"/>
      <c r="GP62" s="781"/>
      <c r="GQ62" s="781"/>
      <c r="GT62" s="791" t="s">
        <v>386</v>
      </c>
      <c r="GU62" s="791"/>
      <c r="GV62" s="791"/>
      <c r="GW62" s="791"/>
      <c r="GX62" s="791"/>
      <c r="GY62" s="812">
        <v>0.19</v>
      </c>
      <c r="GZ62" s="792">
        <f>ROUND(GY62*GZ61,0)</f>
        <v>2213363</v>
      </c>
      <c r="HA62" s="316"/>
      <c r="HB62" s="781"/>
      <c r="HC62" s="781"/>
      <c r="HD62" s="781"/>
      <c r="HE62" s="781"/>
      <c r="HF62" s="781"/>
      <c r="HG62" s="781"/>
      <c r="HH62" s="781"/>
      <c r="HI62" s="781"/>
      <c r="HJ62" s="781"/>
      <c r="HM62" s="791" t="s">
        <v>386</v>
      </c>
      <c r="HN62" s="791"/>
      <c r="HO62" s="791"/>
      <c r="HP62" s="791"/>
      <c r="HQ62" s="791"/>
      <c r="HR62" s="812">
        <v>0.19</v>
      </c>
      <c r="HS62" s="792">
        <f>ROUND(HR62*HS61,0)</f>
        <v>3705124</v>
      </c>
      <c r="HT62" s="316"/>
      <c r="HU62" s="781"/>
      <c r="HV62" s="781"/>
      <c r="HW62" s="781"/>
      <c r="HX62" s="781"/>
      <c r="HY62" s="781"/>
      <c r="HZ62" s="781"/>
      <c r="IA62" s="781"/>
      <c r="IB62" s="781"/>
      <c r="IC62" s="781"/>
      <c r="IF62" s="791" t="s">
        <v>386</v>
      </c>
      <c r="IG62" s="791"/>
      <c r="IH62" s="791"/>
      <c r="II62" s="791"/>
      <c r="IJ62" s="791"/>
      <c r="IK62" s="812">
        <v>0.19</v>
      </c>
      <c r="IL62" s="792">
        <f>ROUND(IK62*IL61,0)</f>
        <v>2962441</v>
      </c>
      <c r="IM62" s="316"/>
      <c r="IN62" s="781"/>
      <c r="IO62" s="781"/>
      <c r="IP62" s="781"/>
      <c r="IQ62" s="781"/>
      <c r="IR62" s="781"/>
      <c r="IS62" s="781"/>
      <c r="IT62" s="781"/>
      <c r="IU62" s="781"/>
      <c r="IV62" s="781"/>
      <c r="IY62" s="791" t="s">
        <v>386</v>
      </c>
      <c r="IZ62" s="791"/>
      <c r="JA62" s="791"/>
      <c r="JB62" s="791"/>
      <c r="JC62" s="791"/>
      <c r="JD62" s="812">
        <v>0.19</v>
      </c>
      <c r="JE62" s="792">
        <f>ROUND(JD62*JE61,0)</f>
        <v>3654162</v>
      </c>
      <c r="JF62" s="316"/>
      <c r="JG62" s="781"/>
      <c r="JH62" s="781"/>
      <c r="JI62" s="781"/>
      <c r="JJ62" s="781"/>
      <c r="JK62" s="781"/>
      <c r="JL62" s="781"/>
      <c r="JM62" s="781"/>
      <c r="JN62" s="781"/>
      <c r="JO62" s="781"/>
      <c r="JR62" s="791" t="s">
        <v>386</v>
      </c>
      <c r="JS62" s="791"/>
      <c r="JT62" s="791"/>
      <c r="JU62" s="791"/>
      <c r="JV62" s="791"/>
      <c r="JW62" s="812">
        <v>0.19</v>
      </c>
      <c r="JX62" s="792">
        <f>ROUND(JW62*JX61,0)</f>
        <v>3707422</v>
      </c>
      <c r="JY62" s="316"/>
      <c r="JZ62" s="781"/>
      <c r="KA62" s="781"/>
      <c r="KB62" s="781"/>
      <c r="KC62" s="781"/>
      <c r="KD62" s="781"/>
      <c r="KE62" s="781"/>
      <c r="KF62" s="781"/>
      <c r="KG62" s="781"/>
      <c r="KH62" s="781"/>
      <c r="KK62" s="791" t="s">
        <v>386</v>
      </c>
      <c r="KL62" s="791"/>
      <c r="KM62" s="791"/>
      <c r="KN62" s="791"/>
      <c r="KO62" s="791"/>
      <c r="KP62" s="812">
        <v>0.19</v>
      </c>
      <c r="KQ62" s="792">
        <f>ROUND(KP62*KQ61,0)</f>
        <v>3662121</v>
      </c>
      <c r="KR62" s="316"/>
      <c r="KS62" s="781"/>
      <c r="KT62" s="781"/>
      <c r="KU62" s="781"/>
      <c r="KV62" s="781"/>
      <c r="KW62" s="781"/>
      <c r="KX62" s="781"/>
      <c r="KY62" s="781"/>
      <c r="KZ62" s="781"/>
      <c r="LA62" s="781"/>
      <c r="LD62" s="791" t="s">
        <v>386</v>
      </c>
      <c r="LE62" s="791"/>
      <c r="LF62" s="791"/>
      <c r="LG62" s="791"/>
      <c r="LH62" s="791"/>
      <c r="LI62" s="814">
        <v>0.19</v>
      </c>
      <c r="LJ62" s="792">
        <f>(LI62*LJ61)</f>
        <v>3703307.2995000002</v>
      </c>
      <c r="LK62" s="316"/>
      <c r="LL62" s="781"/>
      <c r="LM62" s="781"/>
      <c r="LN62" s="781"/>
      <c r="LO62" s="781"/>
      <c r="LP62" s="781"/>
      <c r="LQ62" s="781"/>
      <c r="LR62" s="781"/>
      <c r="LS62" s="781"/>
      <c r="LT62" s="781"/>
      <c r="LW62" s="791" t="s">
        <v>386</v>
      </c>
      <c r="LX62" s="791"/>
      <c r="LY62" s="791"/>
      <c r="LZ62" s="791"/>
      <c r="MA62" s="791"/>
      <c r="MB62" s="812">
        <v>0.19</v>
      </c>
      <c r="MC62" s="792">
        <f>ROUND(MB62*MC61,0)</f>
        <v>2964548</v>
      </c>
      <c r="MD62" s="316"/>
      <c r="ME62" s="781"/>
      <c r="MF62" s="781"/>
      <c r="MG62" s="781"/>
      <c r="MH62" s="781"/>
      <c r="MI62" s="781"/>
      <c r="MJ62" s="781"/>
      <c r="MK62" s="781"/>
      <c r="ML62" s="781"/>
      <c r="MM62" s="781"/>
      <c r="MP62" s="791" t="s">
        <v>386</v>
      </c>
      <c r="MQ62" s="791"/>
      <c r="MR62" s="791"/>
      <c r="MS62" s="791"/>
      <c r="MT62" s="791"/>
      <c r="MU62" s="812">
        <v>0.19</v>
      </c>
      <c r="MV62" s="792">
        <f>ROUND(MU62*MV61,0)</f>
        <v>6755509</v>
      </c>
      <c r="MW62" s="316"/>
      <c r="MX62" s="781"/>
      <c r="MY62" s="781"/>
      <c r="MZ62" s="781"/>
      <c r="NA62" s="781"/>
      <c r="NB62" s="781"/>
      <c r="NC62" s="781"/>
      <c r="ND62" s="781"/>
      <c r="NE62" s="781"/>
      <c r="NF62" s="781"/>
      <c r="NI62" s="791" t="s">
        <v>386</v>
      </c>
      <c r="NJ62" s="791"/>
      <c r="NK62" s="791"/>
      <c r="NL62" s="791"/>
      <c r="NM62" s="791"/>
      <c r="NN62" s="812">
        <v>0.19</v>
      </c>
      <c r="NO62" s="792">
        <f>ROUND(NN62*NO61,0)</f>
        <v>2223426</v>
      </c>
      <c r="NP62" s="316"/>
      <c r="NQ62" s="781"/>
      <c r="NR62" s="781"/>
      <c r="NS62" s="781"/>
      <c r="NT62" s="781"/>
      <c r="NU62" s="781"/>
      <c r="NV62" s="781"/>
      <c r="NW62" s="781"/>
      <c r="NX62" s="781"/>
      <c r="NY62" s="781"/>
      <c r="OB62" s="791" t="s">
        <v>386</v>
      </c>
      <c r="OC62" s="791"/>
      <c r="OD62" s="791"/>
      <c r="OE62" s="791"/>
      <c r="OF62" s="791"/>
      <c r="OG62" s="812">
        <v>0.19</v>
      </c>
      <c r="OH62" s="792">
        <f>ROUND(OG62*OH61,0)</f>
        <v>1500100</v>
      </c>
      <c r="OI62" s="316"/>
      <c r="OJ62" s="781"/>
      <c r="OK62" s="781"/>
      <c r="OL62" s="781"/>
      <c r="OM62" s="781"/>
      <c r="ON62" s="781"/>
      <c r="OO62" s="781"/>
      <c r="OP62" s="781"/>
      <c r="OQ62" s="781"/>
      <c r="OR62" s="781"/>
    </row>
    <row r="63" spans="1:408" ht="24.75" thickTop="1" thickBot="1" x14ac:dyDescent="0.3">
      <c r="B63" s="815" t="s">
        <v>387</v>
      </c>
      <c r="C63" s="816"/>
      <c r="D63" s="816"/>
      <c r="E63" s="816"/>
      <c r="F63" s="817"/>
      <c r="G63" s="818"/>
      <c r="H63" s="819"/>
      <c r="I63" s="820"/>
      <c r="L63" s="821" t="s">
        <v>387</v>
      </c>
      <c r="M63" s="821"/>
      <c r="N63" s="821"/>
      <c r="O63" s="821"/>
      <c r="P63" s="821"/>
      <c r="Q63" s="818"/>
      <c r="R63" s="822">
        <f>SUM(R59:R62)</f>
        <v>490965256</v>
      </c>
      <c r="S63" s="823"/>
      <c r="T63" s="781"/>
      <c r="U63" s="781"/>
      <c r="V63" s="781"/>
      <c r="W63" s="781"/>
      <c r="X63" s="781"/>
      <c r="Y63" s="781"/>
      <c r="Z63" s="781"/>
      <c r="AA63" s="808"/>
      <c r="AB63" s="781"/>
      <c r="AE63" s="821" t="s">
        <v>387</v>
      </c>
      <c r="AF63" s="821"/>
      <c r="AG63" s="821"/>
      <c r="AH63" s="821"/>
      <c r="AI63" s="821"/>
      <c r="AJ63" s="818"/>
      <c r="AK63" s="822">
        <f>SUM(AK59:AK62)</f>
        <v>494115422</v>
      </c>
      <c r="AL63" s="823"/>
      <c r="AM63" s="781"/>
      <c r="AN63" s="781"/>
      <c r="AO63" s="781"/>
      <c r="AP63" s="781"/>
      <c r="AQ63" s="781"/>
      <c r="AR63" s="781"/>
      <c r="AS63" s="781"/>
      <c r="AT63" s="808"/>
      <c r="AU63" s="781"/>
      <c r="AX63" s="821" t="s">
        <v>387</v>
      </c>
      <c r="AY63" s="821"/>
      <c r="AZ63" s="821"/>
      <c r="BA63" s="821"/>
      <c r="BB63" s="821"/>
      <c r="BC63" s="818"/>
      <c r="BD63" s="822">
        <f>SUM(BD59:BD62)</f>
        <v>435590316</v>
      </c>
      <c r="BE63" s="823"/>
      <c r="BF63" s="781"/>
      <c r="BG63" s="781"/>
      <c r="BH63" s="781"/>
      <c r="BI63" s="781"/>
      <c r="BJ63" s="781"/>
      <c r="BK63" s="781"/>
      <c r="BL63" s="781"/>
      <c r="BM63" s="808"/>
      <c r="BN63" s="781"/>
      <c r="BQ63" s="821" t="s">
        <v>387</v>
      </c>
      <c r="BR63" s="821"/>
      <c r="BS63" s="821"/>
      <c r="BT63" s="821"/>
      <c r="BU63" s="821"/>
      <c r="BV63" s="818"/>
      <c r="BW63" s="822">
        <f>SUM(BW59:BW62)</f>
        <v>489288593</v>
      </c>
      <c r="BX63" s="823"/>
      <c r="BY63" s="781"/>
      <c r="BZ63" s="781"/>
      <c r="CA63" s="781"/>
      <c r="CB63" s="781"/>
      <c r="CC63" s="781"/>
      <c r="CD63" s="781"/>
      <c r="CE63" s="781"/>
      <c r="CF63" s="808"/>
      <c r="CG63" s="781"/>
      <c r="CJ63" s="821" t="s">
        <v>387</v>
      </c>
      <c r="CK63" s="821"/>
      <c r="CL63" s="821"/>
      <c r="CM63" s="821"/>
      <c r="CN63" s="821"/>
      <c r="CO63" s="818"/>
      <c r="CP63" s="822">
        <f>SUM(CP59:CP62)</f>
        <v>482524955</v>
      </c>
      <c r="CQ63" s="823"/>
      <c r="CR63" s="781"/>
      <c r="CS63" s="781"/>
      <c r="CT63" s="781"/>
      <c r="CU63" s="781"/>
      <c r="CV63" s="781"/>
      <c r="CW63" s="781"/>
      <c r="CX63" s="781"/>
      <c r="CY63" s="808"/>
      <c r="CZ63" s="781"/>
      <c r="DC63" s="821" t="s">
        <v>387</v>
      </c>
      <c r="DD63" s="821"/>
      <c r="DE63" s="821"/>
      <c r="DF63" s="821"/>
      <c r="DG63" s="821"/>
      <c r="DH63" s="818"/>
      <c r="DI63" s="822">
        <f>SUM(DI59:DI62)</f>
        <v>481480158</v>
      </c>
      <c r="DJ63" s="823"/>
      <c r="DK63" s="781"/>
      <c r="DL63" s="781"/>
      <c r="DM63" s="781"/>
      <c r="DN63" s="781"/>
      <c r="DO63" s="781"/>
      <c r="DP63" s="781"/>
      <c r="DQ63" s="781"/>
      <c r="DR63" s="808"/>
      <c r="DS63" s="781"/>
      <c r="DV63" s="821" t="s">
        <v>387</v>
      </c>
      <c r="DW63" s="821"/>
      <c r="DX63" s="821"/>
      <c r="DY63" s="821"/>
      <c r="DZ63" s="821"/>
      <c r="EA63" s="818"/>
      <c r="EB63" s="824">
        <f>SUM(EB59:EB62)</f>
        <v>424647413</v>
      </c>
      <c r="EC63" s="825" t="s">
        <v>541</v>
      </c>
      <c r="ED63" s="781"/>
      <c r="EE63" s="781"/>
      <c r="EF63" s="781"/>
      <c r="EG63" s="781"/>
      <c r="EH63" s="781"/>
      <c r="EI63" s="781"/>
      <c r="EJ63" s="781"/>
      <c r="EK63" s="808"/>
      <c r="EL63" s="781"/>
      <c r="EO63" s="821" t="s">
        <v>387</v>
      </c>
      <c r="EP63" s="821"/>
      <c r="EQ63" s="821"/>
      <c r="ER63" s="821"/>
      <c r="ES63" s="821"/>
      <c r="ET63" s="818"/>
      <c r="EU63" s="822">
        <f>SUM(EU59:EU62)</f>
        <v>493594250</v>
      </c>
      <c r="EV63" s="823"/>
      <c r="EW63" s="781"/>
      <c r="EX63" s="781"/>
      <c r="EY63" s="781"/>
      <c r="EZ63" s="781"/>
      <c r="FA63" s="781"/>
      <c r="FB63" s="781"/>
      <c r="FC63" s="781"/>
      <c r="FD63" s="808"/>
      <c r="FE63" s="781"/>
      <c r="FH63" s="293"/>
      <c r="FI63" s="293" t="s">
        <v>214</v>
      </c>
      <c r="FJ63" s="294" t="s">
        <v>598</v>
      </c>
      <c r="FK63" s="685"/>
      <c r="FL63" s="686"/>
      <c r="FM63" s="687"/>
      <c r="FN63" s="688"/>
      <c r="FO63" s="689"/>
      <c r="FP63" s="781"/>
      <c r="FQ63" s="781"/>
      <c r="FR63" s="781"/>
      <c r="FS63" s="781"/>
      <c r="FT63" s="781"/>
      <c r="FU63" s="781"/>
      <c r="FV63" s="781"/>
      <c r="FW63" s="808"/>
      <c r="FX63" s="781"/>
      <c r="GA63" s="821" t="s">
        <v>387</v>
      </c>
      <c r="GB63" s="821"/>
      <c r="GC63" s="821"/>
      <c r="GD63" s="821"/>
      <c r="GE63" s="821"/>
      <c r="GF63" s="818"/>
      <c r="GG63" s="822">
        <f>SUM(GG59:GG62)</f>
        <v>477604140</v>
      </c>
      <c r="GH63" s="823"/>
      <c r="GI63" s="781"/>
      <c r="GJ63" s="781"/>
      <c r="GK63" s="781"/>
      <c r="GL63" s="781"/>
      <c r="GM63" s="781"/>
      <c r="GN63" s="781"/>
      <c r="GO63" s="781"/>
      <c r="GP63" s="808"/>
      <c r="GQ63" s="781"/>
      <c r="GT63" s="821" t="s">
        <v>387</v>
      </c>
      <c r="GU63" s="821"/>
      <c r="GV63" s="821"/>
      <c r="GW63" s="821"/>
      <c r="GX63" s="821"/>
      <c r="GY63" s="818"/>
      <c r="GZ63" s="822">
        <f>SUM(GZ59:GZ62)</f>
        <v>491483019</v>
      </c>
      <c r="HA63" s="823"/>
      <c r="HB63" s="781"/>
      <c r="HC63" s="781"/>
      <c r="HD63" s="781"/>
      <c r="HE63" s="781"/>
      <c r="HF63" s="781"/>
      <c r="HG63" s="781"/>
      <c r="HH63" s="781"/>
      <c r="HI63" s="808"/>
      <c r="HJ63" s="781"/>
      <c r="HM63" s="821" t="s">
        <v>387</v>
      </c>
      <c r="HN63" s="821"/>
      <c r="HO63" s="821"/>
      <c r="HP63" s="821"/>
      <c r="HQ63" s="821"/>
      <c r="HR63" s="818"/>
      <c r="HS63" s="822">
        <f>SUM(HS59:HS62)</f>
        <v>463920539</v>
      </c>
      <c r="HT63" s="823" t="s">
        <v>841</v>
      </c>
      <c r="HU63" s="781"/>
      <c r="HV63" s="781"/>
      <c r="HW63" s="781"/>
      <c r="HX63" s="781"/>
      <c r="HY63" s="781"/>
      <c r="HZ63" s="781"/>
      <c r="IA63" s="781"/>
      <c r="IB63" s="808"/>
      <c r="IC63" s="781"/>
      <c r="IF63" s="821" t="s">
        <v>387</v>
      </c>
      <c r="IG63" s="821"/>
      <c r="IH63" s="821"/>
      <c r="II63" s="821"/>
      <c r="IJ63" s="821"/>
      <c r="IK63" s="818"/>
      <c r="IL63" s="822">
        <f>SUM(IL59:IL62)</f>
        <v>459022495</v>
      </c>
      <c r="IM63" s="823"/>
      <c r="IN63" s="781"/>
      <c r="IO63" s="781"/>
      <c r="IP63" s="781"/>
      <c r="IQ63" s="781"/>
      <c r="IR63" s="781"/>
      <c r="IS63" s="781"/>
      <c r="IT63" s="781"/>
      <c r="IU63" s="808"/>
      <c r="IV63" s="781"/>
      <c r="IY63" s="821" t="s">
        <v>387</v>
      </c>
      <c r="IZ63" s="821"/>
      <c r="JA63" s="821"/>
      <c r="JB63" s="821"/>
      <c r="JC63" s="821"/>
      <c r="JD63" s="818"/>
      <c r="JE63" s="822">
        <f>SUM(JE59:JE62)</f>
        <v>493042671</v>
      </c>
      <c r="JF63" s="823" t="s">
        <v>842</v>
      </c>
      <c r="JG63" s="781"/>
      <c r="JH63" s="781"/>
      <c r="JI63" s="781"/>
      <c r="JJ63" s="781"/>
      <c r="JK63" s="781"/>
      <c r="JL63" s="781"/>
      <c r="JM63" s="781"/>
      <c r="JN63" s="808"/>
      <c r="JO63" s="781"/>
      <c r="JR63" s="821" t="s">
        <v>387</v>
      </c>
      <c r="JS63" s="821"/>
      <c r="JT63" s="821"/>
      <c r="JU63" s="821"/>
      <c r="JV63" s="821"/>
      <c r="JW63" s="818"/>
      <c r="JX63" s="822">
        <f>SUM(JX59:JX62)</f>
        <v>468110742</v>
      </c>
      <c r="JY63" s="823"/>
      <c r="JZ63" s="781"/>
      <c r="KA63" s="781"/>
      <c r="KB63" s="781"/>
      <c r="KC63" s="781"/>
      <c r="KD63" s="781"/>
      <c r="KE63" s="781"/>
      <c r="KF63" s="781"/>
      <c r="KG63" s="808"/>
      <c r="KH63" s="781"/>
      <c r="KK63" s="821" t="s">
        <v>387</v>
      </c>
      <c r="KL63" s="821"/>
      <c r="KM63" s="821"/>
      <c r="KN63" s="821"/>
      <c r="KO63" s="821"/>
      <c r="KP63" s="818"/>
      <c r="KQ63" s="822">
        <f>SUM(KQ59:KQ62)</f>
        <v>488064294</v>
      </c>
      <c r="KR63" s="823"/>
      <c r="KS63" s="781" t="s">
        <v>844</v>
      </c>
      <c r="KT63" s="781"/>
      <c r="KU63" s="781"/>
      <c r="KV63" s="781"/>
      <c r="KW63" s="781"/>
      <c r="KX63" s="781"/>
      <c r="KY63" s="781"/>
      <c r="KZ63" s="808"/>
      <c r="LA63" s="781"/>
      <c r="LD63" s="821" t="s">
        <v>387</v>
      </c>
      <c r="LE63" s="821"/>
      <c r="LF63" s="821"/>
      <c r="LG63" s="821"/>
      <c r="LH63" s="821"/>
      <c r="LI63" s="826"/>
      <c r="LJ63" s="822">
        <f>SUM(LJ59:LJ62)</f>
        <v>483067200.3495</v>
      </c>
      <c r="LK63" s="823" t="s">
        <v>845</v>
      </c>
      <c r="LL63" s="781"/>
      <c r="LM63" s="781"/>
      <c r="LN63" s="781"/>
      <c r="LO63" s="781"/>
      <c r="LP63" s="781"/>
      <c r="LQ63" s="781"/>
      <c r="LR63" s="781"/>
      <c r="LS63" s="808"/>
      <c r="LT63" s="781"/>
      <c r="LW63" s="821" t="s">
        <v>387</v>
      </c>
      <c r="LX63" s="821"/>
      <c r="LY63" s="821"/>
      <c r="LZ63" s="821"/>
      <c r="MA63" s="821"/>
      <c r="MB63" s="818"/>
      <c r="MC63" s="822">
        <f>SUM(MC59:MC62)</f>
        <v>455448251</v>
      </c>
      <c r="MD63" s="823" t="s">
        <v>842</v>
      </c>
      <c r="ME63" s="781"/>
      <c r="MF63" s="781"/>
      <c r="MG63" s="781"/>
      <c r="MH63" s="781"/>
      <c r="MI63" s="781"/>
      <c r="MJ63" s="781"/>
      <c r="MK63" s="781"/>
      <c r="ML63" s="808"/>
      <c r="MM63" s="781"/>
      <c r="MP63" s="821" t="s">
        <v>387</v>
      </c>
      <c r="MQ63" s="821"/>
      <c r="MR63" s="821"/>
      <c r="MS63" s="821"/>
      <c r="MT63" s="821"/>
      <c r="MU63" s="818"/>
      <c r="MV63" s="822">
        <f>SUM(MV59:MV62)</f>
        <v>452974650</v>
      </c>
      <c r="MW63" s="823"/>
      <c r="MX63" s="781" t="s">
        <v>844</v>
      </c>
      <c r="MY63" s="781"/>
      <c r="MZ63" s="781"/>
      <c r="NA63" s="781"/>
      <c r="NB63" s="781"/>
      <c r="NC63" s="781"/>
      <c r="ND63" s="781"/>
      <c r="NE63" s="808"/>
      <c r="NF63" s="781"/>
      <c r="NI63" s="821" t="s">
        <v>387</v>
      </c>
      <c r="NJ63" s="821"/>
      <c r="NK63" s="821"/>
      <c r="NL63" s="821"/>
      <c r="NM63" s="821"/>
      <c r="NN63" s="818"/>
      <c r="NO63" s="822">
        <f>SUM(NO59:NO62)</f>
        <v>450809377</v>
      </c>
      <c r="NP63" s="823"/>
      <c r="NQ63" s="781"/>
      <c r="NR63" s="781"/>
      <c r="NS63" s="781"/>
      <c r="NT63" s="781"/>
      <c r="NU63" s="781"/>
      <c r="NV63" s="781"/>
      <c r="NW63" s="781"/>
      <c r="NX63" s="808"/>
      <c r="NY63" s="781"/>
      <c r="OB63" s="821" t="s">
        <v>387</v>
      </c>
      <c r="OC63" s="821"/>
      <c r="OD63" s="821"/>
      <c r="OE63" s="821"/>
      <c r="OF63" s="821"/>
      <c r="OG63" s="818"/>
      <c r="OH63" s="822">
        <f>SUM(OH59:OH62)</f>
        <v>483111111</v>
      </c>
      <c r="OI63" s="823"/>
      <c r="OJ63" s="781"/>
      <c r="OK63" s="781"/>
      <c r="OL63" s="781"/>
      <c r="OM63" s="781"/>
      <c r="ON63" s="781"/>
      <c r="OO63" s="781"/>
      <c r="OP63" s="781"/>
      <c r="OQ63" s="808"/>
      <c r="OR63" s="781"/>
    </row>
    <row r="64" spans="1:408" ht="60.75" thickTop="1" x14ac:dyDescent="0.2">
      <c r="C64" s="827"/>
      <c r="D64" s="827"/>
      <c r="E64" s="827"/>
      <c r="F64" s="827"/>
      <c r="G64" s="828"/>
      <c r="H64" s="829"/>
      <c r="I64" s="830"/>
      <c r="L64" s="831" t="s">
        <v>388</v>
      </c>
      <c r="M64" s="831"/>
      <c r="N64" s="831"/>
      <c r="O64" s="831"/>
      <c r="P64" s="831"/>
      <c r="Q64" s="832">
        <f>+Q60+Q61</f>
        <v>0.26</v>
      </c>
      <c r="R64" s="833"/>
      <c r="S64" s="833"/>
      <c r="T64" s="781"/>
      <c r="U64" s="781"/>
      <c r="V64" s="781"/>
      <c r="W64" s="781"/>
      <c r="X64" s="781"/>
      <c r="Y64" s="781"/>
      <c r="Z64" s="781"/>
      <c r="AA64" s="781"/>
      <c r="AB64" s="781"/>
      <c r="AE64" s="831" t="s">
        <v>388</v>
      </c>
      <c r="AF64" s="831"/>
      <c r="AG64" s="831"/>
      <c r="AH64" s="831"/>
      <c r="AI64" s="831"/>
      <c r="AJ64" s="832">
        <f>+AJ60+AJ61</f>
        <v>0.26429999999999998</v>
      </c>
      <c r="AK64" s="833"/>
      <c r="AL64" s="833"/>
      <c r="AM64" s="781"/>
      <c r="AN64" s="781"/>
      <c r="AO64" s="781"/>
      <c r="AP64" s="781"/>
      <c r="AQ64" s="781"/>
      <c r="AR64" s="781"/>
      <c r="AS64" s="781"/>
      <c r="AT64" s="781"/>
      <c r="AU64" s="781"/>
      <c r="AX64" s="831" t="s">
        <v>388</v>
      </c>
      <c r="AY64" s="831"/>
      <c r="AZ64" s="831"/>
      <c r="BA64" s="831"/>
      <c r="BB64" s="831"/>
      <c r="BC64" s="832">
        <f>+BC60+BC61</f>
        <v>0.26500000000000001</v>
      </c>
      <c r="BD64" s="833"/>
      <c r="BE64" s="833"/>
      <c r="BF64" s="781"/>
      <c r="BG64" s="781"/>
      <c r="BH64" s="781"/>
      <c r="BI64" s="781"/>
      <c r="BJ64" s="781"/>
      <c r="BK64" s="781"/>
      <c r="BL64" s="781"/>
      <c r="BM64" s="781"/>
      <c r="BN64" s="781"/>
      <c r="BQ64" s="831" t="s">
        <v>388</v>
      </c>
      <c r="BR64" s="831"/>
      <c r="BS64" s="831"/>
      <c r="BT64" s="831"/>
      <c r="BU64" s="831"/>
      <c r="BV64" s="832">
        <f>+BV60+BV61</f>
        <v>0.26</v>
      </c>
      <c r="BW64" s="833"/>
      <c r="BX64" s="833"/>
      <c r="BY64" s="781"/>
      <c r="BZ64" s="781"/>
      <c r="CA64" s="781"/>
      <c r="CB64" s="781"/>
      <c r="CC64" s="781"/>
      <c r="CD64" s="781"/>
      <c r="CE64" s="781"/>
      <c r="CF64" s="781"/>
      <c r="CG64" s="781"/>
      <c r="CJ64" s="831" t="s">
        <v>388</v>
      </c>
      <c r="CK64" s="831"/>
      <c r="CL64" s="831"/>
      <c r="CM64" s="831"/>
      <c r="CN64" s="831"/>
      <c r="CO64" s="832">
        <f>+CO60+CO61</f>
        <v>0.26500000000000001</v>
      </c>
      <c r="CP64" s="833"/>
      <c r="CQ64" s="833"/>
      <c r="CR64" s="781"/>
      <c r="CS64" s="781"/>
      <c r="CT64" s="781"/>
      <c r="CU64" s="781"/>
      <c r="CV64" s="781"/>
      <c r="CW64" s="781"/>
      <c r="CX64" s="781"/>
      <c r="CY64" s="781"/>
      <c r="CZ64" s="781"/>
      <c r="DC64" s="831" t="s">
        <v>388</v>
      </c>
      <c r="DD64" s="831"/>
      <c r="DE64" s="831"/>
      <c r="DF64" s="831"/>
      <c r="DG64" s="831"/>
      <c r="DH64" s="832">
        <f>+DH60+DH61</f>
        <v>0.26</v>
      </c>
      <c r="DI64" s="833"/>
      <c r="DJ64" s="833"/>
      <c r="DK64" s="781"/>
      <c r="DL64" s="781"/>
      <c r="DM64" s="781"/>
      <c r="DN64" s="781"/>
      <c r="DO64" s="781"/>
      <c r="DP64" s="781"/>
      <c r="DQ64" s="781"/>
      <c r="DR64" s="781"/>
      <c r="DS64" s="781"/>
      <c r="DV64" s="831" t="s">
        <v>388</v>
      </c>
      <c r="DW64" s="831"/>
      <c r="DX64" s="831"/>
      <c r="DY64" s="831"/>
      <c r="DZ64" s="831"/>
      <c r="EA64" s="832">
        <f>+EA60+EA61</f>
        <v>0.12000000000000001</v>
      </c>
      <c r="EB64" s="833"/>
      <c r="EC64" s="833"/>
      <c r="ED64" s="781"/>
      <c r="EE64" s="781"/>
      <c r="EF64" s="781"/>
      <c r="EG64" s="781"/>
      <c r="EH64" s="781"/>
      <c r="EI64" s="781"/>
      <c r="EJ64" s="781"/>
      <c r="EK64" s="781"/>
      <c r="EL64" s="781"/>
      <c r="EO64" s="831" t="s">
        <v>388</v>
      </c>
      <c r="EP64" s="831"/>
      <c r="EQ64" s="831"/>
      <c r="ER64" s="831"/>
      <c r="ES64" s="831"/>
      <c r="ET64" s="832">
        <f>+ET60+ET61</f>
        <v>0.27</v>
      </c>
      <c r="EU64" s="833"/>
      <c r="EV64" s="833"/>
      <c r="EW64" s="781"/>
      <c r="EX64" s="781"/>
      <c r="EY64" s="781"/>
      <c r="EZ64" s="781"/>
      <c r="FA64" s="781"/>
      <c r="FB64" s="781"/>
      <c r="FC64" s="781"/>
      <c r="FD64" s="781"/>
      <c r="FE64" s="781"/>
      <c r="FH64" s="702" t="s">
        <v>382</v>
      </c>
      <c r="FI64" s="702" t="s">
        <v>215</v>
      </c>
      <c r="FJ64" s="298" t="s">
        <v>599</v>
      </c>
      <c r="FK64" s="692" t="s">
        <v>176</v>
      </c>
      <c r="FL64" s="703">
        <v>44</v>
      </c>
      <c r="FM64" s="704">
        <v>50000</v>
      </c>
      <c r="FN64" s="705">
        <f>ROUND(FL64*FM64,0)</f>
        <v>2200000</v>
      </c>
      <c r="FO64" s="706"/>
      <c r="FP64" s="781"/>
      <c r="FQ64" s="781"/>
      <c r="FR64" s="781"/>
      <c r="FS64" s="781"/>
      <c r="FT64" s="781"/>
      <c r="FU64" s="781"/>
      <c r="FV64" s="781"/>
      <c r="FW64" s="781"/>
      <c r="FX64" s="781"/>
      <c r="GA64" s="831" t="s">
        <v>388</v>
      </c>
      <c r="GB64" s="831"/>
      <c r="GC64" s="831"/>
      <c r="GD64" s="831"/>
      <c r="GE64" s="831"/>
      <c r="GF64" s="832">
        <f>+GF60+GF61</f>
        <v>0.22999999999999998</v>
      </c>
      <c r="GG64" s="833"/>
      <c r="GH64" s="833"/>
      <c r="GI64" s="781"/>
      <c r="GJ64" s="781"/>
      <c r="GK64" s="781"/>
      <c r="GL64" s="781"/>
      <c r="GM64" s="781"/>
      <c r="GN64" s="781"/>
      <c r="GO64" s="781"/>
      <c r="GP64" s="781"/>
      <c r="GQ64" s="781"/>
      <c r="GT64" s="831" t="s">
        <v>388</v>
      </c>
      <c r="GU64" s="831"/>
      <c r="GV64" s="831"/>
      <c r="GW64" s="831"/>
      <c r="GX64" s="831"/>
      <c r="GY64" s="832">
        <f>+GY60+GY61</f>
        <v>0.26</v>
      </c>
      <c r="GZ64" s="833"/>
      <c r="HA64" s="833"/>
      <c r="HB64" s="781"/>
      <c r="HC64" s="781"/>
      <c r="HD64" s="781"/>
      <c r="HE64" s="781"/>
      <c r="HF64" s="781"/>
      <c r="HG64" s="781"/>
      <c r="HH64" s="781"/>
      <c r="HI64" s="781"/>
      <c r="HJ64" s="781"/>
      <c r="HM64" s="831" t="s">
        <v>388</v>
      </c>
      <c r="HN64" s="831"/>
      <c r="HO64" s="831"/>
      <c r="HP64" s="831"/>
      <c r="HQ64" s="831"/>
      <c r="HR64" s="832">
        <f>+HR60+HR61</f>
        <v>0.18</v>
      </c>
      <c r="HS64" s="833"/>
      <c r="HT64" s="833"/>
      <c r="HU64" s="781"/>
      <c r="HV64" s="781"/>
      <c r="HW64" s="781"/>
      <c r="HX64" s="781"/>
      <c r="HY64" s="781"/>
      <c r="HZ64" s="781"/>
      <c r="IA64" s="781"/>
      <c r="IB64" s="781"/>
      <c r="IC64" s="781"/>
      <c r="IF64" s="831" t="s">
        <v>388</v>
      </c>
      <c r="IG64" s="831"/>
      <c r="IH64" s="831"/>
      <c r="II64" s="831"/>
      <c r="IJ64" s="831"/>
      <c r="IK64" s="832">
        <f>+IK60+IK61</f>
        <v>0.17</v>
      </c>
      <c r="IL64" s="833"/>
      <c r="IM64" s="833"/>
      <c r="IN64" s="781"/>
      <c r="IO64" s="781"/>
      <c r="IP64" s="781"/>
      <c r="IQ64" s="781"/>
      <c r="IR64" s="781"/>
      <c r="IS64" s="781"/>
      <c r="IT64" s="781"/>
      <c r="IU64" s="781"/>
      <c r="IV64" s="781"/>
      <c r="IY64" s="831" t="s">
        <v>388</v>
      </c>
      <c r="IZ64" s="831"/>
      <c r="JA64" s="831"/>
      <c r="JB64" s="831"/>
      <c r="JC64" s="831"/>
      <c r="JD64" s="832">
        <f>+JD60+JD61</f>
        <v>0.27229999999999999</v>
      </c>
      <c r="JE64" s="833"/>
      <c r="JF64" s="833"/>
      <c r="JG64" s="781"/>
      <c r="JH64" s="781"/>
      <c r="JI64" s="781"/>
      <c r="JJ64" s="781"/>
      <c r="JK64" s="781"/>
      <c r="JL64" s="781"/>
      <c r="JM64" s="781"/>
      <c r="JN64" s="781"/>
      <c r="JO64" s="781"/>
      <c r="JR64" s="831" t="s">
        <v>388</v>
      </c>
      <c r="JS64" s="831"/>
      <c r="JT64" s="831"/>
      <c r="JU64" s="831"/>
      <c r="JV64" s="831"/>
      <c r="JW64" s="832">
        <f>+JW60+JW61</f>
        <v>0.19</v>
      </c>
      <c r="JX64" s="833"/>
      <c r="JY64" s="833"/>
      <c r="JZ64" s="781"/>
      <c r="KA64" s="781"/>
      <c r="KB64" s="781"/>
      <c r="KC64" s="781"/>
      <c r="KD64" s="781"/>
      <c r="KE64" s="781"/>
      <c r="KF64" s="781"/>
      <c r="KG64" s="834">
        <f>+JX59-NO59</f>
        <v>180150</v>
      </c>
      <c r="KH64" s="781"/>
      <c r="KK64" s="831" t="s">
        <v>388</v>
      </c>
      <c r="KL64" s="831"/>
      <c r="KM64" s="831"/>
      <c r="KN64" s="831"/>
      <c r="KO64" s="831"/>
      <c r="KP64" s="832">
        <f>+KP60+KP61</f>
        <v>0.25659999999999999</v>
      </c>
      <c r="KQ64" s="833"/>
      <c r="KR64" s="833"/>
      <c r="KS64" s="781"/>
      <c r="KT64" s="781"/>
      <c r="KU64" s="781"/>
      <c r="KV64" s="781"/>
      <c r="KW64" s="781"/>
      <c r="KX64" s="781"/>
      <c r="KY64" s="781"/>
      <c r="KZ64" s="781"/>
      <c r="LA64" s="781"/>
      <c r="LD64" s="831" t="s">
        <v>388</v>
      </c>
      <c r="LE64" s="831"/>
      <c r="LF64" s="831"/>
      <c r="LG64" s="831"/>
      <c r="LH64" s="831"/>
      <c r="LI64" s="832">
        <f>+LI60+LI61</f>
        <v>0.22970000000000002</v>
      </c>
      <c r="LJ64" s="833"/>
      <c r="LK64" s="833"/>
      <c r="LL64" s="781"/>
      <c r="LM64" s="781"/>
      <c r="LN64" s="781"/>
      <c r="LO64" s="781"/>
      <c r="LP64" s="781"/>
      <c r="LQ64" s="781"/>
      <c r="LR64" s="781"/>
      <c r="LS64" s="781"/>
      <c r="LT64" s="781"/>
      <c r="LW64" s="831" t="s">
        <v>388</v>
      </c>
      <c r="LX64" s="831"/>
      <c r="LY64" s="831"/>
      <c r="LZ64" s="831"/>
      <c r="MA64" s="831"/>
      <c r="MB64" s="832">
        <f>+MB60+MB61</f>
        <v>0.16</v>
      </c>
      <c r="MC64" s="833"/>
      <c r="MD64" s="833"/>
      <c r="ME64" s="781"/>
      <c r="MF64" s="781"/>
      <c r="MG64" s="781"/>
      <c r="MH64" s="781"/>
      <c r="MI64" s="781"/>
      <c r="MJ64" s="781"/>
      <c r="MK64" s="781"/>
      <c r="ML64" s="781"/>
      <c r="MM64" s="781"/>
      <c r="MP64" s="831" t="s">
        <v>388</v>
      </c>
      <c r="MQ64" s="831"/>
      <c r="MR64" s="831"/>
      <c r="MS64" s="831"/>
      <c r="MT64" s="831"/>
      <c r="MU64" s="832">
        <f>+MU60+MU61</f>
        <v>0.255</v>
      </c>
      <c r="MV64" s="833"/>
      <c r="MW64" s="833"/>
      <c r="MX64" s="781"/>
      <c r="MY64" s="781"/>
      <c r="MZ64" s="781"/>
      <c r="NA64" s="781"/>
      <c r="NB64" s="781"/>
      <c r="NC64" s="781"/>
      <c r="ND64" s="781"/>
      <c r="NE64" s="781"/>
      <c r="NF64" s="781"/>
      <c r="NI64" s="831" t="s">
        <v>388</v>
      </c>
      <c r="NJ64" s="831"/>
      <c r="NK64" s="831"/>
      <c r="NL64" s="831"/>
      <c r="NM64" s="831"/>
      <c r="NN64" s="832">
        <f>+NN60+NN61</f>
        <v>0.15</v>
      </c>
      <c r="NO64" s="833"/>
      <c r="NP64" s="833"/>
      <c r="NQ64" s="781"/>
      <c r="NR64" s="781"/>
      <c r="NS64" s="781"/>
      <c r="NT64" s="781"/>
      <c r="NU64" s="781"/>
      <c r="NV64" s="781"/>
      <c r="NW64" s="781"/>
      <c r="NX64" s="781"/>
      <c r="NY64" s="781"/>
      <c r="OB64" s="831" t="s">
        <v>388</v>
      </c>
      <c r="OC64" s="831"/>
      <c r="OD64" s="831"/>
      <c r="OE64" s="831"/>
      <c r="OF64" s="831"/>
      <c r="OG64" s="832">
        <f>+OG60+OG61</f>
        <v>0.22</v>
      </c>
      <c r="OH64" s="833"/>
      <c r="OI64" s="833"/>
      <c r="OJ64" s="781"/>
      <c r="OK64" s="781"/>
      <c r="OL64" s="781"/>
      <c r="OM64" s="781"/>
      <c r="ON64" s="781"/>
      <c r="OO64" s="781"/>
      <c r="OP64" s="781"/>
      <c r="OQ64" s="781"/>
      <c r="OR64" s="781"/>
    </row>
    <row r="65" spans="1:15552" ht="105.75" thickBot="1" x14ac:dyDescent="0.25">
      <c r="B65" s="835"/>
      <c r="C65" s="835"/>
      <c r="D65" s="835"/>
      <c r="E65" s="835"/>
      <c r="F65" s="835"/>
      <c r="G65" s="835"/>
      <c r="H65" s="835"/>
      <c r="I65" s="835"/>
      <c r="J65" s="835"/>
      <c r="K65" s="835"/>
      <c r="L65" s="835"/>
      <c r="M65" s="835"/>
      <c r="N65" s="835"/>
      <c r="O65" s="835"/>
      <c r="P65" s="835"/>
      <c r="Q65" s="835"/>
      <c r="R65" s="835"/>
      <c r="S65" s="836"/>
      <c r="T65" s="834"/>
      <c r="U65" s="834"/>
      <c r="V65" s="834"/>
      <c r="W65" s="834"/>
      <c r="X65" s="834"/>
      <c r="Y65" s="834"/>
      <c r="Z65" s="834"/>
      <c r="AA65" s="834"/>
      <c r="AB65" s="834"/>
      <c r="AC65" s="834"/>
      <c r="AD65" s="834"/>
      <c r="AE65" s="835"/>
      <c r="AF65" s="835"/>
      <c r="AG65" s="835"/>
      <c r="AH65" s="835"/>
      <c r="AI65" s="835"/>
      <c r="AJ65" s="835"/>
      <c r="AK65" s="835"/>
      <c r="AL65" s="836"/>
      <c r="AM65" s="834"/>
      <c r="AN65" s="834"/>
      <c r="AO65" s="834"/>
      <c r="AP65" s="834"/>
      <c r="AQ65" s="834"/>
      <c r="AR65" s="834"/>
      <c r="AS65" s="834"/>
      <c r="AT65" s="834"/>
      <c r="AU65" s="834"/>
      <c r="AX65" s="835"/>
      <c r="AY65" s="835"/>
      <c r="AZ65" s="835"/>
      <c r="BA65" s="835"/>
      <c r="BB65" s="835"/>
      <c r="BC65" s="835"/>
      <c r="BD65" s="835"/>
      <c r="BE65" s="836"/>
      <c r="BF65" s="834"/>
      <c r="BG65" s="834"/>
      <c r="BH65" s="834"/>
      <c r="BI65" s="834"/>
      <c r="BJ65" s="834"/>
      <c r="BK65" s="834"/>
      <c r="BL65" s="834"/>
      <c r="BM65" s="834"/>
      <c r="BN65" s="834"/>
      <c r="BQ65" s="835"/>
      <c r="BR65" s="835"/>
      <c r="BS65" s="835"/>
      <c r="BT65" s="835"/>
      <c r="BU65" s="835"/>
      <c r="BV65" s="835"/>
      <c r="BW65" s="835"/>
      <c r="BX65" s="836"/>
      <c r="BY65" s="834"/>
      <c r="BZ65" s="834"/>
      <c r="CA65" s="834"/>
      <c r="CB65" s="834"/>
      <c r="CC65" s="834"/>
      <c r="CD65" s="834"/>
      <c r="CE65" s="834"/>
      <c r="CF65" s="834"/>
      <c r="CG65" s="834"/>
      <c r="CJ65" s="835"/>
      <c r="CK65" s="835"/>
      <c r="CL65" s="835"/>
      <c r="CM65" s="835"/>
      <c r="CN65" s="835"/>
      <c r="CO65" s="835"/>
      <c r="CP65" s="835"/>
      <c r="CQ65" s="836"/>
      <c r="CR65" s="834"/>
      <c r="CS65" s="834"/>
      <c r="CT65" s="834"/>
      <c r="CU65" s="834"/>
      <c r="CV65" s="834"/>
      <c r="CW65" s="834"/>
      <c r="CX65" s="834"/>
      <c r="CY65" s="834"/>
      <c r="CZ65" s="834"/>
      <c r="DC65" s="835"/>
      <c r="DD65" s="835"/>
      <c r="DE65" s="835"/>
      <c r="DF65" s="835"/>
      <c r="DG65" s="835"/>
      <c r="DH65" s="835"/>
      <c r="DI65" s="835"/>
      <c r="DJ65" s="836"/>
      <c r="DK65" s="834"/>
      <c r="DL65" s="834"/>
      <c r="DM65" s="834"/>
      <c r="DN65" s="834"/>
      <c r="DO65" s="834"/>
      <c r="DP65" s="834"/>
      <c r="DQ65" s="834"/>
      <c r="DR65" s="834"/>
      <c r="DS65" s="834"/>
      <c r="DV65" s="835"/>
      <c r="DW65" s="835"/>
      <c r="DX65" s="835"/>
      <c r="DY65" s="835"/>
      <c r="DZ65" s="835"/>
      <c r="EA65" s="835"/>
      <c r="EB65" s="835"/>
      <c r="EC65" s="836"/>
      <c r="ED65" s="834"/>
      <c r="EE65" s="834"/>
      <c r="EF65" s="834"/>
      <c r="EG65" s="834"/>
      <c r="EH65" s="834"/>
      <c r="EI65" s="834"/>
      <c r="EJ65" s="834"/>
      <c r="EK65" s="834"/>
      <c r="EL65" s="834"/>
      <c r="EO65" s="835"/>
      <c r="EP65" s="835"/>
      <c r="EQ65" s="835"/>
      <c r="ER65" s="835"/>
      <c r="ES65" s="835"/>
      <c r="ET65" s="835"/>
      <c r="EU65" s="835"/>
      <c r="EV65" s="836"/>
      <c r="EW65" s="834"/>
      <c r="EX65" s="834"/>
      <c r="EY65" s="834"/>
      <c r="EZ65" s="834"/>
      <c r="FA65" s="834"/>
      <c r="FB65" s="834"/>
      <c r="FC65" s="834"/>
      <c r="FD65" s="834"/>
      <c r="FE65" s="834"/>
      <c r="FH65" s="707" t="s">
        <v>381</v>
      </c>
      <c r="FI65" s="707" t="s">
        <v>216</v>
      </c>
      <c r="FJ65" s="299" t="s">
        <v>600</v>
      </c>
      <c r="FK65" s="708" t="s">
        <v>164</v>
      </c>
      <c r="FL65" s="709">
        <v>1</v>
      </c>
      <c r="FM65" s="710">
        <v>200000</v>
      </c>
      <c r="FN65" s="705">
        <f>ROUND(FL65*FM65,0)</f>
        <v>200000</v>
      </c>
      <c r="FO65" s="706"/>
      <c r="FP65" s="834"/>
      <c r="FQ65" s="834"/>
      <c r="FR65" s="834"/>
      <c r="FS65" s="834"/>
      <c r="FT65" s="834"/>
      <c r="FU65" s="834"/>
      <c r="FV65" s="834"/>
      <c r="FW65" s="834"/>
      <c r="FX65" s="834"/>
      <c r="GA65" s="835"/>
      <c r="GB65" s="835"/>
      <c r="GC65" s="835"/>
      <c r="GD65" s="835"/>
      <c r="GE65" s="835"/>
      <c r="GF65" s="835"/>
      <c r="GG65" s="835"/>
      <c r="GH65" s="836"/>
      <c r="GI65" s="834"/>
      <c r="GJ65" s="834"/>
      <c r="GK65" s="834"/>
      <c r="GL65" s="834"/>
      <c r="GM65" s="834"/>
      <c r="GN65" s="834"/>
      <c r="GO65" s="834"/>
      <c r="GP65" s="834"/>
      <c r="GQ65" s="834"/>
      <c r="GT65" s="835"/>
      <c r="GU65" s="835"/>
      <c r="GV65" s="835"/>
      <c r="GW65" s="835"/>
      <c r="GX65" s="835"/>
      <c r="GY65" s="835"/>
      <c r="GZ65" s="835"/>
      <c r="HA65" s="836"/>
      <c r="HB65" s="834"/>
      <c r="HC65" s="834"/>
      <c r="HD65" s="834"/>
      <c r="HE65" s="834"/>
      <c r="HF65" s="834"/>
      <c r="HG65" s="834"/>
      <c r="HH65" s="834"/>
      <c r="HI65" s="834"/>
      <c r="HJ65" s="834"/>
      <c r="HM65" s="835"/>
      <c r="HN65" s="835"/>
      <c r="HO65" s="835"/>
      <c r="HP65" s="835"/>
      <c r="HQ65" s="835"/>
      <c r="HR65" s="835"/>
      <c r="HS65" s="835"/>
      <c r="HT65" s="836"/>
      <c r="HU65" s="834"/>
      <c r="HV65" s="834"/>
      <c r="HW65" s="834"/>
      <c r="HX65" s="834"/>
      <c r="HY65" s="834"/>
      <c r="HZ65" s="834"/>
      <c r="IA65" s="834"/>
      <c r="IB65" s="834"/>
      <c r="IC65" s="834"/>
      <c r="IF65" s="835"/>
      <c r="IG65" s="835"/>
      <c r="IH65" s="835"/>
      <c r="II65" s="835"/>
      <c r="IJ65" s="835"/>
      <c r="IK65" s="835"/>
      <c r="IL65" s="835"/>
      <c r="IM65" s="836"/>
      <c r="IN65" s="834"/>
      <c r="IO65" s="834"/>
      <c r="IP65" s="834"/>
      <c r="IQ65" s="834"/>
      <c r="IR65" s="834"/>
      <c r="IS65" s="834"/>
      <c r="IT65" s="834"/>
      <c r="IU65" s="834"/>
      <c r="IV65" s="834"/>
      <c r="IY65" s="835"/>
      <c r="IZ65" s="835"/>
      <c r="JA65" s="835"/>
      <c r="JB65" s="835"/>
      <c r="JC65" s="835"/>
      <c r="JD65" s="835"/>
      <c r="JE65" s="835"/>
      <c r="JF65" s="836"/>
      <c r="JG65" s="834"/>
      <c r="JH65" s="834"/>
      <c r="JI65" s="834"/>
      <c r="JJ65" s="834"/>
      <c r="JK65" s="834"/>
      <c r="JL65" s="834"/>
      <c r="JM65" s="834"/>
      <c r="JN65" s="834"/>
      <c r="JO65" s="834"/>
      <c r="JR65" s="835"/>
      <c r="JS65" s="835"/>
      <c r="JT65" s="835"/>
      <c r="JU65" s="835"/>
      <c r="JV65" s="835"/>
      <c r="JW65" s="835"/>
      <c r="JX65" s="835"/>
      <c r="JY65" s="836"/>
      <c r="JZ65" s="834"/>
      <c r="KA65" s="834"/>
      <c r="KB65" s="834"/>
      <c r="KC65" s="834"/>
      <c r="KD65" s="834"/>
      <c r="KE65" s="834"/>
      <c r="KF65" s="834"/>
      <c r="KG65" s="834"/>
      <c r="KH65" s="834"/>
      <c r="KK65" s="835"/>
      <c r="KL65" s="835"/>
      <c r="KM65" s="835"/>
      <c r="KN65" s="835"/>
      <c r="KO65" s="835"/>
      <c r="KP65" s="835"/>
      <c r="KQ65" s="835"/>
      <c r="KR65" s="836"/>
      <c r="KS65" s="834"/>
      <c r="KT65" s="834"/>
      <c r="KU65" s="834"/>
      <c r="KV65" s="834"/>
      <c r="KW65" s="834"/>
      <c r="KX65" s="834"/>
      <c r="KY65" s="834"/>
      <c r="KZ65" s="834"/>
      <c r="LA65" s="834"/>
      <c r="LD65" s="835"/>
      <c r="LE65" s="835"/>
      <c r="LF65" s="835"/>
      <c r="LG65" s="835"/>
      <c r="LH65" s="835"/>
      <c r="LI65" s="835"/>
      <c r="LJ65" s="835"/>
      <c r="LK65" s="836"/>
      <c r="LL65" s="834"/>
      <c r="LM65" s="834"/>
      <c r="LN65" s="834"/>
      <c r="LO65" s="834"/>
      <c r="LP65" s="834"/>
      <c r="LQ65" s="834"/>
      <c r="LR65" s="834"/>
      <c r="LS65" s="834"/>
      <c r="LT65" s="834"/>
      <c r="LW65" s="835"/>
      <c r="LX65" s="835"/>
      <c r="LY65" s="835"/>
      <c r="LZ65" s="835"/>
      <c r="MA65" s="835"/>
      <c r="MB65" s="835"/>
      <c r="MC65" s="835"/>
      <c r="MD65" s="836"/>
      <c r="ME65" s="834"/>
      <c r="MF65" s="834"/>
      <c r="MG65" s="834"/>
      <c r="MH65" s="834"/>
      <c r="MI65" s="834"/>
      <c r="MJ65" s="834"/>
      <c r="MK65" s="834"/>
      <c r="ML65" s="834"/>
      <c r="MM65" s="834"/>
      <c r="MP65" s="835"/>
      <c r="MQ65" s="835"/>
      <c r="MR65" s="835"/>
      <c r="MS65" s="835"/>
      <c r="MT65" s="835"/>
      <c r="MU65" s="835"/>
      <c r="MV65" s="835"/>
      <c r="MW65" s="836"/>
      <c r="MX65" s="834"/>
      <c r="MY65" s="834"/>
      <c r="MZ65" s="834"/>
      <c r="NA65" s="834"/>
      <c r="NB65" s="834"/>
      <c r="NC65" s="834"/>
      <c r="ND65" s="834"/>
      <c r="NE65" s="834"/>
      <c r="NF65" s="834"/>
      <c r="NI65" s="835"/>
      <c r="NJ65" s="835"/>
      <c r="NK65" s="835"/>
      <c r="NL65" s="835"/>
      <c r="NM65" s="835"/>
      <c r="NN65" s="835"/>
      <c r="NO65" s="835"/>
      <c r="NP65" s="836"/>
      <c r="NQ65" s="834"/>
      <c r="NR65" s="834"/>
      <c r="NS65" s="834"/>
      <c r="NT65" s="834"/>
      <c r="NU65" s="834"/>
      <c r="NV65" s="834"/>
      <c r="NW65" s="834"/>
      <c r="NX65" s="834"/>
      <c r="NY65" s="834"/>
      <c r="OB65" s="835"/>
      <c r="OC65" s="835"/>
      <c r="OD65" s="835"/>
      <c r="OE65" s="835"/>
      <c r="OF65" s="835"/>
      <c r="OG65" s="835"/>
      <c r="OH65" s="835"/>
      <c r="OI65" s="836"/>
      <c r="OJ65" s="834"/>
      <c r="OK65" s="834"/>
      <c r="OL65" s="834"/>
      <c r="OM65" s="834"/>
      <c r="ON65" s="834"/>
      <c r="OO65" s="834"/>
      <c r="OP65" s="834"/>
      <c r="OQ65" s="834"/>
      <c r="OR65" s="834"/>
    </row>
    <row r="66" spans="1:15552" ht="17.25" thickTop="1" thickBot="1" x14ac:dyDescent="0.3">
      <c r="B66" s="837"/>
      <c r="C66" s="838"/>
      <c r="D66" s="838"/>
      <c r="E66" s="838"/>
      <c r="F66" s="838"/>
      <c r="G66" s="839"/>
      <c r="H66" s="840"/>
      <c r="I66" s="820"/>
      <c r="S66" s="836"/>
      <c r="T66" s="834"/>
      <c r="U66" s="834"/>
      <c r="V66" s="834"/>
      <c r="W66" s="834"/>
      <c r="X66" s="834"/>
      <c r="Y66" s="834"/>
      <c r="Z66" s="834"/>
      <c r="AA66" s="834"/>
      <c r="AB66" s="834"/>
      <c r="AC66" s="834"/>
      <c r="AL66" s="836"/>
      <c r="AM66" s="834"/>
      <c r="AN66" s="834"/>
      <c r="AO66" s="834"/>
      <c r="AP66" s="834"/>
      <c r="AQ66" s="834"/>
      <c r="AR66" s="834"/>
      <c r="AS66" s="834"/>
      <c r="AT66" s="834"/>
      <c r="AU66" s="834"/>
      <c r="BE66" s="836"/>
      <c r="BF66" s="834"/>
      <c r="BG66" s="834"/>
      <c r="BH66" s="834"/>
      <c r="BI66" s="834"/>
      <c r="BJ66" s="834"/>
      <c r="BK66" s="834"/>
      <c r="BL66" s="834"/>
      <c r="BM66" s="834"/>
      <c r="BN66" s="834"/>
      <c r="BX66" s="836"/>
      <c r="BY66" s="834"/>
      <c r="BZ66" s="834"/>
      <c r="CA66" s="834"/>
      <c r="CB66" s="834"/>
      <c r="CC66" s="834"/>
      <c r="CD66" s="834"/>
      <c r="CE66" s="834"/>
      <c r="CF66" s="834"/>
      <c r="CG66" s="834"/>
      <c r="CQ66" s="836"/>
      <c r="CR66" s="834"/>
      <c r="CS66" s="834"/>
      <c r="CT66" s="834"/>
      <c r="CU66" s="834"/>
      <c r="CV66" s="834"/>
      <c r="CW66" s="834"/>
      <c r="CX66" s="834"/>
      <c r="CY66" s="834"/>
      <c r="CZ66" s="834"/>
      <c r="DJ66" s="836"/>
      <c r="DK66" s="834"/>
      <c r="DL66" s="834"/>
      <c r="DM66" s="834"/>
      <c r="DN66" s="834"/>
      <c r="DO66" s="834"/>
      <c r="DP66" s="834"/>
      <c r="DQ66" s="834"/>
      <c r="DR66" s="834"/>
      <c r="DS66" s="834"/>
      <c r="EC66" s="836"/>
      <c r="ED66" s="834"/>
      <c r="EE66" s="834"/>
      <c r="EF66" s="834"/>
      <c r="EG66" s="834"/>
      <c r="EH66" s="834"/>
      <c r="EI66" s="834"/>
      <c r="EJ66" s="834"/>
      <c r="EK66" s="834"/>
      <c r="EL66" s="834"/>
      <c r="EV66" s="836"/>
      <c r="EW66" s="834"/>
      <c r="EX66" s="834"/>
      <c r="EY66" s="834"/>
      <c r="EZ66" s="834"/>
      <c r="FA66" s="834"/>
      <c r="FB66" s="834"/>
      <c r="FC66" s="834"/>
      <c r="FD66" s="834"/>
      <c r="FE66" s="834"/>
      <c r="FH66" s="293"/>
      <c r="FI66" s="293" t="s">
        <v>601</v>
      </c>
      <c r="FJ66" s="294" t="s">
        <v>602</v>
      </c>
      <c r="FK66" s="685"/>
      <c r="FL66" s="686"/>
      <c r="FM66" s="687"/>
      <c r="FN66" s="688"/>
      <c r="FO66" s="706"/>
      <c r="FP66" s="834"/>
      <c r="FQ66" s="834"/>
      <c r="FR66" s="834"/>
      <c r="FS66" s="834"/>
      <c r="FT66" s="834"/>
      <c r="FU66" s="834"/>
      <c r="FV66" s="834"/>
      <c r="FW66" s="834"/>
      <c r="FX66" s="834"/>
      <c r="GH66" s="836"/>
      <c r="GI66" s="834"/>
      <c r="GJ66" s="834"/>
      <c r="GK66" s="834"/>
      <c r="GL66" s="834"/>
      <c r="GM66" s="834"/>
      <c r="GN66" s="834"/>
      <c r="GO66" s="834"/>
      <c r="GP66" s="834"/>
      <c r="GQ66" s="834"/>
      <c r="HA66" s="836"/>
      <c r="HB66" s="834"/>
      <c r="HC66" s="834"/>
      <c r="HD66" s="834"/>
      <c r="HE66" s="834"/>
      <c r="HF66" s="834"/>
      <c r="HG66" s="834"/>
      <c r="HH66" s="834"/>
      <c r="HI66" s="834"/>
      <c r="HJ66" s="834"/>
      <c r="HT66" s="836"/>
      <c r="HU66" s="834"/>
      <c r="HV66" s="834"/>
      <c r="HW66" s="834"/>
      <c r="HX66" s="834"/>
      <c r="HY66" s="834"/>
      <c r="HZ66" s="834"/>
      <c r="IA66" s="834"/>
      <c r="IB66" s="834"/>
      <c r="IC66" s="834"/>
      <c r="IM66" s="836"/>
      <c r="IN66" s="834"/>
      <c r="IO66" s="834"/>
      <c r="IP66" s="834"/>
      <c r="IQ66" s="834"/>
      <c r="IR66" s="834"/>
      <c r="IS66" s="834"/>
      <c r="IT66" s="834"/>
      <c r="IU66" s="834"/>
      <c r="IV66" s="834"/>
      <c r="JF66" s="836"/>
      <c r="JG66" s="834"/>
      <c r="JH66" s="834"/>
      <c r="JI66" s="834"/>
      <c r="JJ66" s="834"/>
      <c r="JK66" s="834"/>
      <c r="JL66" s="834"/>
      <c r="JM66" s="834"/>
      <c r="JN66" s="834"/>
      <c r="JO66" s="834"/>
      <c r="JY66" s="836"/>
      <c r="JZ66" s="834"/>
      <c r="KA66" s="834"/>
      <c r="KB66" s="834"/>
      <c r="KC66" s="834"/>
      <c r="KD66" s="834"/>
      <c r="KE66" s="834"/>
      <c r="KF66" s="834"/>
      <c r="KG66" s="834"/>
      <c r="KH66" s="834"/>
      <c r="KR66" s="836"/>
      <c r="KS66" s="834"/>
      <c r="KT66" s="834"/>
      <c r="KU66" s="834"/>
      <c r="KV66" s="834"/>
      <c r="KW66" s="834"/>
      <c r="KX66" s="834"/>
      <c r="KY66" s="834"/>
      <c r="KZ66" s="834"/>
      <c r="LA66" s="834"/>
      <c r="LK66" s="836"/>
      <c r="LL66" s="834"/>
      <c r="LM66" s="834"/>
      <c r="LN66" s="834"/>
      <c r="LO66" s="834"/>
      <c r="LP66" s="834"/>
      <c r="LQ66" s="834"/>
      <c r="LR66" s="834"/>
      <c r="LS66" s="834"/>
      <c r="LT66" s="834"/>
      <c r="MD66" s="836"/>
      <c r="ME66" s="834"/>
      <c r="MF66" s="834"/>
      <c r="MG66" s="834"/>
      <c r="MH66" s="834"/>
      <c r="MI66" s="834"/>
      <c r="MJ66" s="834"/>
      <c r="MK66" s="834"/>
      <c r="ML66" s="834"/>
      <c r="MM66" s="834"/>
      <c r="MW66" s="836"/>
      <c r="MX66" s="834"/>
      <c r="MY66" s="834"/>
      <c r="MZ66" s="834"/>
      <c r="NA66" s="834"/>
      <c r="NB66" s="834"/>
      <c r="NC66" s="834"/>
      <c r="ND66" s="834"/>
      <c r="NE66" s="834"/>
      <c r="NF66" s="834"/>
      <c r="NP66" s="836"/>
      <c r="NQ66" s="834"/>
      <c r="NR66" s="834"/>
      <c r="NS66" s="834"/>
      <c r="NT66" s="834"/>
      <c r="NU66" s="834"/>
      <c r="NV66" s="834"/>
      <c r="NW66" s="834"/>
      <c r="NX66" s="834"/>
      <c r="NY66" s="834"/>
      <c r="OI66" s="836"/>
      <c r="OJ66" s="834"/>
      <c r="OK66" s="834"/>
      <c r="OL66" s="834"/>
      <c r="OM66" s="834"/>
      <c r="ON66" s="834"/>
      <c r="OO66" s="834"/>
      <c r="OP66" s="834"/>
      <c r="OQ66" s="834"/>
      <c r="OR66" s="834"/>
    </row>
    <row r="67" spans="1:15552" ht="61.5" thickTop="1" thickBot="1" x14ac:dyDescent="0.3">
      <c r="B67" s="837"/>
      <c r="C67" s="838"/>
      <c r="D67" s="838"/>
      <c r="E67" s="838"/>
      <c r="F67" s="838"/>
      <c r="G67" s="839"/>
      <c r="H67" s="840"/>
      <c r="I67" s="820"/>
      <c r="S67" s="836"/>
      <c r="T67" s="834"/>
      <c r="U67" s="834"/>
      <c r="V67" s="834"/>
      <c r="W67" s="834"/>
      <c r="X67" s="834"/>
      <c r="Y67" s="834"/>
      <c r="Z67" s="834"/>
      <c r="AA67" s="834"/>
      <c r="AB67" s="834"/>
      <c r="AC67" s="834"/>
      <c r="AL67" s="836"/>
      <c r="AM67" s="834"/>
      <c r="AN67" s="834"/>
      <c r="AO67" s="834"/>
      <c r="AP67" s="834"/>
      <c r="AQ67" s="834"/>
      <c r="AR67" s="834"/>
      <c r="AS67" s="834"/>
      <c r="AT67" s="834"/>
      <c r="AU67" s="834"/>
      <c r="BE67" s="836"/>
      <c r="BF67" s="834"/>
      <c r="BG67" s="834"/>
      <c r="BH67" s="834"/>
      <c r="BI67" s="834"/>
      <c r="BJ67" s="834"/>
      <c r="BK67" s="834"/>
      <c r="BL67" s="834"/>
      <c r="BM67" s="834"/>
      <c r="BN67" s="834"/>
      <c r="BX67" s="836"/>
      <c r="BY67" s="834"/>
      <c r="BZ67" s="834"/>
      <c r="CA67" s="834"/>
      <c r="CB67" s="834"/>
      <c r="CC67" s="834"/>
      <c r="CD67" s="834"/>
      <c r="CE67" s="834"/>
      <c r="CF67" s="834"/>
      <c r="CG67" s="834"/>
      <c r="CQ67" s="836"/>
      <c r="CR67" s="834"/>
      <c r="CS67" s="834"/>
      <c r="CT67" s="834"/>
      <c r="CU67" s="834"/>
      <c r="CV67" s="834"/>
      <c r="CW67" s="834"/>
      <c r="CX67" s="834"/>
      <c r="CY67" s="834"/>
      <c r="CZ67" s="834"/>
      <c r="DJ67" s="836"/>
      <c r="DK67" s="834"/>
      <c r="DL67" s="834"/>
      <c r="DM67" s="834"/>
      <c r="DN67" s="834"/>
      <c r="DO67" s="834"/>
      <c r="DP67" s="834"/>
      <c r="DQ67" s="834"/>
      <c r="DR67" s="834"/>
      <c r="DS67" s="834"/>
      <c r="EC67" s="836"/>
      <c r="ED67" s="834"/>
      <c r="EE67" s="834"/>
      <c r="EF67" s="834"/>
      <c r="EG67" s="834"/>
      <c r="EH67" s="834"/>
      <c r="EI67" s="834"/>
      <c r="EJ67" s="834"/>
      <c r="EK67" s="834"/>
      <c r="EL67" s="834"/>
      <c r="EV67" s="836"/>
      <c r="EW67" s="834"/>
      <c r="EX67" s="834"/>
      <c r="EY67" s="834"/>
      <c r="EZ67" s="834"/>
      <c r="FA67" s="834"/>
      <c r="FB67" s="834"/>
      <c r="FC67" s="834"/>
      <c r="FD67" s="834"/>
      <c r="FE67" s="834"/>
      <c r="FH67" s="702" t="s">
        <v>382</v>
      </c>
      <c r="FI67" s="702" t="s">
        <v>217</v>
      </c>
      <c r="FJ67" s="298" t="s">
        <v>603</v>
      </c>
      <c r="FK67" s="692" t="s">
        <v>164</v>
      </c>
      <c r="FL67" s="703">
        <v>38</v>
      </c>
      <c r="FM67" s="704">
        <v>120000</v>
      </c>
      <c r="FN67" s="705">
        <f>ROUND(FL67*FM67,0)</f>
        <v>4560000</v>
      </c>
      <c r="FO67" s="706"/>
      <c r="FP67" s="834"/>
      <c r="FQ67" s="834"/>
      <c r="FR67" s="834"/>
      <c r="FS67" s="834"/>
      <c r="FT67" s="834"/>
      <c r="FU67" s="834"/>
      <c r="FV67" s="834"/>
      <c r="FW67" s="834"/>
      <c r="FX67" s="834"/>
      <c r="GH67" s="836"/>
      <c r="GI67" s="834"/>
      <c r="GJ67" s="834"/>
      <c r="GK67" s="834"/>
      <c r="GL67" s="834"/>
      <c r="GM67" s="834"/>
      <c r="GN67" s="834"/>
      <c r="GO67" s="834"/>
      <c r="GP67" s="834"/>
      <c r="GQ67" s="834"/>
      <c r="HA67" s="836"/>
      <c r="HB67" s="834"/>
      <c r="HC67" s="834"/>
      <c r="HD67" s="834"/>
      <c r="HE67" s="834"/>
      <c r="HF67" s="834"/>
      <c r="HG67" s="834"/>
      <c r="HH67" s="834"/>
      <c r="HI67" s="834"/>
      <c r="HJ67" s="834"/>
      <c r="HT67" s="836"/>
      <c r="HU67" s="834"/>
      <c r="HV67" s="834"/>
      <c r="HW67" s="834"/>
      <c r="HX67" s="834"/>
      <c r="HY67" s="834"/>
      <c r="HZ67" s="834"/>
      <c r="IA67" s="834"/>
      <c r="IB67" s="834"/>
      <c r="IC67" s="834"/>
      <c r="IM67" s="836"/>
      <c r="IN67" s="834"/>
      <c r="IO67" s="834"/>
      <c r="IP67" s="834"/>
      <c r="IQ67" s="834"/>
      <c r="IR67" s="834"/>
      <c r="IS67" s="834"/>
      <c r="IT67" s="834"/>
      <c r="IU67" s="834"/>
      <c r="IV67" s="834"/>
      <c r="JF67" s="836"/>
      <c r="JG67" s="834"/>
      <c r="JH67" s="834"/>
      <c r="JI67" s="834"/>
      <c r="JJ67" s="834"/>
      <c r="JK67" s="834"/>
      <c r="JL67" s="834"/>
      <c r="JM67" s="834"/>
      <c r="JN67" s="834"/>
      <c r="JO67" s="834"/>
      <c r="JY67" s="836"/>
      <c r="JZ67" s="834"/>
      <c r="KA67" s="834"/>
      <c r="KB67" s="834"/>
      <c r="KC67" s="834"/>
      <c r="KD67" s="834"/>
      <c r="KE67" s="834"/>
      <c r="KF67" s="834"/>
      <c r="KG67" s="834"/>
      <c r="KH67" s="834"/>
      <c r="KR67" s="836"/>
      <c r="KS67" s="834"/>
      <c r="KT67" s="834"/>
      <c r="KU67" s="834"/>
      <c r="KV67" s="834"/>
      <c r="KW67" s="834"/>
      <c r="KX67" s="834"/>
      <c r="KY67" s="834"/>
      <c r="KZ67" s="834"/>
      <c r="LA67" s="834"/>
      <c r="LK67" s="836"/>
      <c r="LL67" s="834"/>
      <c r="LM67" s="834"/>
      <c r="LN67" s="834"/>
      <c r="LO67" s="834"/>
      <c r="LP67" s="834"/>
      <c r="LQ67" s="834"/>
      <c r="LR67" s="834"/>
      <c r="LS67" s="834"/>
      <c r="LT67" s="834"/>
      <c r="MD67" s="836"/>
      <c r="ME67" s="834"/>
      <c r="MF67" s="834"/>
      <c r="MG67" s="834"/>
      <c r="MH67" s="834"/>
      <c r="MI67" s="834"/>
      <c r="MJ67" s="834"/>
      <c r="MK67" s="834"/>
      <c r="ML67" s="834"/>
      <c r="MM67" s="834"/>
      <c r="MW67" s="836"/>
      <c r="MX67" s="834"/>
      <c r="MY67" s="834"/>
      <c r="MZ67" s="834"/>
      <c r="NA67" s="834"/>
      <c r="NB67" s="834"/>
      <c r="NC67" s="834"/>
      <c r="ND67" s="834"/>
      <c r="NE67" s="834"/>
      <c r="NF67" s="834"/>
      <c r="NP67" s="836"/>
      <c r="NQ67" s="834"/>
      <c r="NR67" s="834"/>
      <c r="NS67" s="834"/>
      <c r="NT67" s="834"/>
      <c r="NU67" s="834"/>
      <c r="NV67" s="834"/>
      <c r="NW67" s="834"/>
      <c r="NX67" s="834"/>
      <c r="NY67" s="834"/>
      <c r="OI67" s="836"/>
      <c r="OJ67" s="834"/>
      <c r="OK67" s="834"/>
      <c r="OL67" s="834"/>
      <c r="OM67" s="834"/>
      <c r="ON67" s="834"/>
      <c r="OO67" s="834"/>
      <c r="OP67" s="834"/>
      <c r="OQ67" s="834"/>
      <c r="OR67" s="834"/>
    </row>
    <row r="68" spans="1:15552" ht="27.75" thickTop="1" thickBot="1" x14ac:dyDescent="0.25">
      <c r="B68" s="780"/>
      <c r="C68" s="780"/>
      <c r="D68" s="780"/>
      <c r="E68" s="780"/>
      <c r="F68" s="780"/>
      <c r="G68" s="780"/>
      <c r="H68" s="780"/>
      <c r="I68" s="777"/>
      <c r="M68" s="841">
        <f>L2</f>
        <v>1</v>
      </c>
      <c r="N68" s="842" t="str">
        <f>P2</f>
        <v>OBYPLAN LTDA</v>
      </c>
      <c r="O68" s="843"/>
      <c r="P68" s="843"/>
      <c r="Q68" s="843"/>
      <c r="R68" s="843"/>
      <c r="S68" s="844"/>
      <c r="T68" s="781"/>
      <c r="U68" s="781"/>
      <c r="V68" s="781"/>
      <c r="W68" s="781"/>
      <c r="X68" s="781"/>
      <c r="Y68" s="781"/>
      <c r="Z68" s="781"/>
      <c r="AA68" s="781"/>
      <c r="AB68" s="781"/>
      <c r="AF68" s="841">
        <f>AE2</f>
        <v>2</v>
      </c>
      <c r="AG68" s="842" t="str">
        <f>AI2</f>
        <v>ECOCIVIL SAS ESTRUCTURAS Y OBRAS CIVILES SAS</v>
      </c>
      <c r="AH68" s="843"/>
      <c r="AI68" s="843"/>
      <c r="AJ68" s="843"/>
      <c r="AK68" s="843"/>
      <c r="AL68" s="844"/>
      <c r="AM68" s="781"/>
      <c r="AN68" s="781"/>
      <c r="AO68" s="781"/>
      <c r="AP68" s="781"/>
      <c r="AQ68" s="781"/>
      <c r="AR68" s="781"/>
      <c r="AS68" s="781"/>
      <c r="AT68" s="781"/>
      <c r="AU68" s="781"/>
      <c r="AY68" s="841">
        <f>AX2</f>
        <v>3</v>
      </c>
      <c r="AZ68" s="842" t="str">
        <f>BB2</f>
        <v>HCG CONSTRUCCIONES LTDA</v>
      </c>
      <c r="BA68" s="843"/>
      <c r="BB68" s="843"/>
      <c r="BC68" s="843"/>
      <c r="BD68" s="843"/>
      <c r="BE68" s="844"/>
      <c r="BF68" s="781"/>
      <c r="BG68" s="781"/>
      <c r="BH68" s="781"/>
      <c r="BI68" s="781"/>
      <c r="BJ68" s="781"/>
      <c r="BK68" s="781"/>
      <c r="BL68" s="781"/>
      <c r="BM68" s="781"/>
      <c r="BN68" s="781"/>
      <c r="BR68" s="841">
        <f>BQ2</f>
        <v>4</v>
      </c>
      <c r="BS68" s="842" t="str">
        <f>BU2</f>
        <v>MCJC INGENIERIA S.A.S.</v>
      </c>
      <c r="BT68" s="843"/>
      <c r="BU68" s="843"/>
      <c r="BV68" s="843"/>
      <c r="BW68" s="843"/>
      <c r="BX68" s="844"/>
      <c r="BY68" s="781"/>
      <c r="BZ68" s="781"/>
      <c r="CA68" s="781"/>
      <c r="CB68" s="781"/>
      <c r="CC68" s="781"/>
      <c r="CD68" s="781"/>
      <c r="CE68" s="781"/>
      <c r="CF68" s="781"/>
      <c r="CG68" s="781"/>
      <c r="CK68" s="841">
        <f>CJ2</f>
        <v>5</v>
      </c>
      <c r="CL68" s="842" t="str">
        <f>CN2</f>
        <v>CONSTRUVALORES S.A.S</v>
      </c>
      <c r="CM68" s="843"/>
      <c r="CN68" s="843"/>
      <c r="CO68" s="843"/>
      <c r="CP68" s="843"/>
      <c r="CQ68" s="844"/>
      <c r="CR68" s="781"/>
      <c r="CS68" s="781"/>
      <c r="CT68" s="781"/>
      <c r="CU68" s="781"/>
      <c r="CV68" s="781"/>
      <c r="CW68" s="781"/>
      <c r="CX68" s="781"/>
      <c r="CY68" s="781"/>
      <c r="CZ68" s="781"/>
      <c r="DD68" s="841">
        <f>DC2</f>
        <v>6</v>
      </c>
      <c r="DE68" s="842" t="str">
        <f>DG2</f>
        <v>ACERO MAS CONCRETO S.A.S</v>
      </c>
      <c r="DF68" s="843"/>
      <c r="DG68" s="843"/>
      <c r="DH68" s="843"/>
      <c r="DI68" s="843"/>
      <c r="DJ68" s="844"/>
      <c r="DK68" s="781"/>
      <c r="DL68" s="781"/>
      <c r="DM68" s="781"/>
      <c r="DN68" s="781"/>
      <c r="DO68" s="781"/>
      <c r="DP68" s="781"/>
      <c r="DQ68" s="781"/>
      <c r="DR68" s="781"/>
      <c r="DS68" s="781"/>
      <c r="DW68" s="841">
        <f>DV2</f>
        <v>7</v>
      </c>
      <c r="DX68" s="842" t="str">
        <f>DZ2</f>
        <v>LUIS CARLOS PARRA VELASQUEZ</v>
      </c>
      <c r="DY68" s="843"/>
      <c r="DZ68" s="843"/>
      <c r="EA68" s="843"/>
      <c r="EB68" s="843"/>
      <c r="EC68" s="844"/>
      <c r="ED68" s="781"/>
      <c r="EE68" s="781"/>
      <c r="EF68" s="781"/>
      <c r="EG68" s="781"/>
      <c r="EH68" s="781"/>
      <c r="EI68" s="781"/>
      <c r="EJ68" s="781"/>
      <c r="EK68" s="781"/>
      <c r="EL68" s="781"/>
      <c r="EP68" s="841">
        <f>EO2</f>
        <v>8</v>
      </c>
      <c r="EQ68" s="842" t="str">
        <f>ES2</f>
        <v>JOHN JAIRO VÁSQUEZ SUÁREZ</v>
      </c>
      <c r="ER68" s="843"/>
      <c r="ES68" s="843"/>
      <c r="ET68" s="843"/>
      <c r="EU68" s="843"/>
      <c r="EV68" s="844"/>
      <c r="EW68" s="781"/>
      <c r="EX68" s="781"/>
      <c r="EY68" s="781"/>
      <c r="EZ68" s="781"/>
      <c r="FA68" s="781"/>
      <c r="FB68" s="781"/>
      <c r="FC68" s="781"/>
      <c r="FD68" s="781"/>
      <c r="FE68" s="781"/>
      <c r="FH68" s="293"/>
      <c r="FI68" s="293" t="s">
        <v>604</v>
      </c>
      <c r="FJ68" s="294" t="s">
        <v>605</v>
      </c>
      <c r="FK68" s="685"/>
      <c r="FL68" s="686"/>
      <c r="FM68" s="687"/>
      <c r="FN68" s="688"/>
      <c r="FO68" s="706"/>
      <c r="FP68" s="781"/>
      <c r="FQ68" s="781"/>
      <c r="FR68" s="781"/>
      <c r="FS68" s="781"/>
      <c r="FT68" s="781"/>
      <c r="FU68" s="781"/>
      <c r="FV68" s="781"/>
      <c r="FW68" s="781"/>
      <c r="FX68" s="781"/>
      <c r="GB68" s="841">
        <f>GA2</f>
        <v>10</v>
      </c>
      <c r="GC68" s="842" t="str">
        <f>GE2</f>
        <v>CONDEIN SAS</v>
      </c>
      <c r="GD68" s="843"/>
      <c r="GE68" s="843"/>
      <c r="GF68" s="843"/>
      <c r="GG68" s="843"/>
      <c r="GH68" s="844"/>
      <c r="GI68" s="781"/>
      <c r="GJ68" s="781"/>
      <c r="GK68" s="781"/>
      <c r="GL68" s="781"/>
      <c r="GM68" s="781"/>
      <c r="GN68" s="781"/>
      <c r="GO68" s="781"/>
      <c r="GP68" s="781"/>
      <c r="GQ68" s="781"/>
      <c r="GU68" s="841">
        <f>GT2</f>
        <v>11</v>
      </c>
      <c r="GV68" s="842" t="str">
        <f>GX2</f>
        <v>LINA MARCELA ALFONSO NARANJO</v>
      </c>
      <c r="GW68" s="843"/>
      <c r="GX68" s="843"/>
      <c r="GY68" s="843"/>
      <c r="GZ68" s="843"/>
      <c r="HA68" s="844"/>
      <c r="HB68" s="781"/>
      <c r="HC68" s="781"/>
      <c r="HD68" s="781"/>
      <c r="HE68" s="781"/>
      <c r="HF68" s="781"/>
      <c r="HG68" s="781"/>
      <c r="HH68" s="781"/>
      <c r="HI68" s="781"/>
      <c r="HJ68" s="781"/>
      <c r="HN68" s="841">
        <f>HM2</f>
        <v>12</v>
      </c>
      <c r="HO68" s="842" t="str">
        <f>HQ2</f>
        <v>ASIRCON CONTRATISTAS SAS</v>
      </c>
      <c r="HP68" s="843"/>
      <c r="HQ68" s="843"/>
      <c r="HR68" s="843"/>
      <c r="HS68" s="843"/>
      <c r="HT68" s="844"/>
      <c r="HU68" s="781"/>
      <c r="HV68" s="781"/>
      <c r="HW68" s="781"/>
      <c r="HX68" s="781"/>
      <c r="HY68" s="781"/>
      <c r="HZ68" s="781"/>
      <c r="IA68" s="781"/>
      <c r="IB68" s="781"/>
      <c r="IC68" s="781"/>
      <c r="IG68" s="841">
        <f>IF2</f>
        <v>13</v>
      </c>
      <c r="IH68" s="842" t="str">
        <f>IJ2</f>
        <v>LUIS FERNANDO OROZCO ZAMMATA</v>
      </c>
      <c r="II68" s="843"/>
      <c r="IJ68" s="843"/>
      <c r="IK68" s="843"/>
      <c r="IL68" s="843"/>
      <c r="IM68" s="844"/>
      <c r="IN68" s="781"/>
      <c r="IO68" s="781"/>
      <c r="IP68" s="781"/>
      <c r="IQ68" s="781"/>
      <c r="IR68" s="781"/>
      <c r="IS68" s="781"/>
      <c r="IT68" s="781"/>
      <c r="IU68" s="781"/>
      <c r="IV68" s="781"/>
      <c r="IZ68" s="841">
        <f>IY2</f>
        <v>14</v>
      </c>
      <c r="JA68" s="842" t="str">
        <f>JC2</f>
        <v>JUAN CARLOS RESTREPO GUTIERREZ</v>
      </c>
      <c r="JB68" s="843"/>
      <c r="JC68" s="843"/>
      <c r="JD68" s="843"/>
      <c r="JE68" s="843"/>
      <c r="JF68" s="844"/>
      <c r="JG68" s="781"/>
      <c r="JH68" s="781"/>
      <c r="JI68" s="781"/>
      <c r="JJ68" s="781"/>
      <c r="JK68" s="781"/>
      <c r="JL68" s="781"/>
      <c r="JM68" s="781"/>
      <c r="JN68" s="781"/>
      <c r="JO68" s="781"/>
      <c r="JS68" s="841">
        <f>JR2</f>
        <v>15</v>
      </c>
      <c r="JT68" s="842" t="str">
        <f>JV2</f>
        <v xml:space="preserve">DANIEL NIEVES VERGARA </v>
      </c>
      <c r="JU68" s="843"/>
      <c r="JV68" s="843"/>
      <c r="JW68" s="843"/>
      <c r="JX68" s="843"/>
      <c r="JY68" s="844"/>
      <c r="JZ68" s="781"/>
      <c r="KA68" s="781"/>
      <c r="KB68" s="781"/>
      <c r="KC68" s="781"/>
      <c r="KD68" s="781"/>
      <c r="KE68" s="781"/>
      <c r="KF68" s="781"/>
      <c r="KG68" s="781"/>
      <c r="KH68" s="781"/>
      <c r="KL68" s="841">
        <f>KK2</f>
        <v>16</v>
      </c>
      <c r="KM68" s="842" t="str">
        <f>KO2</f>
        <v>ÁLVARO ANDRÉS CUARTAS ROBAYO</v>
      </c>
      <c r="KN68" s="843"/>
      <c r="KO68" s="843"/>
      <c r="KP68" s="843"/>
      <c r="KQ68" s="843"/>
      <c r="KR68" s="844"/>
      <c r="KS68" s="781"/>
      <c r="KT68" s="781"/>
      <c r="KU68" s="781"/>
      <c r="KV68" s="781"/>
      <c r="KW68" s="781"/>
      <c r="KX68" s="781"/>
      <c r="KY68" s="781"/>
      <c r="KZ68" s="781"/>
      <c r="LA68" s="781"/>
      <c r="LE68" s="841">
        <f>LD2</f>
        <v>17</v>
      </c>
      <c r="LF68" s="842" t="str">
        <f>LH2</f>
        <v xml:space="preserve">VIACOL INGENIEROS CONTRATISTAS </v>
      </c>
      <c r="LG68" s="843"/>
      <c r="LH68" s="843"/>
      <c r="LI68" s="843"/>
      <c r="LJ68" s="843"/>
      <c r="LK68" s="844"/>
      <c r="LL68" s="781"/>
      <c r="LM68" s="781"/>
      <c r="LN68" s="781"/>
      <c r="LO68" s="781"/>
      <c r="LP68" s="781"/>
      <c r="LQ68" s="781"/>
      <c r="LR68" s="781"/>
      <c r="LS68" s="781"/>
      <c r="LT68" s="781"/>
      <c r="LX68" s="841">
        <f>LW2</f>
        <v>18</v>
      </c>
      <c r="LY68" s="842" t="str">
        <f>MA2</f>
        <v xml:space="preserve">JULIO CESAR QUESADA ARREDONDO </v>
      </c>
      <c r="LZ68" s="843"/>
      <c r="MA68" s="843"/>
      <c r="MB68" s="843"/>
      <c r="MC68" s="843"/>
      <c r="MD68" s="844"/>
      <c r="ME68" s="781"/>
      <c r="MF68" s="781"/>
      <c r="MG68" s="781"/>
      <c r="MH68" s="781"/>
      <c r="MI68" s="781"/>
      <c r="MJ68" s="781"/>
      <c r="MK68" s="781"/>
      <c r="ML68" s="781"/>
      <c r="MM68" s="781"/>
      <c r="MQ68" s="841">
        <f>MP2</f>
        <v>19</v>
      </c>
      <c r="MR68" s="842" t="str">
        <f>MT2</f>
        <v>WILLIAMS.CO SAS</v>
      </c>
      <c r="MS68" s="843"/>
      <c r="MT68" s="843"/>
      <c r="MU68" s="843"/>
      <c r="MV68" s="843"/>
      <c r="MW68" s="844"/>
      <c r="MX68" s="781"/>
      <c r="MY68" s="781"/>
      <c r="MZ68" s="781"/>
      <c r="NA68" s="781"/>
      <c r="NB68" s="781"/>
      <c r="NC68" s="781"/>
      <c r="ND68" s="781"/>
      <c r="NE68" s="781"/>
      <c r="NF68" s="781"/>
      <c r="NJ68" s="841">
        <f>NI2</f>
        <v>20</v>
      </c>
      <c r="NK68" s="842" t="str">
        <f>NM2</f>
        <v>LUIS ENRIQUE OYOLA QUINTERO</v>
      </c>
      <c r="NL68" s="843"/>
      <c r="NM68" s="843"/>
      <c r="NN68" s="843"/>
      <c r="NO68" s="843"/>
      <c r="NP68" s="844"/>
      <c r="NQ68" s="781"/>
      <c r="NR68" s="781"/>
      <c r="NS68" s="781"/>
      <c r="NT68" s="781"/>
      <c r="NU68" s="781"/>
      <c r="NV68" s="781"/>
      <c r="NW68" s="781"/>
      <c r="NX68" s="781"/>
      <c r="NY68" s="781"/>
      <c r="OC68" s="841">
        <f>OB2</f>
        <v>21</v>
      </c>
      <c r="OD68" s="842" t="str">
        <f>OF2</f>
        <v>JUAN CARLOS SIERRA BOTERO</v>
      </c>
      <c r="OE68" s="843"/>
      <c r="OF68" s="843"/>
      <c r="OG68" s="843"/>
      <c r="OH68" s="843"/>
      <c r="OI68" s="844"/>
      <c r="OJ68" s="781"/>
      <c r="OK68" s="781"/>
      <c r="OL68" s="781"/>
      <c r="OM68" s="781"/>
      <c r="ON68" s="781"/>
      <c r="OO68" s="781"/>
      <c r="OP68" s="781"/>
      <c r="OQ68" s="781"/>
      <c r="OR68" s="781"/>
    </row>
    <row r="69" spans="1:15552" ht="92.25" thickTop="1" thickBot="1" x14ac:dyDescent="0.3">
      <c r="B69" s="845"/>
      <c r="C69" s="845"/>
      <c r="D69" s="845"/>
      <c r="E69" s="845"/>
      <c r="F69" s="845"/>
      <c r="G69" s="845"/>
      <c r="H69" s="845"/>
      <c r="M69" s="846" t="str">
        <f>+IF(W69*Z69*AB69*U69=1,"OK","NO HABILITADO")</f>
        <v>OK</v>
      </c>
      <c r="N69" s="847"/>
      <c r="O69" s="847"/>
      <c r="P69" s="847"/>
      <c r="Q69" s="847"/>
      <c r="R69" s="847"/>
      <c r="S69" s="848"/>
      <c r="T69" s="781"/>
      <c r="U69" s="849">
        <f>IF(Q64&lt;='10. EVALUACIÓN'!$D$10,1,0)</f>
        <v>1</v>
      </c>
      <c r="V69" s="781"/>
      <c r="W69" s="849">
        <f>IF(R59&lt;='10. EVALUACIÓN'!$D$9,1,0)</f>
        <v>1</v>
      </c>
      <c r="X69" s="850"/>
      <c r="Y69" s="851"/>
      <c r="Z69" s="849">
        <f>PRODUCT(Z12:Z58)</f>
        <v>1</v>
      </c>
      <c r="AA69" s="851"/>
      <c r="AB69" s="849">
        <f>IFERROR(IF(AB60&gt;=0.5,0,1),0)</f>
        <v>1</v>
      </c>
      <c r="AC69" s="852"/>
      <c r="AF69" s="846" t="str">
        <f>+IF(AP69*AS69*AU69*AN69=1,"OK","NO HABILITADO")</f>
        <v>OK</v>
      </c>
      <c r="AG69" s="847"/>
      <c r="AH69" s="847"/>
      <c r="AI69" s="847"/>
      <c r="AJ69" s="847"/>
      <c r="AK69" s="847"/>
      <c r="AL69" s="848"/>
      <c r="AM69" s="781"/>
      <c r="AN69" s="849">
        <f>IF(AJ64&lt;='10. EVALUACIÓN'!$D$10,1,0)</f>
        <v>1</v>
      </c>
      <c r="AO69" s="781"/>
      <c r="AP69" s="849">
        <f>IF(AK59&lt;='10. EVALUACIÓN'!$D$9,1,0)</f>
        <v>1</v>
      </c>
      <c r="AQ69" s="850"/>
      <c r="AR69" s="851"/>
      <c r="AS69" s="849">
        <f>PRODUCT(AS12:AS58)</f>
        <v>1</v>
      </c>
      <c r="AT69" s="851"/>
      <c r="AU69" s="849">
        <f>IFERROR(IF(AU60&gt;=0.5,0,1),0)</f>
        <v>1</v>
      </c>
      <c r="AY69" s="846" t="str">
        <f>+IF(BI69*BL69*BN69*BG69=1,"OK","NO HABILITADO")</f>
        <v>NO HABILITADO</v>
      </c>
      <c r="AZ69" s="847"/>
      <c r="BA69" s="847"/>
      <c r="BB69" s="847"/>
      <c r="BC69" s="847"/>
      <c r="BD69" s="847"/>
      <c r="BE69" s="848"/>
      <c r="BF69" s="781"/>
      <c r="BG69" s="849">
        <f>IF(BC64&lt;='10. EVALUACIÓN'!$D$10,1,0)</f>
        <v>1</v>
      </c>
      <c r="BH69" s="781"/>
      <c r="BI69" s="849">
        <f>IF(BD59&lt;='10. EVALUACIÓN'!$D$9,1,0)</f>
        <v>1</v>
      </c>
      <c r="BJ69" s="850"/>
      <c r="BK69" s="851"/>
      <c r="BL69" s="849">
        <f>PRODUCT(BL12:BL58)</f>
        <v>0</v>
      </c>
      <c r="BM69" s="851"/>
      <c r="BN69" s="849">
        <f>IFERROR(IF(BN60&gt;=0.5,0,1),0)</f>
        <v>1</v>
      </c>
      <c r="BR69" s="846" t="str">
        <f>+IF(CB69*CE69*CG69*BZ69=1,"OK","NO HABILITADO")</f>
        <v>OK</v>
      </c>
      <c r="BS69" s="847"/>
      <c r="BT69" s="847"/>
      <c r="BU69" s="847"/>
      <c r="BV69" s="847"/>
      <c r="BW69" s="847"/>
      <c r="BX69" s="848"/>
      <c r="BY69" s="781"/>
      <c r="BZ69" s="849">
        <f>IF(BV64&lt;='10. EVALUACIÓN'!$D$10,1,0)</f>
        <v>1</v>
      </c>
      <c r="CA69" s="781"/>
      <c r="CB69" s="849">
        <f>IF(BW59&lt;='10. EVALUACIÓN'!$D$9,1,0)</f>
        <v>1</v>
      </c>
      <c r="CC69" s="850"/>
      <c r="CD69" s="851"/>
      <c r="CE69" s="849">
        <f>PRODUCT(CE12:CE58)</f>
        <v>1</v>
      </c>
      <c r="CF69" s="851"/>
      <c r="CG69" s="849">
        <f>IFERROR(IF(CG60&gt;=0.5,0,1),0)</f>
        <v>1</v>
      </c>
      <c r="CK69" s="846" t="str">
        <f>+IF(CU69*CX69*CZ69*CS69=1,"OK","NO HABILITADO")</f>
        <v>OK</v>
      </c>
      <c r="CL69" s="847"/>
      <c r="CM69" s="847"/>
      <c r="CN69" s="847"/>
      <c r="CO69" s="847"/>
      <c r="CP69" s="847"/>
      <c r="CQ69" s="848"/>
      <c r="CR69" s="781"/>
      <c r="CS69" s="849">
        <f>IF(CO64&lt;='10. EVALUACIÓN'!$D$10,1,0)</f>
        <v>1</v>
      </c>
      <c r="CT69" s="781"/>
      <c r="CU69" s="849">
        <f>IF(CP59&lt;='10. EVALUACIÓN'!$D$9,1,0)</f>
        <v>1</v>
      </c>
      <c r="CV69" s="850"/>
      <c r="CW69" s="851"/>
      <c r="CX69" s="849">
        <f>PRODUCT(CX12:CX58)</f>
        <v>1</v>
      </c>
      <c r="CY69" s="851"/>
      <c r="CZ69" s="849">
        <f>IFERROR(IF(CZ60&gt;=0.5,0,1),0)</f>
        <v>1</v>
      </c>
      <c r="DD69" s="846" t="str">
        <f>+IF(DN69*DQ69*DS69*DL69=1,"OK","NO HABILITADO")</f>
        <v>OK</v>
      </c>
      <c r="DE69" s="847"/>
      <c r="DF69" s="847"/>
      <c r="DG69" s="847"/>
      <c r="DH69" s="847"/>
      <c r="DI69" s="847"/>
      <c r="DJ69" s="848"/>
      <c r="DK69" s="781"/>
      <c r="DL69" s="849">
        <f>IF(DH64&lt;='10. EVALUACIÓN'!$D$10,1,0)</f>
        <v>1</v>
      </c>
      <c r="DM69" s="781"/>
      <c r="DN69" s="849">
        <f>IF(DI59&lt;='10. EVALUACIÓN'!$D$9,1,0)</f>
        <v>1</v>
      </c>
      <c r="DO69" s="850"/>
      <c r="DP69" s="851"/>
      <c r="DQ69" s="849">
        <f>PRODUCT(DQ12:DQ58)</f>
        <v>1</v>
      </c>
      <c r="DR69" s="851"/>
      <c r="DS69" s="849">
        <f>IFERROR(IF(DS60&gt;=0.5,0,1),0)</f>
        <v>1</v>
      </c>
      <c r="DW69" s="846" t="str">
        <f>+IF(EG69*EJ69*EL69*EE69=1,"OK","NO HABILITADO")</f>
        <v>OK</v>
      </c>
      <c r="DX69" s="847"/>
      <c r="DY69" s="847"/>
      <c r="DZ69" s="847"/>
      <c r="EA69" s="847"/>
      <c r="EB69" s="847"/>
      <c r="EC69" s="848"/>
      <c r="ED69" s="781"/>
      <c r="EE69" s="849">
        <f>IF(EA64&lt;='10. EVALUACIÓN'!$D$10,1,0)</f>
        <v>1</v>
      </c>
      <c r="EF69" s="781"/>
      <c r="EG69" s="849">
        <f>IF(EB59&lt;='10. EVALUACIÓN'!$D$9,1,0)</f>
        <v>1</v>
      </c>
      <c r="EH69" s="850"/>
      <c r="EI69" s="851"/>
      <c r="EJ69" s="849">
        <f>PRODUCT(EJ12:EJ58)</f>
        <v>1</v>
      </c>
      <c r="EK69" s="851"/>
      <c r="EL69" s="849">
        <f>IFERROR(IF(EL60&gt;=0.5,0,1),0)</f>
        <v>1</v>
      </c>
      <c r="EP69" s="846" t="str">
        <f>+IF(EZ69*FC69*FE69*EX69=1,"OK","NO HABILITADO")</f>
        <v>OK</v>
      </c>
      <c r="EQ69" s="847"/>
      <c r="ER69" s="847"/>
      <c r="ES69" s="847"/>
      <c r="ET69" s="847"/>
      <c r="EU69" s="847"/>
      <c r="EV69" s="848"/>
      <c r="EW69" s="781"/>
      <c r="EX69" s="849">
        <f>IF(ET64&lt;='10. EVALUACIÓN'!$D$10,1,0)</f>
        <v>1</v>
      </c>
      <c r="EY69" s="781"/>
      <c r="EZ69" s="849">
        <f>IF(EU59&lt;='10. EVALUACIÓN'!$D$9,1,0)</f>
        <v>1</v>
      </c>
      <c r="FA69" s="850"/>
      <c r="FB69" s="851"/>
      <c r="FC69" s="849">
        <f>PRODUCT(FC12:FC58)</f>
        <v>1</v>
      </c>
      <c r="FD69" s="851"/>
      <c r="FE69" s="849">
        <f>IFERROR(IF(FE60&gt;=0.5,0,1),0)</f>
        <v>1</v>
      </c>
      <c r="FH69" s="707" t="s">
        <v>381</v>
      </c>
      <c r="FI69" s="707" t="s">
        <v>218</v>
      </c>
      <c r="FJ69" s="299" t="s">
        <v>606</v>
      </c>
      <c r="FK69" s="708" t="s">
        <v>164</v>
      </c>
      <c r="FL69" s="709">
        <v>11</v>
      </c>
      <c r="FM69" s="710">
        <v>130000</v>
      </c>
      <c r="FN69" s="711">
        <f>ROUND(FL69*FM69,0)</f>
        <v>1430000</v>
      </c>
      <c r="FO69" s="712"/>
      <c r="FP69" s="781"/>
      <c r="FQ69" s="849">
        <f>IF(FM64&lt;='10. EVALUACIÓN'!$D$10,1,0)</f>
        <v>0</v>
      </c>
      <c r="FR69" s="781"/>
      <c r="FS69" s="849">
        <f>IF(FN59&lt;='10. EVALUACIÓN'!$D$9,1,0)</f>
        <v>1</v>
      </c>
      <c r="FT69" s="850"/>
      <c r="FU69" s="851"/>
      <c r="FV69" s="849">
        <f>PRODUCT(FV12:FV58)</f>
        <v>0</v>
      </c>
      <c r="FW69" s="851"/>
      <c r="FX69" s="849">
        <f>IFERROR(IF(FX60&gt;=0.5,0,1),0)</f>
        <v>1</v>
      </c>
      <c r="GB69" s="846" t="str">
        <f>+IF(GL69*GO69*GQ69*GJ69=1,"OK","NO HABILITADO")</f>
        <v>OK</v>
      </c>
      <c r="GC69" s="847"/>
      <c r="GD69" s="847"/>
      <c r="GE69" s="847"/>
      <c r="GF69" s="847"/>
      <c r="GG69" s="847"/>
      <c r="GH69" s="848"/>
      <c r="GI69" s="781"/>
      <c r="GJ69" s="849">
        <f>IF(GF64&lt;='10. EVALUACIÓN'!$D$10,1,0)</f>
        <v>1</v>
      </c>
      <c r="GK69" s="781"/>
      <c r="GL69" s="849">
        <f>IF(GG59&lt;='10. EVALUACIÓN'!$D$9,1,0)</f>
        <v>1</v>
      </c>
      <c r="GM69" s="850"/>
      <c r="GN69" s="851"/>
      <c r="GO69" s="849">
        <f>PRODUCT(GO12:GO58)</f>
        <v>1</v>
      </c>
      <c r="GP69" s="851"/>
      <c r="GQ69" s="849">
        <f>IFERROR(IF(GQ60&gt;=0.5,0,1),0)</f>
        <v>1</v>
      </c>
      <c r="GU69" s="846" t="str">
        <f>+IF(HE69*HH69*HJ69*HC69=1,"OK","NO HABILITADO")</f>
        <v>OK</v>
      </c>
      <c r="GV69" s="847"/>
      <c r="GW69" s="847"/>
      <c r="GX69" s="847"/>
      <c r="GY69" s="847"/>
      <c r="GZ69" s="847"/>
      <c r="HA69" s="848"/>
      <c r="HB69" s="781"/>
      <c r="HC69" s="849">
        <f>IF(GY64&lt;='10. EVALUACIÓN'!$D$10,1,0)</f>
        <v>1</v>
      </c>
      <c r="HD69" s="781"/>
      <c r="HE69" s="849">
        <f>IF(GZ59&lt;='10. EVALUACIÓN'!$D$9,1,0)</f>
        <v>1</v>
      </c>
      <c r="HF69" s="850"/>
      <c r="HG69" s="851"/>
      <c r="HH69" s="849">
        <f>PRODUCT(HH12:HH58)</f>
        <v>1</v>
      </c>
      <c r="HI69" s="851"/>
      <c r="HJ69" s="849">
        <f>IFERROR(IF(HJ60&gt;=0.5,0,1),0)</f>
        <v>1</v>
      </c>
      <c r="HN69" s="846" t="str">
        <f>+IF(HX69*IA69*IC69*HV69=1,"OK","NO HABILITADO")</f>
        <v>OK</v>
      </c>
      <c r="HO69" s="847"/>
      <c r="HP69" s="847"/>
      <c r="HQ69" s="847"/>
      <c r="HR69" s="847"/>
      <c r="HS69" s="847"/>
      <c r="HT69" s="848"/>
      <c r="HU69" s="781"/>
      <c r="HV69" s="849">
        <f>IF(HR64&lt;='10. EVALUACIÓN'!$D$10,1,0)</f>
        <v>1</v>
      </c>
      <c r="HW69" s="781"/>
      <c r="HX69" s="849">
        <f>IF(HS59&lt;='10. EVALUACIÓN'!$D$9,1,0)</f>
        <v>1</v>
      </c>
      <c r="HY69" s="850"/>
      <c r="HZ69" s="851"/>
      <c r="IA69" s="849">
        <f>PRODUCT(IA12:IA58)</f>
        <v>1</v>
      </c>
      <c r="IB69" s="851"/>
      <c r="IC69" s="849">
        <f>IFERROR(IF(IC60&gt;=0.5,0,1),0)</f>
        <v>1</v>
      </c>
      <c r="IG69" s="846" t="str">
        <f>+IF(IQ69*IT69*IV69*IO69=1,"OK","NO HABILITADO")</f>
        <v>OK</v>
      </c>
      <c r="IH69" s="847"/>
      <c r="II69" s="847"/>
      <c r="IJ69" s="847"/>
      <c r="IK69" s="847"/>
      <c r="IL69" s="847"/>
      <c r="IM69" s="848"/>
      <c r="IN69" s="781"/>
      <c r="IO69" s="849">
        <f>IF(IK64&lt;='10. EVALUACIÓN'!$D$10,1,0)</f>
        <v>1</v>
      </c>
      <c r="IP69" s="781"/>
      <c r="IQ69" s="849">
        <f>IF(IL59&lt;='10. EVALUACIÓN'!$D$9,1,0)</f>
        <v>1</v>
      </c>
      <c r="IR69" s="850"/>
      <c r="IS69" s="851"/>
      <c r="IT69" s="849">
        <f>PRODUCT(IT12:IT58)</f>
        <v>1</v>
      </c>
      <c r="IU69" s="851"/>
      <c r="IV69" s="849">
        <f>IFERROR(IF(IV60&gt;=0.5,0,1),0)</f>
        <v>1</v>
      </c>
      <c r="IZ69" s="846" t="str">
        <f>+IF(JJ69*JM69*JO69*JH69=1,"OK","NO HABILITADO")</f>
        <v>OK</v>
      </c>
      <c r="JA69" s="847"/>
      <c r="JB69" s="847"/>
      <c r="JC69" s="847"/>
      <c r="JD69" s="847"/>
      <c r="JE69" s="847"/>
      <c r="JF69" s="848"/>
      <c r="JG69" s="781"/>
      <c r="JH69" s="849">
        <f>IF(JD64&lt;='10. EVALUACIÓN'!$D$10,1,0)</f>
        <v>1</v>
      </c>
      <c r="JI69" s="781"/>
      <c r="JJ69" s="849">
        <f>IF(JE59&lt;='10. EVALUACIÓN'!$D$9,1,0)</f>
        <v>1</v>
      </c>
      <c r="JK69" s="850"/>
      <c r="JL69" s="851"/>
      <c r="JM69" s="849">
        <f>PRODUCT(JM12:JM58)</f>
        <v>1</v>
      </c>
      <c r="JN69" s="851"/>
      <c r="JO69" s="849">
        <f>IFERROR(IF(JO60&gt;=0.5,0,1),0)</f>
        <v>1</v>
      </c>
      <c r="JS69" s="846" t="str">
        <f>+IF(KC69*KF69*KH69*KA69=1,"OK","NO HABILITADO")</f>
        <v>OK</v>
      </c>
      <c r="JT69" s="847"/>
      <c r="JU69" s="847"/>
      <c r="JV69" s="847"/>
      <c r="JW69" s="847"/>
      <c r="JX69" s="847"/>
      <c r="JY69" s="848"/>
      <c r="JZ69" s="781"/>
      <c r="KA69" s="849">
        <f>IF(JW64&lt;='10. EVALUACIÓN'!$D$10,1,0)</f>
        <v>1</v>
      </c>
      <c r="KB69" s="781"/>
      <c r="KC69" s="849">
        <f>IF(JX59&lt;='10. EVALUACIÓN'!$D$9,1,0)</f>
        <v>1</v>
      </c>
      <c r="KD69" s="850"/>
      <c r="KE69" s="851"/>
      <c r="KF69" s="849">
        <f>PRODUCT(KF12:KF58)</f>
        <v>1</v>
      </c>
      <c r="KG69" s="851"/>
      <c r="KH69" s="849">
        <f>IFERROR(IF(KH60&gt;=0.5,0,1),0)</f>
        <v>1</v>
      </c>
      <c r="KL69" s="846" t="str">
        <f>+IF(KV69*KY69*LA69*KT69=1,"OK","NO HABILITADO")</f>
        <v>OK</v>
      </c>
      <c r="KM69" s="847"/>
      <c r="KN69" s="847"/>
      <c r="KO69" s="847"/>
      <c r="KP69" s="847"/>
      <c r="KQ69" s="847"/>
      <c r="KR69" s="848"/>
      <c r="KS69" s="781"/>
      <c r="KT69" s="849">
        <f>IF(KP64&lt;='10. EVALUACIÓN'!$D$10,1,0)</f>
        <v>1</v>
      </c>
      <c r="KU69" s="781"/>
      <c r="KV69" s="849">
        <f>IF(KQ59&lt;='10. EVALUACIÓN'!$D$9,1,0)</f>
        <v>1</v>
      </c>
      <c r="KW69" s="850"/>
      <c r="KX69" s="851"/>
      <c r="KY69" s="849">
        <f>PRODUCT(KY12:KY58)</f>
        <v>1</v>
      </c>
      <c r="KZ69" s="851"/>
      <c r="LA69" s="849">
        <f>IFERROR(IF(LA60&gt;=0.5,0,1),0)</f>
        <v>1</v>
      </c>
      <c r="LE69" s="846" t="str">
        <f>+IF(LO69*LR69*LT69*LM69=1,"OK","NO HABILITADO")</f>
        <v>OK</v>
      </c>
      <c r="LF69" s="847"/>
      <c r="LG69" s="847"/>
      <c r="LH69" s="847"/>
      <c r="LI69" s="847"/>
      <c r="LJ69" s="847"/>
      <c r="LK69" s="848"/>
      <c r="LL69" s="781"/>
      <c r="LM69" s="849">
        <f>IF(LI64&lt;='10. EVALUACIÓN'!$D$10,1,0)</f>
        <v>1</v>
      </c>
      <c r="LN69" s="781"/>
      <c r="LO69" s="849">
        <f>IF(LJ59&lt;='10. EVALUACIÓN'!$D$9,1,0)</f>
        <v>1</v>
      </c>
      <c r="LP69" s="850"/>
      <c r="LQ69" s="851"/>
      <c r="LR69" s="849">
        <f>PRODUCT(LR12:LR58)</f>
        <v>1</v>
      </c>
      <c r="LS69" s="851"/>
      <c r="LT69" s="849">
        <f>IFERROR(IF(LT60&gt;=0.5,0,1),0)</f>
        <v>1</v>
      </c>
      <c r="LX69" s="846" t="str">
        <f>+IF(MH69*MK69*MM69*MF69=1,"OK","NO HABILITADO")</f>
        <v>OK</v>
      </c>
      <c r="LY69" s="847"/>
      <c r="LZ69" s="847"/>
      <c r="MA69" s="847"/>
      <c r="MB69" s="847"/>
      <c r="MC69" s="847"/>
      <c r="MD69" s="848"/>
      <c r="ME69" s="781"/>
      <c r="MF69" s="849">
        <f>IF(MB64&lt;='10. EVALUACIÓN'!$D$10,1,0)</f>
        <v>1</v>
      </c>
      <c r="MG69" s="781"/>
      <c r="MH69" s="849">
        <f>IF(MC59&lt;='10. EVALUACIÓN'!$D$9,1,0)</f>
        <v>1</v>
      </c>
      <c r="MI69" s="850"/>
      <c r="MJ69" s="851"/>
      <c r="MK69" s="849">
        <f>PRODUCT(MK12:MK58)</f>
        <v>1</v>
      </c>
      <c r="ML69" s="851"/>
      <c r="MM69" s="849">
        <f>IFERROR(IF(MM60&gt;=0.5,0,1),0)</f>
        <v>1</v>
      </c>
      <c r="MQ69" s="846" t="str">
        <f>+IF(NA69*ND69*NF69*MY69=1,"OK","NO HABILITADO")</f>
        <v>OK</v>
      </c>
      <c r="MR69" s="847"/>
      <c r="MS69" s="847"/>
      <c r="MT69" s="847"/>
      <c r="MU69" s="847"/>
      <c r="MV69" s="847"/>
      <c r="MW69" s="848"/>
      <c r="MX69" s="781"/>
      <c r="MY69" s="849">
        <f>IF(MU64&lt;='10. EVALUACIÓN'!$D$10,1,0)</f>
        <v>1</v>
      </c>
      <c r="MZ69" s="781"/>
      <c r="NA69" s="849">
        <f>IF(MV59&lt;='10. EVALUACIÓN'!$D$9,1,0)</f>
        <v>1</v>
      </c>
      <c r="NB69" s="850"/>
      <c r="NC69" s="851"/>
      <c r="ND69" s="849">
        <f>PRODUCT(ND12:ND58)</f>
        <v>1</v>
      </c>
      <c r="NE69" s="851"/>
      <c r="NF69" s="849">
        <f>IFERROR(IF(NF60&gt;=0.5,0,1),0)</f>
        <v>1</v>
      </c>
      <c r="NJ69" s="846" t="str">
        <f>+IF(NT69*NW69*NY69*NR69=1,"OK","NO HABILITADO")</f>
        <v>OK</v>
      </c>
      <c r="NK69" s="847"/>
      <c r="NL69" s="847"/>
      <c r="NM69" s="847"/>
      <c r="NN69" s="847"/>
      <c r="NO69" s="847"/>
      <c r="NP69" s="848"/>
      <c r="NQ69" s="781"/>
      <c r="NR69" s="849">
        <f>IF(NN64&lt;='10. EVALUACIÓN'!$D$10,1,0)</f>
        <v>1</v>
      </c>
      <c r="NS69" s="781"/>
      <c r="NT69" s="849">
        <f>IF(NO59&lt;='10. EVALUACIÓN'!$D$9,1,0)</f>
        <v>1</v>
      </c>
      <c r="NU69" s="850"/>
      <c r="NV69" s="851"/>
      <c r="NW69" s="849">
        <f>PRODUCT(NW12:NW58)</f>
        <v>1</v>
      </c>
      <c r="NX69" s="851"/>
      <c r="NY69" s="849">
        <f>IFERROR(IF(NY60&gt;=0.5,0,1),0)</f>
        <v>1</v>
      </c>
      <c r="OC69" s="846" t="str">
        <f>+IF(OM69*OP69*OR69*OK69=1,"OK","NO HABILITADO")</f>
        <v>OK</v>
      </c>
      <c r="OD69" s="847"/>
      <c r="OE69" s="847"/>
      <c r="OF69" s="847"/>
      <c r="OG69" s="847"/>
      <c r="OH69" s="847"/>
      <c r="OI69" s="848"/>
      <c r="OJ69" s="781"/>
      <c r="OK69" s="849">
        <f>IF(OG64&lt;='10. EVALUACIÓN'!$D$10,1,0)</f>
        <v>1</v>
      </c>
      <c r="OL69" s="781"/>
      <c r="OM69" s="849">
        <f>IF(OH59&lt;='10. EVALUACIÓN'!$D$9,1,0)</f>
        <v>1</v>
      </c>
      <c r="ON69" s="850"/>
      <c r="OO69" s="851"/>
      <c r="OP69" s="849">
        <f>PRODUCT(OP12:OP58)</f>
        <v>1</v>
      </c>
      <c r="OQ69" s="851"/>
      <c r="OR69" s="849">
        <f>IFERROR(IF(OR60&gt;=0.5,0,1),0)</f>
        <v>1</v>
      </c>
    </row>
    <row r="70" spans="1:15552" ht="131.25" thickTop="1" thickBot="1" x14ac:dyDescent="0.3">
      <c r="R70" s="836"/>
      <c r="T70" s="781"/>
      <c r="U70" s="68" t="s">
        <v>389</v>
      </c>
      <c r="V70" s="781"/>
      <c r="W70" s="68" t="s">
        <v>390</v>
      </c>
      <c r="X70" s="853"/>
      <c r="Y70" s="851"/>
      <c r="Z70" s="68" t="s">
        <v>106</v>
      </c>
      <c r="AA70" s="851"/>
      <c r="AB70" s="68" t="s">
        <v>72</v>
      </c>
      <c r="AC70" s="852"/>
      <c r="AK70" s="836"/>
      <c r="AM70" s="781"/>
      <c r="AN70" s="68" t="s">
        <v>389</v>
      </c>
      <c r="AO70" s="781"/>
      <c r="AP70" s="68" t="s">
        <v>390</v>
      </c>
      <c r="AQ70" s="853"/>
      <c r="AR70" s="851"/>
      <c r="AS70" s="68" t="s">
        <v>106</v>
      </c>
      <c r="AT70" s="851"/>
      <c r="AU70" s="68" t="s">
        <v>72</v>
      </c>
      <c r="BD70" s="836"/>
      <c r="BF70" s="781"/>
      <c r="BG70" s="68" t="s">
        <v>389</v>
      </c>
      <c r="BH70" s="781"/>
      <c r="BI70" s="68" t="s">
        <v>390</v>
      </c>
      <c r="BJ70" s="853"/>
      <c r="BK70" s="851"/>
      <c r="BL70" s="68" t="s">
        <v>106</v>
      </c>
      <c r="BM70" s="851"/>
      <c r="BN70" s="68" t="s">
        <v>72</v>
      </c>
      <c r="BW70" s="836"/>
      <c r="BY70" s="781"/>
      <c r="BZ70" s="68" t="s">
        <v>389</v>
      </c>
      <c r="CA70" s="781"/>
      <c r="CB70" s="68" t="s">
        <v>390</v>
      </c>
      <c r="CC70" s="853"/>
      <c r="CD70" s="851"/>
      <c r="CE70" s="68" t="s">
        <v>106</v>
      </c>
      <c r="CF70" s="851"/>
      <c r="CG70" s="68" t="s">
        <v>72</v>
      </c>
      <c r="CP70" s="836"/>
      <c r="CR70" s="781"/>
      <c r="CS70" s="68" t="s">
        <v>389</v>
      </c>
      <c r="CT70" s="781"/>
      <c r="CU70" s="68" t="s">
        <v>390</v>
      </c>
      <c r="CV70" s="853"/>
      <c r="CW70" s="851"/>
      <c r="CX70" s="68" t="s">
        <v>106</v>
      </c>
      <c r="CY70" s="851"/>
      <c r="CZ70" s="68" t="s">
        <v>72</v>
      </c>
      <c r="DI70" s="836"/>
      <c r="DK70" s="781"/>
      <c r="DL70" s="68" t="s">
        <v>389</v>
      </c>
      <c r="DM70" s="781"/>
      <c r="DN70" s="68" t="s">
        <v>390</v>
      </c>
      <c r="DO70" s="853"/>
      <c r="DP70" s="851"/>
      <c r="DQ70" s="68" t="s">
        <v>106</v>
      </c>
      <c r="DR70" s="851"/>
      <c r="DS70" s="68" t="s">
        <v>72</v>
      </c>
      <c r="EB70" s="836"/>
      <c r="ED70" s="781"/>
      <c r="EE70" s="68" t="s">
        <v>389</v>
      </c>
      <c r="EF70" s="781"/>
      <c r="EG70" s="68" t="s">
        <v>390</v>
      </c>
      <c r="EH70" s="853"/>
      <c r="EI70" s="851"/>
      <c r="EJ70" s="68" t="s">
        <v>106</v>
      </c>
      <c r="EK70" s="851"/>
      <c r="EL70" s="68" t="s">
        <v>72</v>
      </c>
      <c r="EU70" s="836"/>
      <c r="EW70" s="781"/>
      <c r="EX70" s="68" t="s">
        <v>389</v>
      </c>
      <c r="EY70" s="781"/>
      <c r="EZ70" s="68" t="s">
        <v>390</v>
      </c>
      <c r="FA70" s="853"/>
      <c r="FB70" s="851"/>
      <c r="FC70" s="68" t="s">
        <v>106</v>
      </c>
      <c r="FD70" s="851"/>
      <c r="FE70" s="68" t="s">
        <v>72</v>
      </c>
      <c r="FH70" s="288"/>
      <c r="FI70" s="288" t="s">
        <v>607</v>
      </c>
      <c r="FJ70" s="289" t="s">
        <v>219</v>
      </c>
      <c r="FK70" s="672"/>
      <c r="FL70" s="673"/>
      <c r="FM70" s="674"/>
      <c r="FN70" s="675"/>
      <c r="FO70" s="676">
        <f>SUM(FN71:FN106)</f>
        <v>97840000</v>
      </c>
      <c r="FP70" s="781"/>
      <c r="FQ70" s="68" t="s">
        <v>389</v>
      </c>
      <c r="FR70" s="781"/>
      <c r="FS70" s="68" t="s">
        <v>390</v>
      </c>
      <c r="FT70" s="853"/>
      <c r="FU70" s="851"/>
      <c r="FV70" s="68" t="s">
        <v>106</v>
      </c>
      <c r="FW70" s="851"/>
      <c r="FX70" s="68" t="s">
        <v>72</v>
      </c>
      <c r="GG70" s="836"/>
      <c r="GI70" s="781"/>
      <c r="GJ70" s="68" t="s">
        <v>389</v>
      </c>
      <c r="GK70" s="781"/>
      <c r="GL70" s="68" t="s">
        <v>390</v>
      </c>
      <c r="GM70" s="853"/>
      <c r="GN70" s="851"/>
      <c r="GO70" s="68" t="s">
        <v>106</v>
      </c>
      <c r="GP70" s="851"/>
      <c r="GQ70" s="68" t="s">
        <v>72</v>
      </c>
      <c r="GZ70" s="836"/>
      <c r="HB70" s="781"/>
      <c r="HC70" s="68" t="s">
        <v>389</v>
      </c>
      <c r="HD70" s="781"/>
      <c r="HE70" s="68" t="s">
        <v>390</v>
      </c>
      <c r="HF70" s="853"/>
      <c r="HG70" s="851"/>
      <c r="HH70" s="68" t="s">
        <v>106</v>
      </c>
      <c r="HI70" s="851"/>
      <c r="HJ70" s="68" t="s">
        <v>72</v>
      </c>
      <c r="HS70" s="836"/>
      <c r="HU70" s="781"/>
      <c r="HV70" s="68" t="s">
        <v>389</v>
      </c>
      <c r="HW70" s="781"/>
      <c r="HX70" s="68" t="s">
        <v>390</v>
      </c>
      <c r="HY70" s="853"/>
      <c r="HZ70" s="851"/>
      <c r="IA70" s="68" t="s">
        <v>106</v>
      </c>
      <c r="IB70" s="851"/>
      <c r="IC70" s="68" t="s">
        <v>72</v>
      </c>
      <c r="IL70" s="836"/>
      <c r="IN70" s="781"/>
      <c r="IO70" s="68" t="s">
        <v>389</v>
      </c>
      <c r="IP70" s="781"/>
      <c r="IQ70" s="68" t="s">
        <v>390</v>
      </c>
      <c r="IR70" s="853"/>
      <c r="IS70" s="851"/>
      <c r="IT70" s="68" t="s">
        <v>106</v>
      </c>
      <c r="IU70" s="851"/>
      <c r="IV70" s="68" t="s">
        <v>72</v>
      </c>
      <c r="JE70" s="836"/>
      <c r="JG70" s="781"/>
      <c r="JH70" s="68" t="s">
        <v>389</v>
      </c>
      <c r="JI70" s="781"/>
      <c r="JJ70" s="68" t="s">
        <v>390</v>
      </c>
      <c r="JK70" s="853"/>
      <c r="JL70" s="851"/>
      <c r="JM70" s="68" t="s">
        <v>106</v>
      </c>
      <c r="JN70" s="851"/>
      <c r="JO70" s="68" t="s">
        <v>72</v>
      </c>
      <c r="JX70" s="836"/>
      <c r="JZ70" s="781"/>
      <c r="KA70" s="68" t="s">
        <v>389</v>
      </c>
      <c r="KB70" s="781"/>
      <c r="KC70" s="68" t="s">
        <v>390</v>
      </c>
      <c r="KD70" s="853"/>
      <c r="KE70" s="851"/>
      <c r="KF70" s="68" t="s">
        <v>106</v>
      </c>
      <c r="KG70" s="851"/>
      <c r="KH70" s="68" t="s">
        <v>72</v>
      </c>
      <c r="KQ70" s="836"/>
      <c r="KS70" s="781"/>
      <c r="KT70" s="68" t="s">
        <v>389</v>
      </c>
      <c r="KU70" s="781"/>
      <c r="KV70" s="68" t="s">
        <v>390</v>
      </c>
      <c r="KW70" s="853"/>
      <c r="KX70" s="851"/>
      <c r="KY70" s="68" t="s">
        <v>106</v>
      </c>
      <c r="KZ70" s="851"/>
      <c r="LA70" s="68" t="s">
        <v>72</v>
      </c>
      <c r="LJ70" s="836"/>
      <c r="LL70" s="781"/>
      <c r="LM70" s="68" t="s">
        <v>389</v>
      </c>
      <c r="LN70" s="781"/>
      <c r="LO70" s="68" t="s">
        <v>390</v>
      </c>
      <c r="LP70" s="853"/>
      <c r="LQ70" s="851"/>
      <c r="LR70" s="68" t="s">
        <v>106</v>
      </c>
      <c r="LS70" s="851"/>
      <c r="LT70" s="68" t="s">
        <v>72</v>
      </c>
      <c r="MC70" s="836"/>
      <c r="ME70" s="781"/>
      <c r="MF70" s="68" t="s">
        <v>389</v>
      </c>
      <c r="MG70" s="781"/>
      <c r="MH70" s="68" t="s">
        <v>390</v>
      </c>
      <c r="MI70" s="853"/>
      <c r="MJ70" s="851"/>
      <c r="MK70" s="68" t="s">
        <v>106</v>
      </c>
      <c r="ML70" s="851"/>
      <c r="MM70" s="68" t="s">
        <v>72</v>
      </c>
      <c r="MV70" s="836"/>
      <c r="MX70" s="781"/>
      <c r="MY70" s="68" t="s">
        <v>389</v>
      </c>
      <c r="MZ70" s="781"/>
      <c r="NA70" s="68" t="s">
        <v>390</v>
      </c>
      <c r="NB70" s="853"/>
      <c r="NC70" s="851"/>
      <c r="ND70" s="68" t="s">
        <v>106</v>
      </c>
      <c r="NE70" s="851"/>
      <c r="NF70" s="68" t="s">
        <v>72</v>
      </c>
      <c r="NO70" s="836"/>
      <c r="NQ70" s="781"/>
      <c r="NR70" s="68" t="s">
        <v>389</v>
      </c>
      <c r="NS70" s="781"/>
      <c r="NT70" s="68" t="s">
        <v>390</v>
      </c>
      <c r="NU70" s="853"/>
      <c r="NV70" s="851"/>
      <c r="NW70" s="68" t="s">
        <v>106</v>
      </c>
      <c r="NX70" s="851"/>
      <c r="NY70" s="68" t="s">
        <v>72</v>
      </c>
      <c r="OH70" s="836"/>
      <c r="OJ70" s="781"/>
      <c r="OK70" s="68" t="s">
        <v>389</v>
      </c>
      <c r="OL70" s="781"/>
      <c r="OM70" s="68" t="s">
        <v>390</v>
      </c>
      <c r="ON70" s="853"/>
      <c r="OO70" s="851"/>
      <c r="OP70" s="68" t="s">
        <v>106</v>
      </c>
      <c r="OQ70" s="851"/>
      <c r="OR70" s="68" t="s">
        <v>72</v>
      </c>
    </row>
    <row r="71" spans="1:15552" s="856" customFormat="1" ht="17.25" thickTop="1" thickBot="1" x14ac:dyDescent="0.3">
      <c r="A71" s="854"/>
      <c r="B71" s="781"/>
      <c r="C71" s="855"/>
      <c r="D71" s="855"/>
      <c r="F71" s="857"/>
      <c r="H71" s="781"/>
      <c r="I71" s="855"/>
      <c r="N71" s="857"/>
      <c r="O71" s="857"/>
      <c r="P71" s="857"/>
      <c r="Q71" s="857"/>
      <c r="R71" s="857"/>
      <c r="S71" s="857"/>
      <c r="Y71" s="857"/>
      <c r="Z71" s="857"/>
      <c r="AA71" s="857"/>
      <c r="AB71" s="857"/>
      <c r="AC71" s="857"/>
      <c r="FH71" s="293"/>
      <c r="FI71" s="293" t="s">
        <v>608</v>
      </c>
      <c r="FJ71" s="294" t="s">
        <v>609</v>
      </c>
      <c r="FK71" s="685"/>
      <c r="FL71" s="686"/>
      <c r="FM71" s="687"/>
      <c r="FN71" s="688"/>
      <c r="FO71" s="719"/>
    </row>
    <row r="72" spans="1:15552" s="856" customFormat="1" ht="75.75" thickTop="1" x14ac:dyDescent="0.25">
      <c r="A72" s="854"/>
      <c r="B72" s="781"/>
      <c r="C72" s="858"/>
      <c r="D72" s="855"/>
      <c r="F72" s="859"/>
      <c r="I72" s="855"/>
      <c r="N72" s="859"/>
      <c r="O72" s="859"/>
      <c r="P72" s="859"/>
      <c r="Q72" s="859"/>
      <c r="R72" s="859"/>
      <c r="S72" s="859"/>
      <c r="V72" s="781"/>
      <c r="W72" s="781"/>
      <c r="Y72" s="859"/>
      <c r="Z72" s="859"/>
      <c r="AA72" s="859"/>
      <c r="AB72" s="859"/>
      <c r="AC72" s="859"/>
      <c r="AD72" s="781"/>
      <c r="AE72" s="781"/>
      <c r="AF72" s="781"/>
      <c r="AG72" s="781"/>
      <c r="AH72" s="781"/>
      <c r="AI72" s="781"/>
      <c r="AJ72" s="781"/>
      <c r="AK72" s="781"/>
      <c r="AL72" s="781"/>
      <c r="AM72" s="781"/>
      <c r="AN72" s="781"/>
      <c r="AO72" s="781"/>
      <c r="AP72" s="781"/>
      <c r="AQ72" s="781"/>
      <c r="AR72" s="781"/>
      <c r="AS72" s="781"/>
      <c r="AT72" s="781"/>
      <c r="AU72" s="781"/>
      <c r="AV72" s="781"/>
      <c r="AW72" s="781"/>
      <c r="AX72" s="781"/>
      <c r="AY72" s="781"/>
      <c r="AZ72" s="781"/>
      <c r="BA72" s="781"/>
      <c r="BB72" s="781"/>
      <c r="BC72" s="781"/>
      <c r="BD72" s="781"/>
      <c r="BE72" s="781"/>
      <c r="BF72" s="781"/>
      <c r="BG72" s="781"/>
      <c r="BH72" s="781"/>
      <c r="BI72" s="781"/>
      <c r="BJ72" s="781"/>
      <c r="BK72" s="781"/>
      <c r="BL72" s="781"/>
      <c r="BM72" s="781"/>
      <c r="BN72" s="781"/>
      <c r="BO72" s="781"/>
      <c r="BP72" s="781"/>
      <c r="BQ72" s="781"/>
      <c r="BR72" s="781"/>
      <c r="BS72" s="781"/>
      <c r="BT72" s="781"/>
      <c r="BU72" s="781"/>
      <c r="BV72" s="781"/>
      <c r="BW72" s="781"/>
      <c r="BX72" s="781"/>
      <c r="BY72" s="781"/>
      <c r="BZ72" s="781"/>
      <c r="CA72" s="781"/>
      <c r="CB72" s="781"/>
      <c r="CC72" s="781"/>
      <c r="CD72" s="781"/>
      <c r="CE72" s="781"/>
      <c r="CF72" s="781"/>
      <c r="CG72" s="781"/>
      <c r="CH72" s="781"/>
      <c r="CI72" s="781"/>
      <c r="CJ72" s="781"/>
      <c r="CK72" s="781"/>
      <c r="CL72" s="781"/>
      <c r="CM72" s="781"/>
      <c r="CN72" s="781"/>
      <c r="CO72" s="781"/>
      <c r="CP72" s="781"/>
      <c r="CQ72" s="781"/>
      <c r="CR72" s="781"/>
      <c r="CS72" s="781"/>
      <c r="CT72" s="781"/>
      <c r="CU72" s="781"/>
      <c r="CV72" s="781"/>
      <c r="CW72" s="781"/>
      <c r="CX72" s="781"/>
      <c r="CY72" s="781"/>
      <c r="CZ72" s="781"/>
      <c r="DA72" s="781"/>
      <c r="DB72" s="781"/>
      <c r="DC72" s="781"/>
      <c r="DD72" s="781"/>
      <c r="DE72" s="781"/>
      <c r="DF72" s="781"/>
      <c r="DG72" s="781"/>
      <c r="DH72" s="781"/>
      <c r="DI72" s="781"/>
      <c r="DJ72" s="781"/>
      <c r="DK72" s="781"/>
      <c r="DL72" s="781"/>
      <c r="DM72" s="781"/>
      <c r="DN72" s="781"/>
      <c r="DO72" s="781"/>
      <c r="DP72" s="781"/>
      <c r="DQ72" s="781"/>
      <c r="DR72" s="781"/>
      <c r="DS72" s="781"/>
      <c r="DT72" s="781"/>
      <c r="DU72" s="781"/>
      <c r="DV72" s="781"/>
      <c r="DW72" s="781"/>
      <c r="DX72" s="781"/>
      <c r="DY72" s="781"/>
      <c r="DZ72" s="781"/>
      <c r="EA72" s="781"/>
      <c r="EB72" s="781"/>
      <c r="EC72" s="781"/>
      <c r="ED72" s="781"/>
      <c r="EE72" s="781"/>
      <c r="EF72" s="781"/>
      <c r="EG72" s="781"/>
      <c r="EH72" s="781"/>
      <c r="EI72" s="781"/>
      <c r="EJ72" s="781"/>
      <c r="EK72" s="781"/>
      <c r="EL72" s="781"/>
      <c r="EM72" s="781"/>
      <c r="EN72" s="781"/>
      <c r="EO72" s="781"/>
      <c r="EP72" s="781"/>
      <c r="EQ72" s="781"/>
      <c r="ER72" s="781"/>
      <c r="ES72" s="781"/>
      <c r="ET72" s="781"/>
      <c r="EU72" s="781"/>
      <c r="EV72" s="781"/>
      <c r="EW72" s="781"/>
      <c r="EX72" s="781"/>
      <c r="EY72" s="781"/>
      <c r="EZ72" s="781"/>
      <c r="FA72" s="781"/>
      <c r="FB72" s="781"/>
      <c r="FC72" s="781"/>
      <c r="FD72" s="781"/>
      <c r="FE72" s="781"/>
      <c r="FF72" s="781"/>
      <c r="FG72" s="781"/>
      <c r="FH72" s="702" t="s">
        <v>382</v>
      </c>
      <c r="FI72" s="702" t="s">
        <v>220</v>
      </c>
      <c r="FJ72" s="298" t="s">
        <v>610</v>
      </c>
      <c r="FK72" s="692" t="s">
        <v>148</v>
      </c>
      <c r="FL72" s="703">
        <v>3</v>
      </c>
      <c r="FM72" s="704">
        <v>4200000</v>
      </c>
      <c r="FN72" s="705">
        <f>ROUND(FL72*FM72,0)</f>
        <v>12600000</v>
      </c>
      <c r="FO72" s="722"/>
      <c r="FP72" s="781"/>
      <c r="FQ72" s="781"/>
      <c r="FR72" s="781"/>
      <c r="FS72" s="781"/>
      <c r="FT72" s="781"/>
      <c r="FU72" s="781"/>
      <c r="FV72" s="781"/>
      <c r="FW72" s="781"/>
      <c r="FX72" s="781"/>
      <c r="FY72" s="781"/>
      <c r="FZ72" s="781"/>
      <c r="GA72" s="781"/>
      <c r="GB72" s="781"/>
      <c r="GC72" s="781"/>
      <c r="GD72" s="781"/>
      <c r="GE72" s="781"/>
      <c r="GF72" s="781"/>
      <c r="GG72" s="781"/>
      <c r="GH72" s="781"/>
      <c r="GI72" s="781"/>
      <c r="GJ72" s="781"/>
      <c r="GK72" s="781"/>
      <c r="GL72" s="781"/>
      <c r="GM72" s="781"/>
      <c r="GN72" s="781"/>
      <c r="GO72" s="781"/>
      <c r="GP72" s="781"/>
      <c r="GQ72" s="781"/>
      <c r="GR72" s="781"/>
      <c r="GS72" s="781"/>
      <c r="GT72" s="781"/>
      <c r="GU72" s="781"/>
      <c r="GV72" s="781"/>
      <c r="GW72" s="781"/>
      <c r="GX72" s="781"/>
      <c r="GY72" s="781"/>
      <c r="GZ72" s="781"/>
      <c r="HA72" s="781"/>
      <c r="HB72" s="781"/>
      <c r="HC72" s="781"/>
      <c r="HD72" s="781"/>
      <c r="HE72" s="781"/>
      <c r="HF72" s="781"/>
      <c r="HG72" s="781"/>
      <c r="HH72" s="781"/>
      <c r="HI72" s="781"/>
      <c r="HJ72" s="781"/>
      <c r="HK72" s="781"/>
      <c r="HL72" s="781"/>
      <c r="HM72" s="781"/>
      <c r="HN72" s="781"/>
      <c r="HO72" s="781"/>
      <c r="HP72" s="781"/>
      <c r="HQ72" s="781"/>
      <c r="HR72" s="781"/>
      <c r="HS72" s="781"/>
      <c r="HT72" s="781"/>
      <c r="HU72" s="781"/>
      <c r="HV72" s="781"/>
      <c r="HW72" s="781"/>
      <c r="HX72" s="781"/>
      <c r="HY72" s="781"/>
      <c r="HZ72" s="781"/>
      <c r="IA72" s="781"/>
      <c r="IB72" s="781"/>
      <c r="IC72" s="781"/>
      <c r="ID72" s="781"/>
      <c r="IE72" s="781"/>
      <c r="IF72" s="781"/>
      <c r="IG72" s="781"/>
      <c r="IH72" s="781"/>
      <c r="II72" s="781"/>
      <c r="IJ72" s="781"/>
      <c r="IK72" s="781"/>
      <c r="IL72" s="781"/>
      <c r="IM72" s="781"/>
      <c r="IN72" s="781"/>
      <c r="IO72" s="781"/>
      <c r="IP72" s="781"/>
      <c r="IQ72" s="781"/>
      <c r="IR72" s="781"/>
      <c r="IS72" s="781"/>
      <c r="IT72" s="781"/>
      <c r="IU72" s="781"/>
      <c r="IV72" s="781"/>
      <c r="IW72" s="781"/>
      <c r="IX72" s="781"/>
      <c r="IY72" s="781"/>
      <c r="IZ72" s="781"/>
      <c r="JA72" s="781"/>
      <c r="JB72" s="781"/>
      <c r="JC72" s="781"/>
      <c r="JD72" s="781"/>
      <c r="JE72" s="781"/>
      <c r="JF72" s="781"/>
      <c r="JG72" s="781"/>
      <c r="JH72" s="781"/>
      <c r="JI72" s="781"/>
      <c r="JJ72" s="781"/>
      <c r="JK72" s="781"/>
      <c r="JL72" s="781"/>
      <c r="JM72" s="781"/>
      <c r="JN72" s="781"/>
      <c r="JO72" s="781"/>
      <c r="JP72" s="781"/>
      <c r="JQ72" s="781"/>
      <c r="JR72" s="781"/>
      <c r="JS72" s="781"/>
      <c r="JT72" s="781"/>
      <c r="JU72" s="781"/>
      <c r="JV72" s="781"/>
      <c r="JW72" s="781"/>
      <c r="JX72" s="781"/>
      <c r="JY72" s="781"/>
      <c r="JZ72" s="781"/>
      <c r="KA72" s="781"/>
      <c r="KB72" s="781"/>
      <c r="KC72" s="781"/>
      <c r="KD72" s="781"/>
      <c r="KE72" s="781"/>
      <c r="KF72" s="781"/>
      <c r="KG72" s="781"/>
      <c r="KH72" s="781"/>
      <c r="KI72" s="781"/>
      <c r="KJ72" s="781"/>
      <c r="KK72" s="781"/>
      <c r="KL72" s="781"/>
      <c r="KM72" s="781"/>
      <c r="KN72" s="781"/>
      <c r="KO72" s="781"/>
      <c r="KP72" s="781"/>
      <c r="KQ72" s="781"/>
      <c r="KR72" s="781"/>
      <c r="KS72" s="781"/>
      <c r="KT72" s="781"/>
      <c r="KU72" s="781"/>
      <c r="KV72" s="781"/>
      <c r="KW72" s="781"/>
      <c r="KX72" s="781"/>
      <c r="KY72" s="781"/>
      <c r="KZ72" s="781"/>
      <c r="LA72" s="781"/>
      <c r="LB72" s="781"/>
      <c r="LC72" s="781"/>
      <c r="LD72" s="781"/>
      <c r="LE72" s="781"/>
      <c r="LF72" s="781"/>
      <c r="LG72" s="781"/>
      <c r="LH72" s="781"/>
      <c r="LI72" s="781"/>
      <c r="LJ72" s="781"/>
      <c r="LK72" s="781"/>
      <c r="LL72" s="781"/>
      <c r="LM72" s="781"/>
      <c r="LN72" s="781"/>
      <c r="LO72" s="781"/>
      <c r="LP72" s="781"/>
      <c r="LQ72" s="781"/>
      <c r="LR72" s="781"/>
      <c r="LS72" s="781"/>
      <c r="LT72" s="781"/>
      <c r="LU72" s="781"/>
      <c r="LV72" s="781"/>
      <c r="LW72" s="781"/>
      <c r="LX72" s="781"/>
      <c r="LY72" s="781"/>
      <c r="LZ72" s="781"/>
      <c r="MA72" s="781"/>
      <c r="MB72" s="781"/>
      <c r="MC72" s="781"/>
      <c r="MD72" s="781"/>
      <c r="ME72" s="781"/>
      <c r="MF72" s="781"/>
      <c r="MG72" s="781"/>
      <c r="MH72" s="781"/>
      <c r="MI72" s="781"/>
      <c r="MJ72" s="781"/>
      <c r="MK72" s="781"/>
      <c r="ML72" s="781"/>
      <c r="MM72" s="781"/>
      <c r="MN72" s="781"/>
      <c r="MO72" s="781"/>
      <c r="MP72" s="781"/>
      <c r="MQ72" s="781"/>
      <c r="MR72" s="781"/>
      <c r="MS72" s="781"/>
      <c r="MT72" s="781"/>
      <c r="MU72" s="781"/>
      <c r="MV72" s="781"/>
      <c r="MW72" s="781"/>
      <c r="MX72" s="781"/>
      <c r="MY72" s="781"/>
      <c r="MZ72" s="781"/>
      <c r="NA72" s="781"/>
      <c r="NB72" s="781"/>
      <c r="NC72" s="781"/>
      <c r="ND72" s="781"/>
      <c r="NE72" s="781"/>
      <c r="NF72" s="781"/>
      <c r="NG72" s="781"/>
      <c r="NH72" s="781"/>
      <c r="NI72" s="781"/>
      <c r="NJ72" s="781"/>
      <c r="NK72" s="781"/>
      <c r="NL72" s="781"/>
      <c r="NM72" s="781"/>
      <c r="NN72" s="781"/>
      <c r="NO72" s="781"/>
      <c r="NP72" s="781"/>
      <c r="NQ72" s="781"/>
      <c r="NR72" s="781"/>
      <c r="NS72" s="781"/>
      <c r="NT72" s="781"/>
      <c r="NU72" s="781"/>
      <c r="NV72" s="781"/>
      <c r="NW72" s="781"/>
      <c r="NX72" s="781"/>
      <c r="NY72" s="781"/>
      <c r="NZ72" s="781"/>
      <c r="OA72" s="781"/>
      <c r="OB72" s="781"/>
      <c r="OC72" s="781"/>
      <c r="OD72" s="781"/>
      <c r="OE72" s="781"/>
      <c r="OF72" s="781"/>
      <c r="OG72" s="781"/>
      <c r="OH72" s="781"/>
      <c r="OI72" s="781"/>
      <c r="OJ72" s="781"/>
      <c r="OK72" s="781"/>
      <c r="OL72" s="781"/>
      <c r="OM72" s="781"/>
      <c r="ON72" s="781"/>
      <c r="OO72" s="781"/>
      <c r="OP72" s="781"/>
      <c r="OQ72" s="781"/>
      <c r="OR72" s="781"/>
      <c r="OS72" s="781"/>
      <c r="OT72" s="781"/>
      <c r="OU72" s="781"/>
      <c r="OV72" s="781"/>
      <c r="OW72" s="781"/>
      <c r="OX72" s="781"/>
      <c r="OY72" s="781"/>
      <c r="OZ72" s="781"/>
      <c r="PA72" s="781"/>
      <c r="PB72" s="781"/>
      <c r="PC72" s="781"/>
      <c r="PD72" s="781"/>
      <c r="PE72" s="781"/>
      <c r="PF72" s="781"/>
      <c r="PG72" s="781"/>
      <c r="PH72" s="781"/>
      <c r="PI72" s="781"/>
      <c r="PJ72" s="781"/>
      <c r="PK72" s="781"/>
      <c r="PL72" s="781"/>
      <c r="PM72" s="781"/>
      <c r="PN72" s="781"/>
      <c r="PO72" s="781"/>
      <c r="PP72" s="781"/>
      <c r="PQ72" s="781"/>
      <c r="PR72" s="781"/>
      <c r="PS72" s="781"/>
      <c r="PT72" s="781"/>
      <c r="PU72" s="781"/>
      <c r="PV72" s="781"/>
      <c r="PW72" s="781"/>
      <c r="PX72" s="781"/>
      <c r="PY72" s="781"/>
      <c r="PZ72" s="781"/>
      <c r="QA72" s="781"/>
      <c r="QB72" s="781"/>
      <c r="QC72" s="781"/>
      <c r="QD72" s="781"/>
      <c r="QE72" s="781"/>
      <c r="QF72" s="781"/>
      <c r="QG72" s="781"/>
      <c r="QH72" s="781"/>
      <c r="QI72" s="781"/>
      <c r="QJ72" s="781"/>
      <c r="QK72" s="781"/>
      <c r="QL72" s="781"/>
      <c r="QM72" s="781"/>
      <c r="QN72" s="781"/>
      <c r="QO72" s="781"/>
      <c r="QP72" s="781"/>
      <c r="QQ72" s="781"/>
      <c r="QR72" s="781"/>
      <c r="QS72" s="781"/>
      <c r="QT72" s="781"/>
      <c r="QU72" s="781"/>
      <c r="QV72" s="781"/>
      <c r="QW72" s="781"/>
      <c r="QX72" s="781"/>
      <c r="QY72" s="781"/>
      <c r="QZ72" s="781"/>
      <c r="RA72" s="781"/>
      <c r="RB72" s="781"/>
      <c r="RC72" s="781"/>
      <c r="RD72" s="781"/>
      <c r="RE72" s="781"/>
      <c r="RF72" s="781"/>
      <c r="RG72" s="781"/>
      <c r="RH72" s="781"/>
      <c r="RI72" s="781"/>
      <c r="RJ72" s="781"/>
      <c r="RK72" s="781"/>
      <c r="RL72" s="781"/>
      <c r="RM72" s="781"/>
      <c r="RN72" s="781"/>
      <c r="RO72" s="781"/>
      <c r="RP72" s="781"/>
      <c r="RQ72" s="781"/>
      <c r="RR72" s="781"/>
      <c r="RS72" s="781"/>
      <c r="RT72" s="781"/>
      <c r="RU72" s="781"/>
      <c r="RV72" s="781"/>
      <c r="RW72" s="781"/>
      <c r="RX72" s="781"/>
      <c r="RY72" s="781"/>
      <c r="RZ72" s="781"/>
      <c r="SA72" s="781"/>
      <c r="SB72" s="781"/>
      <c r="SC72" s="781"/>
      <c r="SD72" s="781"/>
      <c r="SE72" s="781"/>
      <c r="SF72" s="781"/>
      <c r="SG72" s="781"/>
      <c r="SH72" s="781"/>
      <c r="SI72" s="781"/>
      <c r="SJ72" s="781"/>
      <c r="SK72" s="781"/>
      <c r="SL72" s="781"/>
      <c r="SM72" s="781"/>
      <c r="SN72" s="781"/>
      <c r="SO72" s="781"/>
      <c r="SP72" s="781"/>
      <c r="SQ72" s="781"/>
      <c r="SR72" s="781"/>
      <c r="SS72" s="781"/>
      <c r="ST72" s="781"/>
      <c r="SU72" s="781"/>
      <c r="SV72" s="781"/>
      <c r="SW72" s="781"/>
      <c r="SX72" s="781"/>
      <c r="SY72" s="781"/>
      <c r="SZ72" s="781"/>
      <c r="TA72" s="781"/>
      <c r="TB72" s="781"/>
      <c r="TC72" s="781"/>
      <c r="TD72" s="781"/>
      <c r="TE72" s="781"/>
      <c r="TF72" s="781"/>
      <c r="TG72" s="781"/>
      <c r="TH72" s="781"/>
      <c r="TI72" s="781"/>
      <c r="TJ72" s="781"/>
      <c r="TK72" s="781"/>
      <c r="TL72" s="781"/>
      <c r="TM72" s="781"/>
      <c r="TN72" s="781"/>
      <c r="TO72" s="781"/>
      <c r="TP72" s="781"/>
      <c r="TQ72" s="781"/>
      <c r="TR72" s="781"/>
      <c r="TS72" s="781"/>
      <c r="TT72" s="781"/>
      <c r="TU72" s="781"/>
      <c r="TV72" s="781"/>
      <c r="TW72" s="781"/>
      <c r="TX72" s="781"/>
      <c r="TY72" s="781"/>
      <c r="TZ72" s="781"/>
      <c r="UA72" s="781"/>
      <c r="UB72" s="781"/>
      <c r="UC72" s="781"/>
      <c r="UD72" s="781"/>
      <c r="UE72" s="781"/>
      <c r="UF72" s="781"/>
      <c r="UG72" s="781"/>
      <c r="UH72" s="781"/>
      <c r="UI72" s="781"/>
      <c r="UJ72" s="781"/>
      <c r="UK72" s="781"/>
      <c r="UL72" s="781"/>
      <c r="UM72" s="781"/>
      <c r="UN72" s="781"/>
      <c r="UO72" s="781"/>
      <c r="UP72" s="781"/>
      <c r="UQ72" s="781"/>
      <c r="UR72" s="781"/>
      <c r="US72" s="781"/>
      <c r="UT72" s="781"/>
      <c r="UU72" s="781"/>
      <c r="UV72" s="781"/>
      <c r="UW72" s="781"/>
      <c r="UX72" s="781"/>
      <c r="UY72" s="781"/>
      <c r="UZ72" s="781"/>
      <c r="VA72" s="781"/>
      <c r="VB72" s="781"/>
      <c r="VC72" s="781"/>
      <c r="VD72" s="781"/>
      <c r="VE72" s="781"/>
      <c r="VF72" s="781"/>
      <c r="VG72" s="781"/>
      <c r="VH72" s="781"/>
      <c r="VI72" s="781"/>
      <c r="VJ72" s="781"/>
      <c r="VK72" s="781"/>
      <c r="VL72" s="781"/>
      <c r="VM72" s="781"/>
      <c r="VN72" s="781"/>
      <c r="VO72" s="781"/>
      <c r="VP72" s="781"/>
      <c r="VQ72" s="781"/>
      <c r="VR72" s="781"/>
      <c r="VS72" s="781"/>
      <c r="VT72" s="781"/>
      <c r="VU72" s="781"/>
      <c r="VV72" s="781"/>
      <c r="VW72" s="781"/>
      <c r="VX72" s="781"/>
      <c r="VY72" s="781"/>
      <c r="VZ72" s="781"/>
      <c r="WA72" s="781"/>
      <c r="WB72" s="781"/>
      <c r="WC72" s="781"/>
      <c r="WD72" s="781"/>
      <c r="WE72" s="781"/>
      <c r="WF72" s="781"/>
      <c r="WG72" s="781"/>
      <c r="WH72" s="781"/>
      <c r="WI72" s="781"/>
      <c r="WJ72" s="781"/>
      <c r="WK72" s="781"/>
      <c r="WL72" s="781"/>
      <c r="WM72" s="781"/>
      <c r="WN72" s="781"/>
      <c r="WO72" s="781"/>
      <c r="WP72" s="781"/>
      <c r="WQ72" s="781"/>
      <c r="WR72" s="781"/>
      <c r="WS72" s="781"/>
      <c r="WT72" s="781"/>
      <c r="WU72" s="781"/>
      <c r="WV72" s="781"/>
      <c r="WW72" s="781"/>
      <c r="WX72" s="781"/>
      <c r="WY72" s="781"/>
      <c r="WZ72" s="781"/>
      <c r="XA72" s="781"/>
      <c r="XB72" s="781"/>
      <c r="XC72" s="781"/>
      <c r="XD72" s="781"/>
      <c r="XE72" s="781"/>
      <c r="XF72" s="781"/>
      <c r="XG72" s="781"/>
      <c r="XH72" s="781"/>
      <c r="XI72" s="781"/>
      <c r="XJ72" s="781"/>
      <c r="XK72" s="781"/>
      <c r="XL72" s="781"/>
      <c r="XM72" s="781"/>
      <c r="XN72" s="781"/>
      <c r="XO72" s="781"/>
      <c r="XP72" s="781"/>
      <c r="XQ72" s="781"/>
      <c r="XR72" s="781"/>
      <c r="XS72" s="781"/>
      <c r="XT72" s="781"/>
      <c r="XU72" s="781"/>
      <c r="XV72" s="781"/>
      <c r="XW72" s="781"/>
      <c r="XX72" s="781"/>
      <c r="XY72" s="781"/>
      <c r="XZ72" s="781"/>
      <c r="YA72" s="781"/>
      <c r="YB72" s="781"/>
      <c r="YC72" s="781"/>
      <c r="YD72" s="781"/>
      <c r="YE72" s="781"/>
      <c r="YF72" s="781"/>
      <c r="YG72" s="781"/>
      <c r="YH72" s="781"/>
      <c r="YI72" s="781"/>
      <c r="YJ72" s="781"/>
      <c r="YK72" s="781"/>
      <c r="YL72" s="781"/>
      <c r="YM72" s="781"/>
      <c r="YN72" s="781"/>
      <c r="YO72" s="781"/>
      <c r="YP72" s="781"/>
      <c r="YQ72" s="781"/>
      <c r="YR72" s="781"/>
      <c r="YS72" s="781"/>
      <c r="YT72" s="781"/>
      <c r="YU72" s="781"/>
      <c r="YV72" s="781"/>
      <c r="YW72" s="781"/>
      <c r="YX72" s="781"/>
      <c r="YY72" s="781"/>
      <c r="YZ72" s="781"/>
      <c r="ZA72" s="781"/>
      <c r="ZB72" s="781"/>
      <c r="ZC72" s="781"/>
      <c r="ZD72" s="781"/>
      <c r="ZE72" s="781"/>
      <c r="ZF72" s="781"/>
      <c r="ZG72" s="781"/>
      <c r="ZH72" s="781"/>
      <c r="ZI72" s="781"/>
      <c r="ZJ72" s="781"/>
      <c r="ZK72" s="781"/>
      <c r="ZL72" s="781"/>
      <c r="ZM72" s="781"/>
      <c r="ZN72" s="781"/>
      <c r="ZO72" s="781"/>
      <c r="ZP72" s="781"/>
      <c r="ZQ72" s="781"/>
      <c r="ZR72" s="781"/>
      <c r="ZS72" s="781"/>
      <c r="ZT72" s="781"/>
      <c r="ZU72" s="781"/>
      <c r="ZV72" s="781"/>
      <c r="ZW72" s="781"/>
      <c r="ZX72" s="781"/>
      <c r="ZY72" s="781"/>
      <c r="ZZ72" s="781"/>
      <c r="AAA72" s="781"/>
      <c r="AAB72" s="781"/>
      <c r="AAC72" s="781"/>
      <c r="AAD72" s="781"/>
      <c r="AAE72" s="781"/>
      <c r="AAF72" s="781"/>
      <c r="AAG72" s="781"/>
      <c r="AAH72" s="781"/>
      <c r="AAI72" s="781"/>
      <c r="AAJ72" s="781"/>
      <c r="AAK72" s="781"/>
      <c r="AAL72" s="781"/>
      <c r="AAM72" s="781"/>
      <c r="AAN72" s="781"/>
      <c r="AAO72" s="781"/>
      <c r="AAP72" s="781"/>
      <c r="AAQ72" s="781"/>
      <c r="AAR72" s="781"/>
      <c r="AAS72" s="781"/>
      <c r="AAT72" s="781"/>
      <c r="AAU72" s="781"/>
      <c r="AAV72" s="781"/>
      <c r="AAW72" s="781"/>
      <c r="AAX72" s="781"/>
      <c r="AAY72" s="781"/>
      <c r="AAZ72" s="781"/>
      <c r="ABA72" s="781"/>
      <c r="ABB72" s="781"/>
      <c r="ABC72" s="781"/>
      <c r="ABD72" s="781"/>
      <c r="ABE72" s="781"/>
      <c r="ABF72" s="781"/>
      <c r="ABG72" s="781"/>
      <c r="ABH72" s="781"/>
      <c r="ABI72" s="781"/>
      <c r="ABJ72" s="781"/>
      <c r="ABK72" s="781"/>
      <c r="ABL72" s="781"/>
      <c r="ABM72" s="781"/>
      <c r="ABN72" s="781"/>
      <c r="ABO72" s="781"/>
      <c r="ABP72" s="781"/>
      <c r="ABQ72" s="781"/>
      <c r="ABR72" s="781"/>
      <c r="ABS72" s="781"/>
      <c r="ABT72" s="781"/>
      <c r="ABU72" s="781"/>
      <c r="ABV72" s="781"/>
      <c r="ABW72" s="781"/>
      <c r="ABX72" s="781"/>
      <c r="ABY72" s="781"/>
      <c r="ABZ72" s="781"/>
      <c r="ACA72" s="781"/>
      <c r="ACB72" s="781"/>
      <c r="ACC72" s="781"/>
      <c r="ACD72" s="781"/>
      <c r="ACE72" s="781"/>
      <c r="ACF72" s="781"/>
      <c r="ACG72" s="781"/>
      <c r="ACH72" s="781"/>
      <c r="ACI72" s="781"/>
      <c r="ACJ72" s="781"/>
      <c r="ACK72" s="781"/>
      <c r="ACL72" s="781"/>
      <c r="ACM72" s="781"/>
      <c r="ACN72" s="781"/>
      <c r="ACO72" s="781"/>
      <c r="ACP72" s="781"/>
      <c r="ACQ72" s="781"/>
      <c r="ACR72" s="781"/>
      <c r="ACS72" s="781"/>
      <c r="ACT72" s="781"/>
      <c r="ACU72" s="781"/>
      <c r="ACV72" s="781"/>
      <c r="ACW72" s="781"/>
      <c r="ACX72" s="781"/>
      <c r="ACY72" s="781"/>
      <c r="ACZ72" s="781"/>
      <c r="ADA72" s="781"/>
      <c r="ADB72" s="781"/>
      <c r="ADC72" s="781"/>
      <c r="ADD72" s="781"/>
      <c r="ADE72" s="781"/>
      <c r="ADF72" s="781"/>
      <c r="ADG72" s="781"/>
      <c r="ADH72" s="781"/>
      <c r="ADI72" s="781"/>
      <c r="ADJ72" s="781"/>
      <c r="ADK72" s="781"/>
      <c r="ADL72" s="781"/>
      <c r="ADM72" s="781"/>
      <c r="ADN72" s="781"/>
      <c r="ADO72" s="781"/>
      <c r="ADP72" s="781"/>
      <c r="ADQ72" s="781"/>
      <c r="ADR72" s="781"/>
      <c r="ADS72" s="781"/>
      <c r="ADT72" s="781"/>
      <c r="ADU72" s="781"/>
      <c r="ADV72" s="781"/>
      <c r="ADW72" s="781"/>
      <c r="ADX72" s="781"/>
      <c r="ADY72" s="781"/>
      <c r="ADZ72" s="781"/>
      <c r="AEA72" s="781"/>
      <c r="AEB72" s="781"/>
      <c r="AEC72" s="781"/>
      <c r="AED72" s="781"/>
      <c r="AEE72" s="781"/>
      <c r="AEF72" s="781"/>
      <c r="AEG72" s="781"/>
      <c r="AEH72" s="781"/>
      <c r="AEI72" s="781"/>
      <c r="AEJ72" s="781"/>
      <c r="AEK72" s="781"/>
      <c r="AEL72" s="781"/>
      <c r="AEM72" s="781"/>
      <c r="AEN72" s="781"/>
      <c r="AEO72" s="781"/>
      <c r="AEP72" s="781"/>
      <c r="AEQ72" s="781"/>
      <c r="AER72" s="781"/>
      <c r="AES72" s="781"/>
      <c r="AET72" s="781"/>
      <c r="AEU72" s="781"/>
      <c r="AEV72" s="781"/>
      <c r="AEW72" s="781"/>
      <c r="AEX72" s="781"/>
      <c r="AEY72" s="781"/>
      <c r="AEZ72" s="781"/>
      <c r="AFA72" s="781"/>
      <c r="AFB72" s="781"/>
      <c r="AFC72" s="781"/>
      <c r="AFD72" s="781"/>
      <c r="AFE72" s="781"/>
      <c r="AFF72" s="781"/>
      <c r="AFG72" s="781"/>
      <c r="AFH72" s="781"/>
      <c r="AFI72" s="781"/>
      <c r="AFJ72" s="781"/>
      <c r="AFK72" s="781"/>
      <c r="AFL72" s="781"/>
      <c r="AFM72" s="781"/>
      <c r="AFN72" s="781"/>
      <c r="AFO72" s="781"/>
      <c r="AFP72" s="781"/>
      <c r="AFQ72" s="781"/>
      <c r="AFR72" s="781"/>
      <c r="AFS72" s="781"/>
      <c r="AFT72" s="781"/>
      <c r="AFU72" s="781"/>
      <c r="AFV72" s="781"/>
      <c r="AFW72" s="781"/>
      <c r="AFX72" s="781"/>
      <c r="AFY72" s="781"/>
      <c r="AFZ72" s="781"/>
      <c r="AGA72" s="781"/>
      <c r="AGB72" s="781"/>
      <c r="AGC72" s="781"/>
      <c r="AGD72" s="781"/>
      <c r="AGE72" s="781"/>
      <c r="AGF72" s="781"/>
      <c r="AGG72" s="781"/>
      <c r="AGH72" s="781"/>
      <c r="AGI72" s="781"/>
      <c r="AGJ72" s="781"/>
      <c r="AGK72" s="781"/>
      <c r="AGL72" s="781"/>
      <c r="AGM72" s="781"/>
      <c r="AGN72" s="781"/>
      <c r="AGO72" s="781"/>
      <c r="AGP72" s="781"/>
      <c r="AGQ72" s="781"/>
      <c r="AGR72" s="781"/>
      <c r="AGS72" s="781"/>
      <c r="AGT72" s="781"/>
      <c r="AGU72" s="781"/>
      <c r="AGV72" s="781"/>
      <c r="AGW72" s="781"/>
      <c r="AGX72" s="781"/>
      <c r="AGY72" s="781"/>
      <c r="AGZ72" s="781"/>
      <c r="AHA72" s="781"/>
      <c r="AHB72" s="781"/>
      <c r="AHC72" s="781"/>
      <c r="AHD72" s="781"/>
      <c r="AHE72" s="781"/>
      <c r="AHF72" s="781"/>
      <c r="AHG72" s="781"/>
      <c r="AHH72" s="781"/>
      <c r="AHI72" s="781"/>
      <c r="AHJ72" s="781"/>
      <c r="AHK72" s="781"/>
      <c r="AHL72" s="781"/>
      <c r="AHM72" s="781"/>
      <c r="AHN72" s="781"/>
      <c r="AHO72" s="781"/>
      <c r="AHP72" s="781"/>
      <c r="AHQ72" s="781"/>
      <c r="AHR72" s="781"/>
      <c r="AHS72" s="781"/>
      <c r="AHT72" s="781"/>
      <c r="AHU72" s="781"/>
      <c r="AHV72" s="781"/>
      <c r="AHW72" s="781"/>
      <c r="AHX72" s="781"/>
      <c r="AHY72" s="781"/>
      <c r="AHZ72" s="781"/>
      <c r="AIA72" s="781"/>
      <c r="AIB72" s="781"/>
      <c r="AIC72" s="781"/>
      <c r="AID72" s="781"/>
      <c r="AIE72" s="781"/>
      <c r="AIF72" s="781"/>
      <c r="AIG72" s="781"/>
      <c r="AIH72" s="781"/>
      <c r="AII72" s="781"/>
      <c r="AIJ72" s="781"/>
      <c r="AIK72" s="781"/>
      <c r="AIL72" s="781"/>
      <c r="AIM72" s="781"/>
      <c r="AIN72" s="781"/>
      <c r="AIO72" s="781"/>
      <c r="AIP72" s="781"/>
      <c r="AIQ72" s="781"/>
      <c r="AIR72" s="781"/>
      <c r="AIS72" s="781"/>
      <c r="AIT72" s="781"/>
      <c r="AIU72" s="781"/>
      <c r="AIV72" s="781"/>
      <c r="AIW72" s="781"/>
      <c r="AIX72" s="781"/>
      <c r="AIY72" s="781"/>
      <c r="AIZ72" s="781"/>
      <c r="AJA72" s="781"/>
      <c r="AJB72" s="781"/>
      <c r="AJC72" s="781"/>
      <c r="AJD72" s="781"/>
      <c r="AJE72" s="781"/>
      <c r="AJF72" s="781"/>
      <c r="AJG72" s="781"/>
      <c r="AJH72" s="781"/>
      <c r="AJI72" s="781"/>
      <c r="AJJ72" s="781"/>
      <c r="AJK72" s="781"/>
      <c r="AJL72" s="781"/>
      <c r="AJM72" s="781"/>
      <c r="AJN72" s="781"/>
      <c r="AJO72" s="781"/>
      <c r="AJP72" s="781"/>
      <c r="AJQ72" s="781"/>
      <c r="AJR72" s="781"/>
      <c r="AJS72" s="781"/>
      <c r="AJT72" s="781"/>
      <c r="AJU72" s="781"/>
      <c r="AJV72" s="781"/>
      <c r="AJW72" s="781"/>
      <c r="AJX72" s="781"/>
      <c r="AJY72" s="781"/>
      <c r="AJZ72" s="781"/>
      <c r="AKA72" s="781"/>
      <c r="AKB72" s="781"/>
      <c r="AKC72" s="781"/>
      <c r="AKD72" s="781"/>
      <c r="AKE72" s="781"/>
      <c r="AKF72" s="781"/>
      <c r="AKG72" s="781"/>
      <c r="AKH72" s="781"/>
      <c r="AKI72" s="781"/>
      <c r="AKJ72" s="781"/>
      <c r="AKK72" s="781"/>
      <c r="AKL72" s="781"/>
      <c r="AKM72" s="781"/>
      <c r="AKN72" s="781"/>
      <c r="AKO72" s="781"/>
      <c r="AKP72" s="781"/>
      <c r="AKQ72" s="781"/>
      <c r="AKR72" s="781"/>
      <c r="AKS72" s="781"/>
      <c r="AKT72" s="781"/>
      <c r="AKU72" s="781"/>
      <c r="AKV72" s="781"/>
      <c r="AKW72" s="781"/>
      <c r="AKX72" s="781"/>
      <c r="AKY72" s="781"/>
      <c r="AKZ72" s="781"/>
      <c r="ALA72" s="781"/>
      <c r="ALB72" s="781"/>
      <c r="ALC72" s="781"/>
      <c r="ALD72" s="781"/>
      <c r="ALE72" s="781"/>
      <c r="ALF72" s="781"/>
      <c r="ALG72" s="781"/>
      <c r="ALH72" s="781"/>
      <c r="ALI72" s="781"/>
      <c r="ALJ72" s="781"/>
      <c r="ALK72" s="781"/>
      <c r="ALL72" s="781"/>
      <c r="ALM72" s="781"/>
      <c r="ALN72" s="781"/>
      <c r="ALO72" s="781"/>
      <c r="ALP72" s="781"/>
      <c r="ALQ72" s="781"/>
      <c r="ALR72" s="781"/>
      <c r="ALS72" s="781"/>
      <c r="ALT72" s="781"/>
      <c r="ALU72" s="781"/>
      <c r="ALV72" s="781"/>
      <c r="ALW72" s="781"/>
      <c r="ALX72" s="781"/>
      <c r="ALY72" s="781"/>
      <c r="ALZ72" s="781"/>
      <c r="AMA72" s="781"/>
      <c r="AMB72" s="781"/>
      <c r="AMC72" s="781"/>
      <c r="AMD72" s="781"/>
      <c r="AME72" s="781"/>
      <c r="AMF72" s="781"/>
      <c r="AMG72" s="781"/>
      <c r="AMH72" s="781"/>
      <c r="AMI72" s="781"/>
      <c r="AMJ72" s="781"/>
      <c r="AMK72" s="781"/>
      <c r="AML72" s="781"/>
      <c r="AMM72" s="781"/>
      <c r="AMN72" s="781"/>
      <c r="AMO72" s="781"/>
      <c r="AMP72" s="781"/>
      <c r="AMQ72" s="781"/>
      <c r="AMR72" s="781"/>
      <c r="AMS72" s="781"/>
      <c r="AMT72" s="781"/>
      <c r="AMU72" s="781"/>
      <c r="AMV72" s="781"/>
      <c r="AMW72" s="781"/>
      <c r="AMX72" s="781"/>
      <c r="AMY72" s="781"/>
      <c r="AMZ72" s="781"/>
      <c r="ANA72" s="781"/>
      <c r="ANB72" s="781"/>
      <c r="ANC72" s="781"/>
      <c r="AND72" s="781"/>
      <c r="ANE72" s="781"/>
      <c r="ANF72" s="781"/>
      <c r="ANG72" s="781"/>
      <c r="ANH72" s="781"/>
      <c r="ANI72" s="781"/>
      <c r="ANJ72" s="781"/>
      <c r="ANK72" s="781"/>
      <c r="ANL72" s="781"/>
      <c r="ANM72" s="781"/>
      <c r="ANN72" s="781"/>
      <c r="ANO72" s="781"/>
      <c r="ANP72" s="781"/>
      <c r="ANQ72" s="781"/>
      <c r="ANR72" s="781"/>
      <c r="ANS72" s="781"/>
      <c r="ANT72" s="781"/>
      <c r="ANU72" s="781"/>
      <c r="ANV72" s="781"/>
      <c r="ANW72" s="781"/>
      <c r="ANX72" s="781"/>
      <c r="ANY72" s="781"/>
      <c r="ANZ72" s="781"/>
      <c r="AOA72" s="781"/>
      <c r="AOB72" s="781"/>
      <c r="AOC72" s="781"/>
      <c r="AOD72" s="781"/>
      <c r="AOE72" s="781"/>
      <c r="AOF72" s="781"/>
      <c r="AOG72" s="781"/>
      <c r="AOH72" s="781"/>
      <c r="AOI72" s="781"/>
      <c r="AOJ72" s="781"/>
      <c r="AOK72" s="781"/>
      <c r="AOL72" s="781"/>
      <c r="AOM72" s="781"/>
      <c r="AON72" s="781"/>
      <c r="AOO72" s="781"/>
      <c r="AOP72" s="781"/>
      <c r="AOQ72" s="781"/>
      <c r="AOR72" s="781"/>
      <c r="AOS72" s="781"/>
      <c r="AOT72" s="781"/>
      <c r="AOU72" s="781"/>
      <c r="AOV72" s="781"/>
      <c r="AOW72" s="781"/>
      <c r="AOX72" s="781"/>
      <c r="AOY72" s="781"/>
      <c r="AOZ72" s="781"/>
      <c r="APA72" s="781"/>
      <c r="APB72" s="781"/>
      <c r="APC72" s="781"/>
      <c r="APD72" s="781"/>
      <c r="APE72" s="781"/>
      <c r="APF72" s="781"/>
      <c r="APG72" s="781"/>
      <c r="APH72" s="781"/>
      <c r="API72" s="781"/>
      <c r="APJ72" s="781"/>
      <c r="APK72" s="781"/>
      <c r="APL72" s="781"/>
      <c r="APM72" s="781"/>
      <c r="APN72" s="781"/>
      <c r="APO72" s="781"/>
      <c r="APP72" s="781"/>
      <c r="APQ72" s="781"/>
      <c r="APR72" s="781"/>
      <c r="APS72" s="781"/>
      <c r="APT72" s="781"/>
      <c r="APU72" s="781"/>
      <c r="APV72" s="781"/>
      <c r="APW72" s="781"/>
      <c r="APX72" s="781"/>
      <c r="APY72" s="781"/>
      <c r="APZ72" s="781"/>
      <c r="AQA72" s="781"/>
      <c r="AQB72" s="781"/>
      <c r="AQC72" s="781"/>
      <c r="AQD72" s="781"/>
      <c r="AQE72" s="781"/>
      <c r="AQF72" s="781"/>
      <c r="AQG72" s="781"/>
      <c r="AQH72" s="781"/>
      <c r="AQI72" s="781"/>
      <c r="AQJ72" s="781"/>
      <c r="AQK72" s="781"/>
      <c r="AQL72" s="781"/>
      <c r="AQM72" s="781"/>
      <c r="AQN72" s="781"/>
      <c r="AQO72" s="781"/>
      <c r="AQP72" s="781"/>
      <c r="AQQ72" s="781"/>
      <c r="AQR72" s="781"/>
      <c r="AQS72" s="781"/>
      <c r="AQT72" s="781"/>
      <c r="AQU72" s="781"/>
      <c r="AQV72" s="781"/>
      <c r="AQW72" s="781"/>
      <c r="AQX72" s="781"/>
      <c r="AQY72" s="781"/>
      <c r="AQZ72" s="781"/>
      <c r="ARA72" s="781"/>
      <c r="ARB72" s="781"/>
      <c r="ARC72" s="781"/>
      <c r="ARD72" s="781"/>
      <c r="ARE72" s="781"/>
      <c r="ARF72" s="781"/>
      <c r="ARG72" s="781"/>
      <c r="ARH72" s="781"/>
      <c r="ARI72" s="781"/>
      <c r="ARJ72" s="781"/>
      <c r="ARK72" s="781"/>
      <c r="ARL72" s="781"/>
      <c r="ARM72" s="781"/>
      <c r="ARN72" s="781"/>
      <c r="ARO72" s="781"/>
      <c r="ARP72" s="781"/>
      <c r="ARQ72" s="781"/>
      <c r="ARR72" s="781"/>
      <c r="ARS72" s="781"/>
      <c r="ART72" s="781"/>
      <c r="ARU72" s="781"/>
      <c r="ARV72" s="781"/>
      <c r="ARW72" s="781"/>
      <c r="ARX72" s="781"/>
      <c r="ARY72" s="781"/>
      <c r="ARZ72" s="781"/>
      <c r="ASA72" s="781"/>
      <c r="ASB72" s="781"/>
      <c r="ASC72" s="781"/>
      <c r="ASD72" s="781"/>
      <c r="ASE72" s="781"/>
      <c r="ASF72" s="781"/>
      <c r="ASG72" s="781"/>
      <c r="ASH72" s="781"/>
      <c r="ASI72" s="781"/>
      <c r="ASJ72" s="781"/>
      <c r="ASK72" s="781"/>
      <c r="ASL72" s="781"/>
      <c r="ASM72" s="781"/>
      <c r="ASN72" s="781"/>
      <c r="ASO72" s="781"/>
      <c r="ASP72" s="781"/>
      <c r="ASQ72" s="781"/>
      <c r="ASR72" s="781"/>
      <c r="ASS72" s="781"/>
      <c r="AST72" s="781"/>
      <c r="ASU72" s="781"/>
      <c r="ASV72" s="781"/>
      <c r="ASW72" s="781"/>
      <c r="ASX72" s="781"/>
      <c r="ASY72" s="781"/>
      <c r="ASZ72" s="781"/>
      <c r="ATA72" s="781"/>
      <c r="ATB72" s="781"/>
      <c r="ATC72" s="781"/>
      <c r="ATD72" s="781"/>
      <c r="ATE72" s="781"/>
      <c r="ATF72" s="781"/>
      <c r="ATG72" s="781"/>
      <c r="ATH72" s="781"/>
      <c r="ATI72" s="781"/>
      <c r="ATJ72" s="781"/>
      <c r="ATK72" s="781"/>
      <c r="ATL72" s="781"/>
      <c r="ATM72" s="781"/>
      <c r="ATN72" s="781"/>
      <c r="ATO72" s="781"/>
      <c r="ATP72" s="781"/>
      <c r="ATQ72" s="781"/>
      <c r="ATR72" s="781"/>
      <c r="ATS72" s="781"/>
      <c r="ATT72" s="781"/>
      <c r="ATU72" s="781"/>
      <c r="ATV72" s="781"/>
      <c r="ATW72" s="781"/>
      <c r="ATX72" s="781"/>
      <c r="ATY72" s="781"/>
      <c r="ATZ72" s="781"/>
      <c r="AUA72" s="781"/>
      <c r="AUB72" s="781"/>
      <c r="AUC72" s="781"/>
      <c r="AUD72" s="781"/>
      <c r="AUE72" s="781"/>
      <c r="AUF72" s="781"/>
      <c r="AUG72" s="781"/>
      <c r="AUH72" s="781"/>
      <c r="AUI72" s="781"/>
      <c r="AUJ72" s="781"/>
      <c r="AUK72" s="781"/>
      <c r="AUL72" s="781"/>
      <c r="AUM72" s="781"/>
      <c r="AUN72" s="781"/>
      <c r="AUO72" s="781"/>
      <c r="AUP72" s="781"/>
      <c r="AUQ72" s="781"/>
      <c r="AUR72" s="781"/>
      <c r="AUS72" s="781"/>
      <c r="AUT72" s="781"/>
      <c r="AUU72" s="781"/>
      <c r="AUV72" s="781"/>
      <c r="AUW72" s="781"/>
      <c r="AUX72" s="781"/>
      <c r="AUY72" s="781"/>
      <c r="AUZ72" s="781"/>
      <c r="AVA72" s="781"/>
      <c r="AVB72" s="781"/>
      <c r="AVC72" s="781"/>
      <c r="AVD72" s="781"/>
      <c r="AVE72" s="781"/>
      <c r="AVF72" s="781"/>
      <c r="AVG72" s="781"/>
      <c r="AVH72" s="781"/>
      <c r="AVI72" s="781"/>
      <c r="AVJ72" s="781"/>
      <c r="AVK72" s="781"/>
      <c r="AVL72" s="781"/>
      <c r="AVM72" s="781"/>
      <c r="AVN72" s="781"/>
      <c r="AVO72" s="781"/>
      <c r="AVP72" s="781"/>
      <c r="AVQ72" s="781"/>
      <c r="AVR72" s="781"/>
      <c r="AVS72" s="781"/>
      <c r="AVT72" s="781"/>
      <c r="AVU72" s="781"/>
      <c r="AVV72" s="781"/>
      <c r="AVW72" s="781"/>
      <c r="AVX72" s="781"/>
      <c r="AVY72" s="781"/>
      <c r="AVZ72" s="781"/>
      <c r="AWA72" s="781"/>
      <c r="AWB72" s="781"/>
      <c r="AWC72" s="781"/>
      <c r="AWD72" s="781"/>
      <c r="AWE72" s="781"/>
      <c r="AWF72" s="781"/>
      <c r="AWG72" s="781"/>
      <c r="AWH72" s="781"/>
      <c r="AWI72" s="781"/>
      <c r="AWJ72" s="781"/>
      <c r="AWK72" s="781"/>
      <c r="AWL72" s="781"/>
      <c r="AWM72" s="781"/>
      <c r="AWN72" s="781"/>
      <c r="AWO72" s="781"/>
      <c r="AWP72" s="781"/>
      <c r="AWQ72" s="781"/>
      <c r="AWR72" s="781"/>
      <c r="AWS72" s="781"/>
      <c r="AWT72" s="781"/>
      <c r="AWU72" s="781"/>
      <c r="AWV72" s="781"/>
      <c r="AWW72" s="781"/>
      <c r="AWX72" s="781"/>
      <c r="AWY72" s="781"/>
      <c r="AWZ72" s="781"/>
      <c r="AXA72" s="781"/>
      <c r="AXB72" s="781"/>
      <c r="AXC72" s="781"/>
      <c r="AXD72" s="781"/>
      <c r="AXE72" s="781"/>
      <c r="AXF72" s="781"/>
      <c r="AXG72" s="781"/>
      <c r="AXH72" s="781"/>
      <c r="AXI72" s="781"/>
      <c r="AXJ72" s="781"/>
      <c r="AXK72" s="781"/>
      <c r="AXL72" s="781"/>
      <c r="AXM72" s="781"/>
      <c r="AXN72" s="781"/>
      <c r="AXO72" s="781"/>
      <c r="AXP72" s="781"/>
      <c r="AXQ72" s="781"/>
      <c r="AXR72" s="781"/>
      <c r="AXS72" s="781"/>
      <c r="AXT72" s="781"/>
      <c r="AXU72" s="781"/>
      <c r="AXV72" s="781"/>
      <c r="AXW72" s="781"/>
      <c r="AXX72" s="781"/>
      <c r="AXY72" s="781"/>
      <c r="AXZ72" s="781"/>
      <c r="AYA72" s="781"/>
      <c r="AYB72" s="781"/>
      <c r="AYC72" s="781"/>
      <c r="AYD72" s="781"/>
      <c r="AYE72" s="781"/>
      <c r="AYF72" s="781"/>
      <c r="AYG72" s="781"/>
      <c r="AYH72" s="781"/>
      <c r="AYI72" s="781"/>
      <c r="AYJ72" s="781"/>
      <c r="AYK72" s="781"/>
      <c r="AYL72" s="781"/>
      <c r="AYM72" s="781"/>
      <c r="AYN72" s="781"/>
      <c r="AYO72" s="781"/>
      <c r="AYP72" s="781"/>
      <c r="AYQ72" s="781"/>
      <c r="AYR72" s="781"/>
      <c r="AYS72" s="781"/>
      <c r="AYT72" s="781"/>
      <c r="AYU72" s="781"/>
      <c r="AYV72" s="781"/>
      <c r="AYW72" s="781"/>
      <c r="AYX72" s="781"/>
      <c r="AYY72" s="781"/>
      <c r="AYZ72" s="781"/>
      <c r="AZA72" s="781"/>
      <c r="AZB72" s="781"/>
      <c r="AZC72" s="781"/>
      <c r="AZD72" s="781"/>
      <c r="AZE72" s="781"/>
      <c r="AZF72" s="781"/>
      <c r="AZG72" s="781"/>
      <c r="AZH72" s="781"/>
      <c r="AZI72" s="781"/>
      <c r="AZJ72" s="781"/>
      <c r="AZK72" s="781"/>
      <c r="AZL72" s="781"/>
      <c r="AZM72" s="781"/>
      <c r="AZN72" s="781"/>
      <c r="AZO72" s="781"/>
      <c r="AZP72" s="781"/>
      <c r="AZQ72" s="781"/>
      <c r="AZR72" s="781"/>
      <c r="AZS72" s="781"/>
      <c r="AZT72" s="781"/>
      <c r="AZU72" s="781"/>
      <c r="AZV72" s="781"/>
      <c r="AZW72" s="781"/>
      <c r="AZX72" s="781"/>
      <c r="AZY72" s="781"/>
      <c r="AZZ72" s="781"/>
      <c r="BAA72" s="781"/>
      <c r="BAB72" s="781"/>
      <c r="BAC72" s="781"/>
      <c r="BAD72" s="781"/>
      <c r="BAE72" s="781"/>
      <c r="BAF72" s="781"/>
      <c r="BAG72" s="781"/>
      <c r="BAH72" s="781"/>
      <c r="BAI72" s="781"/>
      <c r="BAJ72" s="781"/>
      <c r="BAK72" s="781"/>
      <c r="BAL72" s="781"/>
      <c r="BAM72" s="781"/>
      <c r="BAN72" s="781"/>
      <c r="BAO72" s="781"/>
      <c r="BAP72" s="781"/>
      <c r="BAQ72" s="781"/>
      <c r="BAR72" s="781"/>
      <c r="BAS72" s="781"/>
      <c r="BAT72" s="781"/>
      <c r="BAU72" s="781"/>
      <c r="BAV72" s="781"/>
      <c r="BAW72" s="781"/>
      <c r="BAX72" s="781"/>
      <c r="BAY72" s="781"/>
      <c r="BAZ72" s="781"/>
      <c r="BBA72" s="781"/>
      <c r="BBB72" s="781"/>
      <c r="BBC72" s="781"/>
      <c r="BBD72" s="781"/>
      <c r="BBE72" s="781"/>
      <c r="BBF72" s="781"/>
      <c r="BBG72" s="781"/>
      <c r="BBH72" s="781"/>
      <c r="BBI72" s="781"/>
      <c r="BBJ72" s="781"/>
      <c r="BBK72" s="781"/>
      <c r="BBL72" s="781"/>
      <c r="BBM72" s="781"/>
      <c r="BBN72" s="781"/>
      <c r="BBO72" s="781"/>
      <c r="BBP72" s="781"/>
      <c r="BBQ72" s="781"/>
      <c r="BBR72" s="781"/>
      <c r="BBS72" s="781"/>
      <c r="BBT72" s="781"/>
      <c r="BBU72" s="781"/>
      <c r="BBV72" s="781"/>
      <c r="BBW72" s="781"/>
      <c r="BBX72" s="781"/>
      <c r="BBY72" s="781"/>
      <c r="BBZ72" s="781"/>
      <c r="BCA72" s="781"/>
      <c r="BCB72" s="781"/>
      <c r="BCC72" s="781"/>
      <c r="BCD72" s="781"/>
      <c r="BCE72" s="781"/>
      <c r="BCF72" s="781"/>
      <c r="BCG72" s="781"/>
      <c r="BCH72" s="781"/>
      <c r="BCI72" s="781"/>
      <c r="BCJ72" s="781"/>
      <c r="BCK72" s="781"/>
      <c r="BCL72" s="781"/>
      <c r="BCM72" s="781"/>
      <c r="BCN72" s="781"/>
      <c r="BCO72" s="781"/>
      <c r="BCP72" s="781"/>
      <c r="BCQ72" s="781"/>
      <c r="BCR72" s="781"/>
      <c r="BCS72" s="781"/>
      <c r="BCT72" s="781"/>
      <c r="BCU72" s="781"/>
      <c r="BCV72" s="781"/>
      <c r="BCW72" s="781"/>
      <c r="BCX72" s="781"/>
      <c r="BCY72" s="781"/>
      <c r="BCZ72" s="781"/>
      <c r="BDA72" s="781"/>
      <c r="BDB72" s="781"/>
      <c r="BDC72" s="781"/>
      <c r="BDD72" s="781"/>
      <c r="BDE72" s="781"/>
      <c r="BDF72" s="781"/>
      <c r="BDG72" s="781"/>
      <c r="BDH72" s="781"/>
      <c r="BDI72" s="781"/>
      <c r="BDJ72" s="781"/>
      <c r="BDK72" s="781"/>
      <c r="BDL72" s="781"/>
      <c r="BDM72" s="781"/>
      <c r="BDN72" s="781"/>
      <c r="BDO72" s="781"/>
      <c r="BDP72" s="781"/>
      <c r="BDQ72" s="781"/>
      <c r="BDR72" s="781"/>
      <c r="BDS72" s="781"/>
      <c r="BDT72" s="781"/>
      <c r="BDU72" s="781"/>
      <c r="BDV72" s="781"/>
      <c r="BDW72" s="781"/>
      <c r="BDX72" s="781"/>
      <c r="BDY72" s="781"/>
      <c r="BDZ72" s="781"/>
      <c r="BEA72" s="781"/>
      <c r="BEB72" s="781"/>
      <c r="BEC72" s="781"/>
      <c r="BED72" s="781"/>
      <c r="BEE72" s="781"/>
      <c r="BEF72" s="781"/>
      <c r="BEG72" s="781"/>
      <c r="BEH72" s="781"/>
      <c r="BEI72" s="781"/>
      <c r="BEJ72" s="781"/>
      <c r="BEK72" s="781"/>
      <c r="BEL72" s="781"/>
      <c r="BEM72" s="781"/>
      <c r="BEN72" s="781"/>
      <c r="BEO72" s="781"/>
      <c r="BEP72" s="781"/>
      <c r="BEQ72" s="781"/>
      <c r="BER72" s="781"/>
      <c r="BES72" s="781"/>
      <c r="BET72" s="781"/>
      <c r="BEU72" s="781"/>
      <c r="BEV72" s="781"/>
      <c r="BEW72" s="781"/>
      <c r="BEX72" s="781"/>
      <c r="BEY72" s="781"/>
      <c r="BEZ72" s="781"/>
      <c r="BFA72" s="781"/>
      <c r="BFB72" s="781"/>
      <c r="BFC72" s="781"/>
      <c r="BFD72" s="781"/>
      <c r="BFE72" s="781"/>
      <c r="BFF72" s="781"/>
      <c r="BFG72" s="781"/>
      <c r="BFH72" s="781"/>
      <c r="BFI72" s="781"/>
      <c r="BFJ72" s="781"/>
      <c r="BFK72" s="781"/>
      <c r="BFL72" s="781"/>
      <c r="BFM72" s="781"/>
      <c r="BFN72" s="781"/>
      <c r="BFO72" s="781"/>
      <c r="BFP72" s="781"/>
      <c r="BFQ72" s="781"/>
      <c r="BFR72" s="781"/>
      <c r="BFS72" s="781"/>
      <c r="BFT72" s="781"/>
      <c r="BFU72" s="781"/>
      <c r="BFV72" s="781"/>
      <c r="BFW72" s="781"/>
      <c r="BFX72" s="781"/>
      <c r="BFY72" s="781"/>
      <c r="BFZ72" s="781"/>
      <c r="BGA72" s="781"/>
      <c r="BGB72" s="781"/>
      <c r="BGC72" s="781"/>
      <c r="BGD72" s="781"/>
      <c r="BGE72" s="781"/>
      <c r="BGF72" s="781"/>
      <c r="BGG72" s="781"/>
      <c r="BGH72" s="781"/>
      <c r="BGI72" s="781"/>
      <c r="BGJ72" s="781"/>
      <c r="BGK72" s="781"/>
      <c r="BGL72" s="781"/>
      <c r="BGM72" s="781"/>
      <c r="BGN72" s="781"/>
      <c r="BGO72" s="781"/>
      <c r="BGP72" s="781"/>
      <c r="BGQ72" s="781"/>
      <c r="BGR72" s="781"/>
      <c r="BGS72" s="781"/>
      <c r="BGT72" s="781"/>
      <c r="BGU72" s="781"/>
      <c r="BGV72" s="781"/>
      <c r="BGW72" s="781"/>
      <c r="BGX72" s="781"/>
      <c r="BGY72" s="781"/>
      <c r="BGZ72" s="781"/>
      <c r="BHA72" s="781"/>
      <c r="BHB72" s="781"/>
      <c r="BHC72" s="781"/>
      <c r="BHD72" s="781"/>
      <c r="BHE72" s="781"/>
      <c r="BHF72" s="781"/>
      <c r="BHG72" s="781"/>
      <c r="BHH72" s="781"/>
      <c r="BHI72" s="781"/>
      <c r="BHJ72" s="781"/>
      <c r="BHK72" s="781"/>
      <c r="BHL72" s="781"/>
      <c r="BHM72" s="781"/>
      <c r="BHN72" s="781"/>
      <c r="BHO72" s="781"/>
      <c r="BHP72" s="781"/>
      <c r="BHQ72" s="781"/>
      <c r="BHR72" s="781"/>
      <c r="BHS72" s="781"/>
      <c r="BHT72" s="781"/>
      <c r="BHU72" s="781"/>
      <c r="BHV72" s="781"/>
      <c r="BHW72" s="781"/>
      <c r="BHX72" s="781"/>
      <c r="BHY72" s="781"/>
      <c r="BHZ72" s="781"/>
      <c r="BIA72" s="781"/>
      <c r="BIB72" s="781"/>
      <c r="BIC72" s="781"/>
      <c r="BID72" s="781"/>
      <c r="BIE72" s="781"/>
      <c r="BIF72" s="781"/>
      <c r="BIG72" s="781"/>
      <c r="BIH72" s="781"/>
      <c r="BII72" s="781"/>
      <c r="BIJ72" s="781"/>
      <c r="BIK72" s="781"/>
      <c r="BIL72" s="781"/>
      <c r="BIM72" s="781"/>
      <c r="BIN72" s="781"/>
      <c r="BIO72" s="781"/>
      <c r="BIP72" s="781"/>
      <c r="BIQ72" s="781"/>
      <c r="BIR72" s="781"/>
      <c r="BIS72" s="781"/>
      <c r="BIT72" s="781"/>
      <c r="BIU72" s="781"/>
      <c r="BIV72" s="781"/>
      <c r="BIW72" s="781"/>
      <c r="BIX72" s="781"/>
      <c r="BIY72" s="781"/>
      <c r="BIZ72" s="781"/>
      <c r="BJA72" s="781"/>
      <c r="BJB72" s="781"/>
      <c r="BJC72" s="781"/>
      <c r="BJD72" s="781"/>
      <c r="BJE72" s="781"/>
      <c r="BJF72" s="781"/>
      <c r="BJG72" s="781"/>
      <c r="BJH72" s="781"/>
      <c r="BJI72" s="781"/>
      <c r="BJJ72" s="781"/>
      <c r="BJK72" s="781"/>
      <c r="BJL72" s="781"/>
      <c r="BJM72" s="781"/>
      <c r="BJN72" s="781"/>
      <c r="BJO72" s="781"/>
      <c r="BJP72" s="781"/>
      <c r="BJQ72" s="781"/>
      <c r="BJR72" s="781"/>
      <c r="BJS72" s="781"/>
      <c r="BJT72" s="781"/>
      <c r="BJU72" s="781"/>
      <c r="BJV72" s="781"/>
      <c r="BJW72" s="781"/>
      <c r="BJX72" s="781"/>
      <c r="BJY72" s="781"/>
      <c r="BJZ72" s="781"/>
      <c r="BKA72" s="781"/>
      <c r="BKB72" s="781"/>
      <c r="BKC72" s="781"/>
      <c r="BKD72" s="781"/>
      <c r="BKE72" s="781"/>
      <c r="BKF72" s="781"/>
      <c r="BKG72" s="781"/>
      <c r="BKH72" s="781"/>
      <c r="BKI72" s="781"/>
      <c r="BKJ72" s="781"/>
      <c r="BKK72" s="781"/>
      <c r="BKL72" s="781"/>
      <c r="BKM72" s="781"/>
      <c r="BKN72" s="781"/>
      <c r="BKO72" s="781"/>
      <c r="BKP72" s="781"/>
      <c r="BKQ72" s="781"/>
      <c r="BKR72" s="781"/>
      <c r="BKS72" s="781"/>
      <c r="BKT72" s="781"/>
      <c r="BKU72" s="781"/>
      <c r="BKV72" s="781"/>
      <c r="BKW72" s="781"/>
      <c r="BKX72" s="781"/>
      <c r="BKY72" s="781"/>
      <c r="BKZ72" s="781"/>
      <c r="BLA72" s="781"/>
      <c r="BLB72" s="781"/>
      <c r="BLC72" s="781"/>
      <c r="BLD72" s="781"/>
      <c r="BLE72" s="781"/>
      <c r="BLF72" s="781"/>
      <c r="BLG72" s="781"/>
      <c r="BLH72" s="781"/>
      <c r="BLI72" s="781"/>
      <c r="BLJ72" s="781"/>
      <c r="BLK72" s="781"/>
      <c r="BLL72" s="781"/>
      <c r="BLM72" s="781"/>
      <c r="BLN72" s="781"/>
      <c r="BLO72" s="781"/>
      <c r="BLP72" s="781"/>
      <c r="BLQ72" s="781"/>
      <c r="BLR72" s="781"/>
      <c r="BLS72" s="781"/>
      <c r="BLT72" s="781"/>
      <c r="BLU72" s="781"/>
      <c r="BLV72" s="781"/>
      <c r="BLW72" s="781"/>
      <c r="BLX72" s="781"/>
      <c r="BLY72" s="781"/>
      <c r="BLZ72" s="781"/>
      <c r="BMA72" s="781"/>
      <c r="BMB72" s="781"/>
      <c r="BMC72" s="781"/>
      <c r="BMD72" s="781"/>
      <c r="BME72" s="781"/>
      <c r="BMF72" s="781"/>
      <c r="BMG72" s="781"/>
      <c r="BMH72" s="781"/>
      <c r="BMI72" s="781"/>
      <c r="BMJ72" s="781"/>
      <c r="BMK72" s="781"/>
      <c r="BML72" s="781"/>
      <c r="BMM72" s="781"/>
      <c r="BMN72" s="781"/>
      <c r="BMO72" s="781"/>
      <c r="BMP72" s="781"/>
      <c r="BMQ72" s="781"/>
      <c r="BMR72" s="781"/>
      <c r="BMS72" s="781"/>
      <c r="BMT72" s="781"/>
      <c r="BMU72" s="781"/>
      <c r="BMV72" s="781"/>
      <c r="BMW72" s="781"/>
      <c r="BMX72" s="781"/>
      <c r="BMY72" s="781"/>
      <c r="BMZ72" s="781"/>
      <c r="BNA72" s="781"/>
      <c r="BNB72" s="781"/>
      <c r="BNC72" s="781"/>
      <c r="BND72" s="781"/>
      <c r="BNE72" s="781"/>
      <c r="BNF72" s="781"/>
      <c r="BNG72" s="781"/>
      <c r="BNH72" s="781"/>
      <c r="BNI72" s="781"/>
      <c r="BNJ72" s="781"/>
      <c r="BNK72" s="781"/>
      <c r="BNL72" s="781"/>
      <c r="BNM72" s="781"/>
      <c r="BNN72" s="781"/>
      <c r="BNO72" s="781"/>
      <c r="BNP72" s="781"/>
      <c r="BNQ72" s="781"/>
      <c r="BNR72" s="781"/>
      <c r="BNS72" s="781"/>
      <c r="BNT72" s="781"/>
      <c r="BNU72" s="781"/>
      <c r="BNV72" s="781"/>
      <c r="BNW72" s="781"/>
      <c r="BNX72" s="781"/>
      <c r="BNY72" s="781"/>
      <c r="BNZ72" s="781"/>
      <c r="BOA72" s="781"/>
      <c r="BOB72" s="781"/>
      <c r="BOC72" s="781"/>
      <c r="BOD72" s="781"/>
      <c r="BOE72" s="781"/>
      <c r="BOF72" s="781"/>
      <c r="BOG72" s="781"/>
      <c r="BOH72" s="781"/>
      <c r="BOI72" s="781"/>
      <c r="BOJ72" s="781"/>
      <c r="BOK72" s="781"/>
      <c r="BOL72" s="781"/>
      <c r="BOM72" s="781"/>
      <c r="BON72" s="781"/>
      <c r="BOO72" s="781"/>
      <c r="BOP72" s="781"/>
      <c r="BOQ72" s="781"/>
      <c r="BOR72" s="781"/>
      <c r="BOS72" s="781"/>
      <c r="BOT72" s="781"/>
      <c r="BOU72" s="781"/>
      <c r="BOV72" s="781"/>
      <c r="BOW72" s="781"/>
      <c r="BOX72" s="781"/>
      <c r="BOY72" s="781"/>
      <c r="BOZ72" s="781"/>
      <c r="BPA72" s="781"/>
      <c r="BPB72" s="781"/>
      <c r="BPC72" s="781"/>
      <c r="BPD72" s="781"/>
      <c r="BPE72" s="781"/>
      <c r="BPF72" s="781"/>
      <c r="BPG72" s="781"/>
      <c r="BPH72" s="781"/>
      <c r="BPI72" s="781"/>
      <c r="BPJ72" s="781"/>
      <c r="BPK72" s="781"/>
      <c r="BPL72" s="781"/>
      <c r="BPM72" s="781"/>
      <c r="BPN72" s="781"/>
      <c r="BPO72" s="781"/>
      <c r="BPP72" s="781"/>
      <c r="BPQ72" s="781"/>
      <c r="BPR72" s="781"/>
      <c r="BPS72" s="781"/>
      <c r="BPT72" s="781"/>
      <c r="BPU72" s="781"/>
      <c r="BPV72" s="781"/>
      <c r="BPW72" s="781"/>
      <c r="BPX72" s="781"/>
      <c r="BPY72" s="781"/>
      <c r="BPZ72" s="781"/>
      <c r="BQA72" s="781"/>
      <c r="BQB72" s="781"/>
      <c r="BQC72" s="781"/>
      <c r="BQD72" s="781"/>
      <c r="BQE72" s="781"/>
      <c r="BQF72" s="781"/>
      <c r="BQG72" s="781"/>
      <c r="BQH72" s="781"/>
      <c r="BQI72" s="781"/>
      <c r="BQJ72" s="781"/>
      <c r="BQK72" s="781"/>
      <c r="BQL72" s="781"/>
      <c r="BQM72" s="781"/>
      <c r="BQN72" s="781"/>
      <c r="BQO72" s="781"/>
      <c r="BQP72" s="781"/>
      <c r="BQQ72" s="781"/>
      <c r="BQR72" s="781"/>
      <c r="BQS72" s="781"/>
      <c r="BQT72" s="781"/>
      <c r="BQU72" s="781"/>
      <c r="BQV72" s="781"/>
      <c r="BQW72" s="781"/>
      <c r="BQX72" s="781"/>
      <c r="BQY72" s="781"/>
      <c r="BQZ72" s="781"/>
      <c r="BRA72" s="781"/>
      <c r="BRB72" s="781"/>
      <c r="BRC72" s="781"/>
      <c r="BRD72" s="781"/>
      <c r="BRE72" s="781"/>
      <c r="BRF72" s="781"/>
      <c r="BRG72" s="781"/>
      <c r="BRH72" s="781"/>
      <c r="BRI72" s="781"/>
      <c r="BRJ72" s="781"/>
      <c r="BRK72" s="781"/>
      <c r="BRL72" s="781"/>
      <c r="BRM72" s="781"/>
      <c r="BRN72" s="781"/>
      <c r="BRO72" s="781"/>
      <c r="BRP72" s="781"/>
      <c r="BRQ72" s="781"/>
      <c r="BRR72" s="781"/>
      <c r="BRS72" s="781"/>
      <c r="BRT72" s="781"/>
      <c r="BRU72" s="781"/>
      <c r="BRV72" s="781"/>
      <c r="BRW72" s="781"/>
      <c r="BRX72" s="781"/>
      <c r="BRY72" s="781"/>
      <c r="BRZ72" s="781"/>
      <c r="BSA72" s="781"/>
      <c r="BSB72" s="781"/>
      <c r="BSC72" s="781"/>
      <c r="BSD72" s="781"/>
      <c r="BSE72" s="781"/>
      <c r="BSF72" s="781"/>
      <c r="BSG72" s="781"/>
      <c r="BSH72" s="781"/>
      <c r="BSI72" s="781"/>
      <c r="BSJ72" s="781"/>
      <c r="BSK72" s="781"/>
      <c r="BSL72" s="781"/>
      <c r="BSM72" s="781"/>
      <c r="BSN72" s="781"/>
      <c r="BSO72" s="781"/>
      <c r="BSP72" s="781"/>
      <c r="BSQ72" s="781"/>
      <c r="BSR72" s="781"/>
      <c r="BSS72" s="781"/>
      <c r="BST72" s="781"/>
      <c r="BSU72" s="781"/>
      <c r="BSV72" s="781"/>
      <c r="BSW72" s="781"/>
      <c r="BSX72" s="781"/>
      <c r="BSY72" s="781"/>
      <c r="BSZ72" s="781"/>
      <c r="BTA72" s="781"/>
      <c r="BTB72" s="781"/>
      <c r="BTC72" s="781"/>
      <c r="BTD72" s="781"/>
      <c r="BTE72" s="781"/>
      <c r="BTF72" s="781"/>
      <c r="BTG72" s="781"/>
      <c r="BTH72" s="781"/>
      <c r="BTI72" s="781"/>
      <c r="BTJ72" s="781"/>
      <c r="BTK72" s="781"/>
      <c r="BTL72" s="781"/>
      <c r="BTM72" s="781"/>
      <c r="BTN72" s="781"/>
      <c r="BTO72" s="781"/>
      <c r="BTP72" s="781"/>
      <c r="BTQ72" s="781"/>
      <c r="BTR72" s="781"/>
      <c r="BTS72" s="781"/>
      <c r="BTT72" s="781"/>
      <c r="BTU72" s="781"/>
      <c r="BTV72" s="781"/>
      <c r="BTW72" s="781"/>
      <c r="BTX72" s="781"/>
      <c r="BTY72" s="781"/>
      <c r="BTZ72" s="781"/>
      <c r="BUA72" s="781"/>
      <c r="BUB72" s="781"/>
      <c r="BUC72" s="781"/>
      <c r="BUD72" s="781"/>
      <c r="BUE72" s="781"/>
      <c r="BUF72" s="781"/>
      <c r="BUG72" s="781"/>
      <c r="BUH72" s="781"/>
      <c r="BUI72" s="781"/>
      <c r="BUJ72" s="781"/>
      <c r="BUK72" s="781"/>
      <c r="BUL72" s="781"/>
      <c r="BUM72" s="781"/>
      <c r="BUN72" s="781"/>
      <c r="BUO72" s="781"/>
      <c r="BUP72" s="781"/>
      <c r="BUQ72" s="781"/>
      <c r="BUR72" s="781"/>
      <c r="BUS72" s="781"/>
      <c r="BUT72" s="781"/>
      <c r="BUU72" s="781"/>
      <c r="BUV72" s="781"/>
      <c r="BUW72" s="781"/>
      <c r="BUX72" s="781"/>
      <c r="BUY72" s="781"/>
      <c r="BUZ72" s="781"/>
      <c r="BVA72" s="781"/>
      <c r="BVB72" s="781"/>
      <c r="BVC72" s="781"/>
      <c r="BVD72" s="781"/>
      <c r="BVE72" s="781"/>
      <c r="BVF72" s="781"/>
      <c r="BVG72" s="781"/>
      <c r="BVH72" s="781"/>
      <c r="BVI72" s="781"/>
      <c r="BVJ72" s="781"/>
      <c r="BVK72" s="781"/>
      <c r="BVL72" s="781"/>
      <c r="BVM72" s="781"/>
      <c r="BVN72" s="781"/>
      <c r="BVO72" s="781"/>
      <c r="BVP72" s="781"/>
      <c r="BVQ72" s="781"/>
      <c r="BVR72" s="781"/>
      <c r="BVS72" s="781"/>
      <c r="BVT72" s="781"/>
      <c r="BVU72" s="781"/>
      <c r="BVV72" s="781"/>
      <c r="BVW72" s="781"/>
      <c r="BVX72" s="781"/>
      <c r="BVY72" s="781"/>
      <c r="BVZ72" s="781"/>
      <c r="BWA72" s="781"/>
      <c r="BWB72" s="781"/>
      <c r="BWC72" s="781"/>
      <c r="BWD72" s="781"/>
      <c r="BWE72" s="781"/>
      <c r="BWF72" s="781"/>
      <c r="BWG72" s="781"/>
      <c r="BWH72" s="781"/>
      <c r="BWI72" s="781"/>
      <c r="BWJ72" s="781"/>
      <c r="BWK72" s="781"/>
      <c r="BWL72" s="781"/>
      <c r="BWM72" s="781"/>
      <c r="BWN72" s="781"/>
      <c r="BWO72" s="781"/>
      <c r="BWP72" s="781"/>
      <c r="BWQ72" s="781"/>
      <c r="BWR72" s="781"/>
      <c r="BWS72" s="781"/>
      <c r="BWT72" s="781"/>
      <c r="BWU72" s="781"/>
      <c r="BWV72" s="781"/>
      <c r="BWW72" s="781"/>
      <c r="BWX72" s="781"/>
      <c r="BWY72" s="781"/>
      <c r="BWZ72" s="781"/>
      <c r="BXA72" s="781"/>
      <c r="BXB72" s="781"/>
      <c r="BXC72" s="781"/>
      <c r="BXD72" s="781"/>
      <c r="BXE72" s="781"/>
      <c r="BXF72" s="781"/>
      <c r="BXG72" s="781"/>
      <c r="BXH72" s="781"/>
      <c r="BXI72" s="781"/>
      <c r="BXJ72" s="781"/>
      <c r="BXK72" s="781"/>
      <c r="BXL72" s="781"/>
      <c r="BXM72" s="781"/>
      <c r="BXN72" s="781"/>
      <c r="BXO72" s="781"/>
      <c r="BXP72" s="781"/>
      <c r="BXQ72" s="781"/>
      <c r="BXR72" s="781"/>
      <c r="BXS72" s="781"/>
      <c r="BXT72" s="781"/>
      <c r="BXU72" s="781"/>
      <c r="BXV72" s="781"/>
      <c r="BXW72" s="781"/>
      <c r="BXX72" s="781"/>
      <c r="BXY72" s="781"/>
      <c r="BXZ72" s="781"/>
      <c r="BYA72" s="781"/>
      <c r="BYB72" s="781"/>
      <c r="BYC72" s="781"/>
      <c r="BYD72" s="781"/>
      <c r="BYE72" s="781"/>
      <c r="BYF72" s="781"/>
      <c r="BYG72" s="781"/>
      <c r="BYH72" s="781"/>
      <c r="BYI72" s="781"/>
      <c r="BYJ72" s="781"/>
      <c r="BYK72" s="781"/>
      <c r="BYL72" s="781"/>
      <c r="BYM72" s="781"/>
      <c r="BYN72" s="781"/>
      <c r="BYO72" s="781"/>
      <c r="BYP72" s="781"/>
      <c r="BYQ72" s="781"/>
      <c r="BYR72" s="781"/>
      <c r="BYS72" s="781"/>
      <c r="BYT72" s="781"/>
      <c r="BYU72" s="781"/>
      <c r="BYV72" s="781"/>
      <c r="BYW72" s="781"/>
      <c r="BYX72" s="781"/>
      <c r="BYY72" s="781"/>
      <c r="BYZ72" s="781"/>
      <c r="BZA72" s="781"/>
      <c r="BZB72" s="781"/>
      <c r="BZC72" s="781"/>
      <c r="BZD72" s="781"/>
      <c r="BZE72" s="781"/>
      <c r="BZF72" s="781"/>
      <c r="BZG72" s="781"/>
      <c r="BZH72" s="781"/>
      <c r="BZI72" s="781"/>
      <c r="BZJ72" s="781"/>
      <c r="BZK72" s="781"/>
      <c r="BZL72" s="781"/>
      <c r="BZM72" s="781"/>
      <c r="BZN72" s="781"/>
      <c r="BZO72" s="781"/>
      <c r="BZP72" s="781"/>
      <c r="BZQ72" s="781"/>
      <c r="BZR72" s="781"/>
      <c r="BZS72" s="781"/>
      <c r="BZT72" s="781"/>
      <c r="BZU72" s="781"/>
      <c r="BZV72" s="781"/>
      <c r="BZW72" s="781"/>
      <c r="BZX72" s="781"/>
      <c r="BZY72" s="781"/>
      <c r="BZZ72" s="781"/>
      <c r="CAA72" s="781"/>
      <c r="CAB72" s="781"/>
      <c r="CAC72" s="781"/>
      <c r="CAD72" s="781"/>
      <c r="CAE72" s="781"/>
      <c r="CAF72" s="781"/>
      <c r="CAG72" s="781"/>
      <c r="CAH72" s="781"/>
      <c r="CAI72" s="781"/>
      <c r="CAJ72" s="781"/>
      <c r="CAK72" s="781"/>
      <c r="CAL72" s="781"/>
      <c r="CAM72" s="781"/>
      <c r="CAN72" s="781"/>
      <c r="CAO72" s="781"/>
      <c r="CAP72" s="781"/>
      <c r="CAQ72" s="781"/>
      <c r="CAR72" s="781"/>
      <c r="CAS72" s="781"/>
      <c r="CAT72" s="781"/>
      <c r="CAU72" s="781"/>
      <c r="CAV72" s="781"/>
      <c r="CAW72" s="781"/>
      <c r="CAX72" s="781"/>
      <c r="CAY72" s="781"/>
      <c r="CAZ72" s="781"/>
      <c r="CBA72" s="781"/>
      <c r="CBB72" s="781"/>
      <c r="CBC72" s="781"/>
      <c r="CBD72" s="781"/>
      <c r="CBE72" s="781"/>
      <c r="CBF72" s="781"/>
      <c r="CBG72" s="781"/>
      <c r="CBH72" s="781"/>
      <c r="CBI72" s="781"/>
      <c r="CBJ72" s="781"/>
      <c r="CBK72" s="781"/>
      <c r="CBL72" s="781"/>
      <c r="CBM72" s="781"/>
      <c r="CBN72" s="781"/>
      <c r="CBO72" s="781"/>
      <c r="CBP72" s="781"/>
      <c r="CBQ72" s="781"/>
      <c r="CBR72" s="781"/>
      <c r="CBS72" s="781"/>
      <c r="CBT72" s="781"/>
      <c r="CBU72" s="781"/>
      <c r="CBV72" s="781"/>
      <c r="CBW72" s="781"/>
      <c r="CBX72" s="781"/>
      <c r="CBY72" s="781"/>
      <c r="CBZ72" s="781"/>
      <c r="CCA72" s="781"/>
      <c r="CCB72" s="781"/>
      <c r="CCC72" s="781"/>
      <c r="CCD72" s="781"/>
      <c r="CCE72" s="781"/>
      <c r="CCF72" s="781"/>
      <c r="CCG72" s="781"/>
      <c r="CCH72" s="781"/>
      <c r="CCI72" s="781"/>
      <c r="CCJ72" s="781"/>
      <c r="CCK72" s="781"/>
      <c r="CCL72" s="781"/>
      <c r="CCM72" s="781"/>
      <c r="CCN72" s="781"/>
      <c r="CCO72" s="781"/>
      <c r="CCP72" s="781"/>
      <c r="CCQ72" s="781"/>
      <c r="CCR72" s="781"/>
      <c r="CCS72" s="781"/>
      <c r="CCT72" s="781"/>
      <c r="CCU72" s="781"/>
      <c r="CCV72" s="781"/>
      <c r="CCW72" s="781"/>
      <c r="CCX72" s="781"/>
      <c r="CCY72" s="781"/>
      <c r="CCZ72" s="781"/>
      <c r="CDA72" s="781"/>
      <c r="CDB72" s="781"/>
      <c r="CDC72" s="781"/>
      <c r="CDD72" s="781"/>
      <c r="CDE72" s="781"/>
      <c r="CDF72" s="781"/>
      <c r="CDG72" s="781"/>
      <c r="CDH72" s="781"/>
      <c r="CDI72" s="781"/>
      <c r="CDJ72" s="781"/>
      <c r="CDK72" s="781"/>
      <c r="CDL72" s="781"/>
      <c r="CDM72" s="781"/>
      <c r="CDN72" s="781"/>
      <c r="CDO72" s="781"/>
      <c r="CDP72" s="781"/>
      <c r="CDQ72" s="781"/>
      <c r="CDR72" s="781"/>
      <c r="CDS72" s="781"/>
      <c r="CDT72" s="781"/>
      <c r="CDU72" s="781"/>
      <c r="CDV72" s="781"/>
      <c r="CDW72" s="781"/>
      <c r="CDX72" s="781"/>
      <c r="CDY72" s="781"/>
      <c r="CDZ72" s="781"/>
      <c r="CEA72" s="781"/>
      <c r="CEB72" s="781"/>
      <c r="CEC72" s="781"/>
      <c r="CED72" s="781"/>
      <c r="CEE72" s="781"/>
      <c r="CEF72" s="781"/>
      <c r="CEG72" s="781"/>
      <c r="CEH72" s="781"/>
      <c r="CEI72" s="781"/>
      <c r="CEJ72" s="781"/>
      <c r="CEK72" s="781"/>
      <c r="CEL72" s="781"/>
      <c r="CEM72" s="781"/>
      <c r="CEN72" s="781"/>
      <c r="CEO72" s="781"/>
      <c r="CEP72" s="781"/>
      <c r="CEQ72" s="781"/>
      <c r="CER72" s="781"/>
      <c r="CES72" s="781"/>
      <c r="CET72" s="781"/>
      <c r="CEU72" s="781"/>
      <c r="CEV72" s="781"/>
      <c r="CEW72" s="781"/>
      <c r="CEX72" s="781"/>
      <c r="CEY72" s="781"/>
      <c r="CEZ72" s="781"/>
      <c r="CFA72" s="781"/>
      <c r="CFB72" s="781"/>
      <c r="CFC72" s="781"/>
      <c r="CFD72" s="781"/>
      <c r="CFE72" s="781"/>
      <c r="CFF72" s="781"/>
      <c r="CFG72" s="781"/>
      <c r="CFH72" s="781"/>
      <c r="CFI72" s="781"/>
      <c r="CFJ72" s="781"/>
      <c r="CFK72" s="781"/>
      <c r="CFL72" s="781"/>
      <c r="CFM72" s="781"/>
      <c r="CFN72" s="781"/>
      <c r="CFO72" s="781"/>
      <c r="CFP72" s="781"/>
      <c r="CFQ72" s="781"/>
      <c r="CFR72" s="781"/>
      <c r="CFS72" s="781"/>
      <c r="CFT72" s="781"/>
      <c r="CFU72" s="781"/>
      <c r="CFV72" s="781"/>
      <c r="CFW72" s="781"/>
      <c r="CFX72" s="781"/>
      <c r="CFY72" s="781"/>
      <c r="CFZ72" s="781"/>
      <c r="CGA72" s="781"/>
      <c r="CGB72" s="781"/>
      <c r="CGC72" s="781"/>
      <c r="CGD72" s="781"/>
      <c r="CGE72" s="781"/>
      <c r="CGF72" s="781"/>
      <c r="CGG72" s="781"/>
      <c r="CGH72" s="781"/>
      <c r="CGI72" s="781"/>
      <c r="CGJ72" s="781"/>
      <c r="CGK72" s="781"/>
      <c r="CGL72" s="781"/>
      <c r="CGM72" s="781"/>
      <c r="CGN72" s="781"/>
      <c r="CGO72" s="781"/>
      <c r="CGP72" s="781"/>
      <c r="CGQ72" s="781"/>
      <c r="CGR72" s="781"/>
      <c r="CGS72" s="781"/>
      <c r="CGT72" s="781"/>
      <c r="CGU72" s="781"/>
      <c r="CGV72" s="781"/>
      <c r="CGW72" s="781"/>
      <c r="CGX72" s="781"/>
      <c r="CGY72" s="781"/>
      <c r="CGZ72" s="781"/>
      <c r="CHA72" s="781"/>
      <c r="CHB72" s="781"/>
      <c r="CHC72" s="781"/>
      <c r="CHD72" s="781"/>
      <c r="CHE72" s="781"/>
      <c r="CHF72" s="781"/>
      <c r="CHG72" s="781"/>
      <c r="CHH72" s="781"/>
      <c r="CHI72" s="781"/>
      <c r="CHJ72" s="781"/>
      <c r="CHK72" s="781"/>
      <c r="CHL72" s="781"/>
      <c r="CHM72" s="781"/>
      <c r="CHN72" s="781"/>
      <c r="CHO72" s="781"/>
      <c r="CHP72" s="781"/>
      <c r="CHQ72" s="781"/>
      <c r="CHR72" s="781"/>
      <c r="CHS72" s="781"/>
      <c r="CHT72" s="781"/>
      <c r="CHU72" s="781"/>
      <c r="CHV72" s="781"/>
      <c r="CHW72" s="781"/>
      <c r="CHX72" s="781"/>
      <c r="CHY72" s="781"/>
      <c r="CHZ72" s="781"/>
      <c r="CIA72" s="781"/>
      <c r="CIB72" s="781"/>
      <c r="CIC72" s="781"/>
      <c r="CID72" s="781"/>
      <c r="CIE72" s="781"/>
      <c r="CIF72" s="781"/>
      <c r="CIG72" s="781"/>
      <c r="CIH72" s="781"/>
      <c r="CII72" s="781"/>
      <c r="CIJ72" s="781"/>
      <c r="CIK72" s="781"/>
      <c r="CIL72" s="781"/>
      <c r="CIM72" s="781"/>
      <c r="CIN72" s="781"/>
      <c r="CIO72" s="781"/>
      <c r="CIP72" s="781"/>
      <c r="CIQ72" s="781"/>
      <c r="CIR72" s="781"/>
      <c r="CIS72" s="781"/>
      <c r="CIT72" s="781"/>
      <c r="CIU72" s="781"/>
      <c r="CIV72" s="781"/>
      <c r="CIW72" s="781"/>
      <c r="CIX72" s="781"/>
      <c r="CIY72" s="781"/>
      <c r="CIZ72" s="781"/>
      <c r="CJA72" s="781"/>
      <c r="CJB72" s="781"/>
      <c r="CJC72" s="781"/>
      <c r="CJD72" s="781"/>
      <c r="CJE72" s="781"/>
      <c r="CJF72" s="781"/>
      <c r="CJG72" s="781"/>
      <c r="CJH72" s="781"/>
      <c r="CJI72" s="781"/>
      <c r="CJJ72" s="781"/>
      <c r="CJK72" s="781"/>
      <c r="CJL72" s="781"/>
      <c r="CJM72" s="781"/>
      <c r="CJN72" s="781"/>
      <c r="CJO72" s="781"/>
      <c r="CJP72" s="781"/>
      <c r="CJQ72" s="781"/>
      <c r="CJR72" s="781"/>
      <c r="CJS72" s="781"/>
      <c r="CJT72" s="781"/>
      <c r="CJU72" s="781"/>
      <c r="CJV72" s="781"/>
      <c r="CJW72" s="781"/>
      <c r="CJX72" s="781"/>
      <c r="CJY72" s="781"/>
      <c r="CJZ72" s="781"/>
      <c r="CKA72" s="781"/>
      <c r="CKB72" s="781"/>
      <c r="CKC72" s="781"/>
      <c r="CKD72" s="781"/>
      <c r="CKE72" s="781"/>
      <c r="CKF72" s="781"/>
      <c r="CKG72" s="781"/>
      <c r="CKH72" s="781"/>
      <c r="CKI72" s="781"/>
      <c r="CKJ72" s="781"/>
      <c r="CKK72" s="781"/>
      <c r="CKL72" s="781"/>
      <c r="CKM72" s="781"/>
      <c r="CKN72" s="781"/>
      <c r="CKO72" s="781"/>
      <c r="CKP72" s="781"/>
      <c r="CKQ72" s="781"/>
      <c r="CKR72" s="781"/>
      <c r="CKS72" s="781"/>
      <c r="CKT72" s="781"/>
      <c r="CKU72" s="781"/>
      <c r="CKV72" s="781"/>
      <c r="CKW72" s="781"/>
      <c r="CKX72" s="781"/>
      <c r="CKY72" s="781"/>
      <c r="CKZ72" s="781"/>
      <c r="CLA72" s="781"/>
      <c r="CLB72" s="781"/>
      <c r="CLC72" s="781"/>
      <c r="CLD72" s="781"/>
      <c r="CLE72" s="781"/>
      <c r="CLF72" s="781"/>
      <c r="CLG72" s="781"/>
      <c r="CLH72" s="781"/>
      <c r="CLI72" s="781"/>
      <c r="CLJ72" s="781"/>
      <c r="CLK72" s="781"/>
      <c r="CLL72" s="781"/>
      <c r="CLM72" s="781"/>
      <c r="CLN72" s="781"/>
      <c r="CLO72" s="781"/>
      <c r="CLP72" s="781"/>
      <c r="CLQ72" s="781"/>
      <c r="CLR72" s="781"/>
      <c r="CLS72" s="781"/>
      <c r="CLT72" s="781"/>
      <c r="CLU72" s="781"/>
      <c r="CLV72" s="781"/>
      <c r="CLW72" s="781"/>
      <c r="CLX72" s="781"/>
      <c r="CLY72" s="781"/>
      <c r="CLZ72" s="781"/>
      <c r="CMA72" s="781"/>
      <c r="CMB72" s="781"/>
      <c r="CMC72" s="781"/>
      <c r="CMD72" s="781"/>
      <c r="CME72" s="781"/>
      <c r="CMF72" s="781"/>
      <c r="CMG72" s="781"/>
      <c r="CMH72" s="781"/>
      <c r="CMI72" s="781"/>
      <c r="CMJ72" s="781"/>
      <c r="CMK72" s="781"/>
      <c r="CML72" s="781"/>
      <c r="CMM72" s="781"/>
      <c r="CMN72" s="781"/>
      <c r="CMO72" s="781"/>
      <c r="CMP72" s="781"/>
      <c r="CMQ72" s="781"/>
      <c r="CMR72" s="781"/>
      <c r="CMS72" s="781"/>
      <c r="CMT72" s="781"/>
      <c r="CMU72" s="781"/>
      <c r="CMV72" s="781"/>
      <c r="CMW72" s="781"/>
      <c r="CMX72" s="781"/>
      <c r="CMY72" s="781"/>
      <c r="CMZ72" s="781"/>
      <c r="CNA72" s="781"/>
      <c r="CNB72" s="781"/>
      <c r="CNC72" s="781"/>
      <c r="CND72" s="781"/>
      <c r="CNE72" s="781"/>
      <c r="CNF72" s="781"/>
      <c r="CNG72" s="781"/>
      <c r="CNH72" s="781"/>
      <c r="CNI72" s="781"/>
      <c r="CNJ72" s="781"/>
      <c r="CNK72" s="781"/>
      <c r="CNL72" s="781"/>
      <c r="CNM72" s="781"/>
      <c r="CNN72" s="781"/>
      <c r="CNO72" s="781"/>
      <c r="CNP72" s="781"/>
      <c r="CNQ72" s="781"/>
      <c r="CNR72" s="781"/>
      <c r="CNS72" s="781"/>
      <c r="CNT72" s="781"/>
      <c r="CNU72" s="781"/>
      <c r="CNV72" s="781"/>
      <c r="CNW72" s="781"/>
      <c r="CNX72" s="781"/>
      <c r="CNY72" s="781"/>
      <c r="CNZ72" s="781"/>
      <c r="COA72" s="781"/>
      <c r="COB72" s="781"/>
      <c r="COC72" s="781"/>
      <c r="COD72" s="781"/>
      <c r="COE72" s="781"/>
      <c r="COF72" s="781"/>
      <c r="COG72" s="781"/>
      <c r="COH72" s="781"/>
      <c r="COI72" s="781"/>
      <c r="COJ72" s="781"/>
      <c r="COK72" s="781"/>
      <c r="COL72" s="781"/>
      <c r="COM72" s="781"/>
      <c r="CON72" s="781"/>
      <c r="COO72" s="781"/>
      <c r="COP72" s="781"/>
      <c r="COQ72" s="781"/>
      <c r="COR72" s="781"/>
      <c r="COS72" s="781"/>
      <c r="COT72" s="781"/>
      <c r="COU72" s="781"/>
      <c r="COV72" s="781"/>
      <c r="COW72" s="781"/>
      <c r="COX72" s="781"/>
      <c r="COY72" s="781"/>
      <c r="COZ72" s="781"/>
      <c r="CPA72" s="781"/>
      <c r="CPB72" s="781"/>
      <c r="CPC72" s="781"/>
      <c r="CPD72" s="781"/>
      <c r="CPE72" s="781"/>
      <c r="CPF72" s="781"/>
      <c r="CPG72" s="781"/>
      <c r="CPH72" s="781"/>
      <c r="CPI72" s="781"/>
      <c r="CPJ72" s="781"/>
      <c r="CPK72" s="781"/>
      <c r="CPL72" s="781"/>
      <c r="CPM72" s="781"/>
      <c r="CPN72" s="781"/>
      <c r="CPO72" s="781"/>
      <c r="CPP72" s="781"/>
      <c r="CPQ72" s="781"/>
      <c r="CPR72" s="781"/>
      <c r="CPS72" s="781"/>
      <c r="CPT72" s="781"/>
      <c r="CPU72" s="781"/>
      <c r="CPV72" s="781"/>
      <c r="CPW72" s="781"/>
      <c r="CPX72" s="781"/>
      <c r="CPY72" s="781"/>
      <c r="CPZ72" s="781"/>
      <c r="CQA72" s="781"/>
      <c r="CQB72" s="781"/>
      <c r="CQC72" s="781"/>
      <c r="CQD72" s="781"/>
      <c r="CQE72" s="781"/>
      <c r="CQF72" s="781"/>
      <c r="CQG72" s="781"/>
      <c r="CQH72" s="781"/>
      <c r="CQI72" s="781"/>
      <c r="CQJ72" s="781"/>
      <c r="CQK72" s="781"/>
      <c r="CQL72" s="781"/>
      <c r="CQM72" s="781"/>
      <c r="CQN72" s="781"/>
      <c r="CQO72" s="781"/>
      <c r="CQP72" s="781"/>
      <c r="CQQ72" s="781"/>
      <c r="CQR72" s="781"/>
      <c r="CQS72" s="781"/>
      <c r="CQT72" s="781"/>
      <c r="CQU72" s="781"/>
      <c r="CQV72" s="781"/>
      <c r="CQW72" s="781"/>
      <c r="CQX72" s="781"/>
      <c r="CQY72" s="781"/>
      <c r="CQZ72" s="781"/>
      <c r="CRA72" s="781"/>
      <c r="CRB72" s="781"/>
      <c r="CRC72" s="781"/>
      <c r="CRD72" s="781"/>
      <c r="CRE72" s="781"/>
      <c r="CRF72" s="781"/>
      <c r="CRG72" s="781"/>
      <c r="CRH72" s="781"/>
      <c r="CRI72" s="781"/>
      <c r="CRJ72" s="781"/>
      <c r="CRK72" s="781"/>
      <c r="CRL72" s="781"/>
      <c r="CRM72" s="781"/>
      <c r="CRN72" s="781"/>
      <c r="CRO72" s="781"/>
      <c r="CRP72" s="781"/>
      <c r="CRQ72" s="781"/>
      <c r="CRR72" s="781"/>
      <c r="CRS72" s="781"/>
      <c r="CRT72" s="781"/>
      <c r="CRU72" s="781"/>
      <c r="CRV72" s="781"/>
      <c r="CRW72" s="781"/>
      <c r="CRX72" s="781"/>
      <c r="CRY72" s="781"/>
      <c r="CRZ72" s="781"/>
      <c r="CSA72" s="781"/>
      <c r="CSB72" s="781"/>
      <c r="CSC72" s="781"/>
      <c r="CSD72" s="781"/>
      <c r="CSE72" s="781"/>
      <c r="CSF72" s="781"/>
      <c r="CSG72" s="781"/>
      <c r="CSH72" s="781"/>
      <c r="CSI72" s="781"/>
      <c r="CSJ72" s="781"/>
      <c r="CSK72" s="781"/>
      <c r="CSL72" s="781"/>
      <c r="CSM72" s="781"/>
      <c r="CSN72" s="781"/>
      <c r="CSO72" s="781"/>
      <c r="CSP72" s="781"/>
      <c r="CSQ72" s="781"/>
      <c r="CSR72" s="781"/>
      <c r="CSS72" s="781"/>
      <c r="CST72" s="781"/>
      <c r="CSU72" s="781"/>
      <c r="CSV72" s="781"/>
      <c r="CSW72" s="781"/>
      <c r="CSX72" s="781"/>
      <c r="CSY72" s="781"/>
      <c r="CSZ72" s="781"/>
      <c r="CTA72" s="781"/>
      <c r="CTB72" s="781"/>
      <c r="CTC72" s="781"/>
      <c r="CTD72" s="781"/>
      <c r="CTE72" s="781"/>
      <c r="CTF72" s="781"/>
      <c r="CTG72" s="781"/>
      <c r="CTH72" s="781"/>
      <c r="CTI72" s="781"/>
      <c r="CTJ72" s="781"/>
      <c r="CTK72" s="781"/>
      <c r="CTL72" s="781"/>
      <c r="CTM72" s="781"/>
      <c r="CTN72" s="781"/>
      <c r="CTO72" s="781"/>
      <c r="CTP72" s="781"/>
      <c r="CTQ72" s="781"/>
      <c r="CTR72" s="781"/>
      <c r="CTS72" s="781"/>
      <c r="CTT72" s="781"/>
      <c r="CTU72" s="781"/>
      <c r="CTV72" s="781"/>
      <c r="CTW72" s="781"/>
      <c r="CTX72" s="781"/>
      <c r="CTY72" s="781"/>
      <c r="CTZ72" s="781"/>
      <c r="CUA72" s="781"/>
      <c r="CUB72" s="781"/>
      <c r="CUC72" s="781"/>
      <c r="CUD72" s="781"/>
      <c r="CUE72" s="781"/>
      <c r="CUF72" s="781"/>
      <c r="CUG72" s="781"/>
      <c r="CUH72" s="781"/>
      <c r="CUI72" s="781"/>
      <c r="CUJ72" s="781"/>
      <c r="CUK72" s="781"/>
      <c r="CUL72" s="781"/>
      <c r="CUM72" s="781"/>
      <c r="CUN72" s="781"/>
      <c r="CUO72" s="781"/>
      <c r="CUP72" s="781"/>
      <c r="CUQ72" s="781"/>
      <c r="CUR72" s="781"/>
      <c r="CUS72" s="781"/>
      <c r="CUT72" s="781"/>
      <c r="CUU72" s="781"/>
      <c r="CUV72" s="781"/>
      <c r="CUW72" s="781"/>
      <c r="CUX72" s="781"/>
      <c r="CUY72" s="781"/>
      <c r="CUZ72" s="781"/>
      <c r="CVA72" s="781"/>
      <c r="CVB72" s="781"/>
      <c r="CVC72" s="781"/>
      <c r="CVD72" s="781"/>
      <c r="CVE72" s="781"/>
      <c r="CVF72" s="781"/>
      <c r="CVG72" s="781"/>
      <c r="CVH72" s="781"/>
      <c r="CVI72" s="781"/>
      <c r="CVJ72" s="781"/>
      <c r="CVK72" s="781"/>
      <c r="CVL72" s="781"/>
      <c r="CVM72" s="781"/>
      <c r="CVN72" s="781"/>
      <c r="CVO72" s="781"/>
      <c r="CVP72" s="781"/>
      <c r="CVQ72" s="781"/>
      <c r="CVR72" s="781"/>
      <c r="CVS72" s="781"/>
      <c r="CVT72" s="781"/>
      <c r="CVU72" s="781"/>
      <c r="CVV72" s="781"/>
      <c r="CVW72" s="781"/>
      <c r="CVX72" s="781"/>
      <c r="CVY72" s="781"/>
      <c r="CVZ72" s="781"/>
      <c r="CWA72" s="781"/>
      <c r="CWB72" s="781"/>
      <c r="CWC72" s="781"/>
      <c r="CWD72" s="781"/>
      <c r="CWE72" s="781"/>
      <c r="CWF72" s="781"/>
      <c r="CWG72" s="781"/>
      <c r="CWH72" s="781"/>
      <c r="CWI72" s="781"/>
      <c r="CWJ72" s="781"/>
      <c r="CWK72" s="781"/>
      <c r="CWL72" s="781"/>
      <c r="CWM72" s="781"/>
      <c r="CWN72" s="781"/>
      <c r="CWO72" s="781"/>
      <c r="CWP72" s="781"/>
      <c r="CWQ72" s="781"/>
      <c r="CWR72" s="781"/>
      <c r="CWS72" s="781"/>
      <c r="CWT72" s="781"/>
      <c r="CWU72" s="781"/>
      <c r="CWV72" s="781"/>
      <c r="CWW72" s="781"/>
      <c r="CWX72" s="781"/>
      <c r="CWY72" s="781"/>
      <c r="CWZ72" s="781"/>
      <c r="CXA72" s="781"/>
      <c r="CXB72" s="781"/>
      <c r="CXC72" s="781"/>
      <c r="CXD72" s="781"/>
      <c r="CXE72" s="781"/>
      <c r="CXF72" s="781"/>
      <c r="CXG72" s="781"/>
      <c r="CXH72" s="781"/>
      <c r="CXI72" s="781"/>
      <c r="CXJ72" s="781"/>
      <c r="CXK72" s="781"/>
      <c r="CXL72" s="781"/>
      <c r="CXM72" s="781"/>
      <c r="CXN72" s="781"/>
      <c r="CXO72" s="781"/>
      <c r="CXP72" s="781"/>
      <c r="CXQ72" s="781"/>
      <c r="CXR72" s="781"/>
      <c r="CXS72" s="781"/>
      <c r="CXT72" s="781"/>
      <c r="CXU72" s="781"/>
      <c r="CXV72" s="781"/>
      <c r="CXW72" s="781"/>
      <c r="CXX72" s="781"/>
      <c r="CXY72" s="781"/>
      <c r="CXZ72" s="781"/>
      <c r="CYA72" s="781"/>
      <c r="CYB72" s="781"/>
      <c r="CYC72" s="781"/>
      <c r="CYD72" s="781"/>
      <c r="CYE72" s="781"/>
      <c r="CYF72" s="781"/>
      <c r="CYG72" s="781"/>
      <c r="CYH72" s="781"/>
      <c r="CYI72" s="781"/>
      <c r="CYJ72" s="781"/>
      <c r="CYK72" s="781"/>
      <c r="CYL72" s="781"/>
      <c r="CYM72" s="781"/>
      <c r="CYN72" s="781"/>
      <c r="CYO72" s="781"/>
      <c r="CYP72" s="781"/>
      <c r="CYQ72" s="781"/>
      <c r="CYR72" s="781"/>
      <c r="CYS72" s="781"/>
      <c r="CYT72" s="781"/>
      <c r="CYU72" s="781"/>
      <c r="CYV72" s="781"/>
      <c r="CYW72" s="781"/>
      <c r="CYX72" s="781"/>
      <c r="CYY72" s="781"/>
      <c r="CYZ72" s="781"/>
      <c r="CZA72" s="781"/>
      <c r="CZB72" s="781"/>
      <c r="CZC72" s="781"/>
      <c r="CZD72" s="781"/>
      <c r="CZE72" s="781"/>
      <c r="CZF72" s="781"/>
      <c r="CZG72" s="781"/>
      <c r="CZH72" s="781"/>
      <c r="CZI72" s="781"/>
      <c r="CZJ72" s="781"/>
      <c r="CZK72" s="781"/>
      <c r="CZL72" s="781"/>
      <c r="CZM72" s="781"/>
      <c r="CZN72" s="781"/>
      <c r="CZO72" s="781"/>
      <c r="CZP72" s="781"/>
      <c r="CZQ72" s="781"/>
      <c r="CZR72" s="781"/>
      <c r="CZS72" s="781"/>
      <c r="CZT72" s="781"/>
      <c r="CZU72" s="781"/>
      <c r="CZV72" s="781"/>
      <c r="CZW72" s="781"/>
      <c r="CZX72" s="781"/>
      <c r="CZY72" s="781"/>
      <c r="CZZ72" s="781"/>
      <c r="DAA72" s="781"/>
      <c r="DAB72" s="781"/>
      <c r="DAC72" s="781"/>
      <c r="DAD72" s="781"/>
      <c r="DAE72" s="781"/>
      <c r="DAF72" s="781"/>
      <c r="DAG72" s="781"/>
      <c r="DAH72" s="781"/>
      <c r="DAI72" s="781"/>
      <c r="DAJ72" s="781"/>
      <c r="DAK72" s="781"/>
      <c r="DAL72" s="781"/>
      <c r="DAM72" s="781"/>
      <c r="DAN72" s="781"/>
      <c r="DAO72" s="781"/>
      <c r="DAP72" s="781"/>
      <c r="DAQ72" s="781"/>
      <c r="DAR72" s="781"/>
      <c r="DAS72" s="781"/>
      <c r="DAT72" s="781"/>
      <c r="DAU72" s="781"/>
      <c r="DAV72" s="781"/>
      <c r="DAW72" s="781"/>
      <c r="DAX72" s="781"/>
      <c r="DAY72" s="781"/>
      <c r="DAZ72" s="781"/>
      <c r="DBA72" s="781"/>
      <c r="DBB72" s="781"/>
      <c r="DBC72" s="781"/>
      <c r="DBD72" s="781"/>
      <c r="DBE72" s="781"/>
      <c r="DBF72" s="781"/>
      <c r="DBG72" s="781"/>
      <c r="DBH72" s="781"/>
      <c r="DBI72" s="781"/>
      <c r="DBJ72" s="781"/>
      <c r="DBK72" s="781"/>
      <c r="DBL72" s="781"/>
      <c r="DBM72" s="781"/>
      <c r="DBN72" s="781"/>
      <c r="DBO72" s="781"/>
      <c r="DBP72" s="781"/>
      <c r="DBQ72" s="781"/>
      <c r="DBR72" s="781"/>
      <c r="DBS72" s="781"/>
      <c r="DBT72" s="781"/>
      <c r="DBU72" s="781"/>
      <c r="DBV72" s="781"/>
      <c r="DBW72" s="781"/>
      <c r="DBX72" s="781"/>
      <c r="DBY72" s="781"/>
      <c r="DBZ72" s="781"/>
      <c r="DCA72" s="781"/>
      <c r="DCB72" s="781"/>
      <c r="DCC72" s="781"/>
      <c r="DCD72" s="781"/>
      <c r="DCE72" s="781"/>
      <c r="DCF72" s="781"/>
      <c r="DCG72" s="781"/>
      <c r="DCH72" s="781"/>
      <c r="DCI72" s="781"/>
      <c r="DCJ72" s="781"/>
      <c r="DCK72" s="781"/>
      <c r="DCL72" s="781"/>
      <c r="DCM72" s="781"/>
      <c r="DCN72" s="781"/>
      <c r="DCO72" s="781"/>
      <c r="DCP72" s="781"/>
      <c r="DCQ72" s="781"/>
      <c r="DCR72" s="781"/>
      <c r="DCS72" s="781"/>
      <c r="DCT72" s="781"/>
      <c r="DCU72" s="781"/>
      <c r="DCV72" s="781"/>
      <c r="DCW72" s="781"/>
      <c r="DCX72" s="781"/>
      <c r="DCY72" s="781"/>
      <c r="DCZ72" s="781"/>
      <c r="DDA72" s="781"/>
      <c r="DDB72" s="781"/>
      <c r="DDC72" s="781"/>
      <c r="DDD72" s="781"/>
      <c r="DDE72" s="781"/>
      <c r="DDF72" s="781"/>
      <c r="DDG72" s="781"/>
      <c r="DDH72" s="781"/>
      <c r="DDI72" s="781"/>
      <c r="DDJ72" s="781"/>
      <c r="DDK72" s="781"/>
      <c r="DDL72" s="781"/>
      <c r="DDM72" s="781"/>
      <c r="DDN72" s="781"/>
      <c r="DDO72" s="781"/>
      <c r="DDP72" s="781"/>
      <c r="DDQ72" s="781"/>
      <c r="DDR72" s="781"/>
      <c r="DDS72" s="781"/>
      <c r="DDT72" s="781"/>
      <c r="DDU72" s="781"/>
      <c r="DDV72" s="781"/>
      <c r="DDW72" s="781"/>
      <c r="DDX72" s="781"/>
      <c r="DDY72" s="781"/>
      <c r="DDZ72" s="781"/>
      <c r="DEA72" s="781"/>
      <c r="DEB72" s="781"/>
      <c r="DEC72" s="781"/>
      <c r="DED72" s="781"/>
      <c r="DEE72" s="781"/>
      <c r="DEF72" s="781"/>
      <c r="DEG72" s="781"/>
      <c r="DEH72" s="781"/>
      <c r="DEI72" s="781"/>
      <c r="DEJ72" s="781"/>
      <c r="DEK72" s="781"/>
      <c r="DEL72" s="781"/>
      <c r="DEM72" s="781"/>
      <c r="DEN72" s="781"/>
      <c r="DEO72" s="781"/>
      <c r="DEP72" s="781"/>
      <c r="DEQ72" s="781"/>
      <c r="DER72" s="781"/>
      <c r="DES72" s="781"/>
      <c r="DET72" s="781"/>
      <c r="DEU72" s="781"/>
      <c r="DEV72" s="781"/>
      <c r="DEW72" s="781"/>
      <c r="DEX72" s="781"/>
      <c r="DEY72" s="781"/>
      <c r="DEZ72" s="781"/>
      <c r="DFA72" s="781"/>
      <c r="DFB72" s="781"/>
      <c r="DFC72" s="781"/>
      <c r="DFD72" s="781"/>
      <c r="DFE72" s="781"/>
      <c r="DFF72" s="781"/>
      <c r="DFG72" s="781"/>
      <c r="DFH72" s="781"/>
      <c r="DFI72" s="781"/>
      <c r="DFJ72" s="781"/>
      <c r="DFK72" s="781"/>
      <c r="DFL72" s="781"/>
      <c r="DFM72" s="781"/>
      <c r="DFN72" s="781"/>
      <c r="DFO72" s="781"/>
      <c r="DFP72" s="781"/>
      <c r="DFQ72" s="781"/>
      <c r="DFR72" s="781"/>
      <c r="DFS72" s="781"/>
      <c r="DFT72" s="781"/>
      <c r="DFU72" s="781"/>
      <c r="DFV72" s="781"/>
      <c r="DFW72" s="781"/>
      <c r="DFX72" s="781"/>
      <c r="DFY72" s="781"/>
      <c r="DFZ72" s="781"/>
      <c r="DGA72" s="781"/>
      <c r="DGB72" s="781"/>
      <c r="DGC72" s="781"/>
      <c r="DGD72" s="781"/>
      <c r="DGE72" s="781"/>
      <c r="DGF72" s="781"/>
      <c r="DGG72" s="781"/>
      <c r="DGH72" s="781"/>
      <c r="DGI72" s="781"/>
      <c r="DGJ72" s="781"/>
      <c r="DGK72" s="781"/>
      <c r="DGL72" s="781"/>
      <c r="DGM72" s="781"/>
      <c r="DGN72" s="781"/>
      <c r="DGO72" s="781"/>
      <c r="DGP72" s="781"/>
      <c r="DGQ72" s="781"/>
      <c r="DGR72" s="781"/>
      <c r="DGS72" s="781"/>
      <c r="DGT72" s="781"/>
      <c r="DGU72" s="781"/>
      <c r="DGV72" s="781"/>
      <c r="DGW72" s="781"/>
      <c r="DGX72" s="781"/>
      <c r="DGY72" s="781"/>
      <c r="DGZ72" s="781"/>
      <c r="DHA72" s="781"/>
      <c r="DHB72" s="781"/>
      <c r="DHC72" s="781"/>
      <c r="DHD72" s="781"/>
      <c r="DHE72" s="781"/>
      <c r="DHF72" s="781"/>
      <c r="DHG72" s="781"/>
      <c r="DHH72" s="781"/>
      <c r="DHI72" s="781"/>
      <c r="DHJ72" s="781"/>
      <c r="DHK72" s="781"/>
      <c r="DHL72" s="781"/>
      <c r="DHM72" s="781"/>
      <c r="DHN72" s="781"/>
      <c r="DHO72" s="781"/>
      <c r="DHP72" s="781"/>
      <c r="DHQ72" s="781"/>
      <c r="DHR72" s="781"/>
      <c r="DHS72" s="781"/>
      <c r="DHT72" s="781"/>
      <c r="DHU72" s="781"/>
      <c r="DHV72" s="781"/>
      <c r="DHW72" s="781"/>
      <c r="DHX72" s="781"/>
      <c r="DHY72" s="781"/>
      <c r="DHZ72" s="781"/>
      <c r="DIA72" s="781"/>
      <c r="DIB72" s="781"/>
      <c r="DIC72" s="781"/>
      <c r="DID72" s="781"/>
      <c r="DIE72" s="781"/>
      <c r="DIF72" s="781"/>
      <c r="DIG72" s="781"/>
      <c r="DIH72" s="781"/>
      <c r="DII72" s="781"/>
      <c r="DIJ72" s="781"/>
      <c r="DIK72" s="781"/>
      <c r="DIL72" s="781"/>
      <c r="DIM72" s="781"/>
      <c r="DIN72" s="781"/>
      <c r="DIO72" s="781"/>
      <c r="DIP72" s="781"/>
      <c r="DIQ72" s="781"/>
      <c r="DIR72" s="781"/>
      <c r="DIS72" s="781"/>
      <c r="DIT72" s="781"/>
      <c r="DIU72" s="781"/>
      <c r="DIV72" s="781"/>
      <c r="DIW72" s="781"/>
      <c r="DIX72" s="781"/>
      <c r="DIY72" s="781"/>
      <c r="DIZ72" s="781"/>
      <c r="DJA72" s="781"/>
      <c r="DJB72" s="781"/>
      <c r="DJC72" s="781"/>
      <c r="DJD72" s="781"/>
      <c r="DJE72" s="781"/>
      <c r="DJF72" s="781"/>
      <c r="DJG72" s="781"/>
      <c r="DJH72" s="781"/>
      <c r="DJI72" s="781"/>
      <c r="DJJ72" s="781"/>
      <c r="DJK72" s="781"/>
      <c r="DJL72" s="781"/>
      <c r="DJM72" s="781"/>
      <c r="DJN72" s="781"/>
      <c r="DJO72" s="781"/>
      <c r="DJP72" s="781"/>
      <c r="DJQ72" s="781"/>
      <c r="DJR72" s="781"/>
      <c r="DJS72" s="781"/>
      <c r="DJT72" s="781"/>
      <c r="DJU72" s="781"/>
      <c r="DJV72" s="781"/>
      <c r="DJW72" s="781"/>
      <c r="DJX72" s="781"/>
      <c r="DJY72" s="781"/>
      <c r="DJZ72" s="781"/>
      <c r="DKA72" s="781"/>
      <c r="DKB72" s="781"/>
      <c r="DKC72" s="781"/>
      <c r="DKD72" s="781"/>
      <c r="DKE72" s="781"/>
      <c r="DKF72" s="781"/>
      <c r="DKG72" s="781"/>
      <c r="DKH72" s="781"/>
      <c r="DKI72" s="781"/>
      <c r="DKJ72" s="781"/>
      <c r="DKK72" s="781"/>
      <c r="DKL72" s="781"/>
      <c r="DKM72" s="781"/>
      <c r="DKN72" s="781"/>
      <c r="DKO72" s="781"/>
      <c r="DKP72" s="781"/>
      <c r="DKQ72" s="781"/>
      <c r="DKR72" s="781"/>
      <c r="DKS72" s="781"/>
      <c r="DKT72" s="781"/>
      <c r="DKU72" s="781"/>
      <c r="DKV72" s="781"/>
      <c r="DKW72" s="781"/>
      <c r="DKX72" s="781"/>
      <c r="DKY72" s="781"/>
      <c r="DKZ72" s="781"/>
      <c r="DLA72" s="781"/>
      <c r="DLB72" s="781"/>
      <c r="DLC72" s="781"/>
      <c r="DLD72" s="781"/>
      <c r="DLE72" s="781"/>
      <c r="DLF72" s="781"/>
      <c r="DLG72" s="781"/>
      <c r="DLH72" s="781"/>
      <c r="DLI72" s="781"/>
      <c r="DLJ72" s="781"/>
      <c r="DLK72" s="781"/>
      <c r="DLL72" s="781"/>
      <c r="DLM72" s="781"/>
      <c r="DLN72" s="781"/>
      <c r="DLO72" s="781"/>
      <c r="DLP72" s="781"/>
      <c r="DLQ72" s="781"/>
      <c r="DLR72" s="781"/>
      <c r="DLS72" s="781"/>
      <c r="DLT72" s="781"/>
      <c r="DLU72" s="781"/>
      <c r="DLV72" s="781"/>
      <c r="DLW72" s="781"/>
      <c r="DLX72" s="781"/>
      <c r="DLY72" s="781"/>
      <c r="DLZ72" s="781"/>
      <c r="DMA72" s="781"/>
      <c r="DMB72" s="781"/>
      <c r="DMC72" s="781"/>
      <c r="DMD72" s="781"/>
      <c r="DME72" s="781"/>
      <c r="DMF72" s="781"/>
      <c r="DMG72" s="781"/>
      <c r="DMH72" s="781"/>
      <c r="DMI72" s="781"/>
      <c r="DMJ72" s="781"/>
      <c r="DMK72" s="781"/>
      <c r="DML72" s="781"/>
      <c r="DMM72" s="781"/>
      <c r="DMN72" s="781"/>
      <c r="DMO72" s="781"/>
      <c r="DMP72" s="781"/>
      <c r="DMQ72" s="781"/>
      <c r="DMR72" s="781"/>
      <c r="DMS72" s="781"/>
      <c r="DMT72" s="781"/>
      <c r="DMU72" s="781"/>
      <c r="DMV72" s="781"/>
      <c r="DMW72" s="781"/>
      <c r="DMX72" s="781"/>
      <c r="DMY72" s="781"/>
      <c r="DMZ72" s="781"/>
      <c r="DNA72" s="781"/>
      <c r="DNB72" s="781"/>
      <c r="DNC72" s="781"/>
      <c r="DND72" s="781"/>
      <c r="DNE72" s="781"/>
      <c r="DNF72" s="781"/>
      <c r="DNG72" s="781"/>
      <c r="DNH72" s="781"/>
      <c r="DNI72" s="781"/>
      <c r="DNJ72" s="781"/>
      <c r="DNK72" s="781"/>
      <c r="DNL72" s="781"/>
      <c r="DNM72" s="781"/>
      <c r="DNN72" s="781"/>
      <c r="DNO72" s="781"/>
      <c r="DNP72" s="781"/>
      <c r="DNQ72" s="781"/>
      <c r="DNR72" s="781"/>
      <c r="DNS72" s="781"/>
      <c r="DNT72" s="781"/>
      <c r="DNU72" s="781"/>
      <c r="DNV72" s="781"/>
      <c r="DNW72" s="781"/>
      <c r="DNX72" s="781"/>
      <c r="DNY72" s="781"/>
      <c r="DNZ72" s="781"/>
      <c r="DOA72" s="781"/>
      <c r="DOB72" s="781"/>
      <c r="DOC72" s="781"/>
      <c r="DOD72" s="781"/>
      <c r="DOE72" s="781"/>
      <c r="DOF72" s="781"/>
      <c r="DOG72" s="781"/>
      <c r="DOH72" s="781"/>
      <c r="DOI72" s="781"/>
      <c r="DOJ72" s="781"/>
      <c r="DOK72" s="781"/>
      <c r="DOL72" s="781"/>
      <c r="DOM72" s="781"/>
      <c r="DON72" s="781"/>
      <c r="DOO72" s="781"/>
      <c r="DOP72" s="781"/>
      <c r="DOQ72" s="781"/>
      <c r="DOR72" s="781"/>
      <c r="DOS72" s="781"/>
      <c r="DOT72" s="781"/>
      <c r="DOU72" s="781"/>
      <c r="DOV72" s="781"/>
      <c r="DOW72" s="781"/>
      <c r="DOX72" s="781"/>
      <c r="DOY72" s="781"/>
      <c r="DOZ72" s="781"/>
      <c r="DPA72" s="781"/>
      <c r="DPB72" s="781"/>
      <c r="DPC72" s="781"/>
      <c r="DPD72" s="781"/>
      <c r="DPE72" s="781"/>
      <c r="DPF72" s="781"/>
      <c r="DPG72" s="781"/>
      <c r="DPH72" s="781"/>
      <c r="DPI72" s="781"/>
      <c r="DPJ72" s="781"/>
      <c r="DPK72" s="781"/>
      <c r="DPL72" s="781"/>
      <c r="DPM72" s="781"/>
      <c r="DPN72" s="781"/>
      <c r="DPO72" s="781"/>
      <c r="DPP72" s="781"/>
      <c r="DPQ72" s="781"/>
      <c r="DPR72" s="781"/>
      <c r="DPS72" s="781"/>
      <c r="DPT72" s="781"/>
      <c r="DPU72" s="781"/>
      <c r="DPV72" s="781"/>
      <c r="DPW72" s="781"/>
      <c r="DPX72" s="781"/>
      <c r="DPY72" s="781"/>
      <c r="DPZ72" s="781"/>
      <c r="DQA72" s="781"/>
      <c r="DQB72" s="781"/>
      <c r="DQC72" s="781"/>
      <c r="DQD72" s="781"/>
      <c r="DQE72" s="781"/>
      <c r="DQF72" s="781"/>
      <c r="DQG72" s="781"/>
      <c r="DQH72" s="781"/>
      <c r="DQI72" s="781"/>
      <c r="DQJ72" s="781"/>
      <c r="DQK72" s="781"/>
      <c r="DQL72" s="781"/>
      <c r="DQM72" s="781"/>
      <c r="DQN72" s="781"/>
      <c r="DQO72" s="781"/>
      <c r="DQP72" s="781"/>
      <c r="DQQ72" s="781"/>
      <c r="DQR72" s="781"/>
      <c r="DQS72" s="781"/>
      <c r="DQT72" s="781"/>
      <c r="DQU72" s="781"/>
      <c r="DQV72" s="781"/>
      <c r="DQW72" s="781"/>
      <c r="DQX72" s="781"/>
      <c r="DQY72" s="781"/>
      <c r="DQZ72" s="781"/>
      <c r="DRA72" s="781"/>
      <c r="DRB72" s="781"/>
      <c r="DRC72" s="781"/>
      <c r="DRD72" s="781"/>
      <c r="DRE72" s="781"/>
      <c r="DRF72" s="781"/>
      <c r="DRG72" s="781"/>
      <c r="DRH72" s="781"/>
      <c r="DRI72" s="781"/>
      <c r="DRJ72" s="781"/>
      <c r="DRK72" s="781"/>
      <c r="DRL72" s="781"/>
      <c r="DRM72" s="781"/>
      <c r="DRN72" s="781"/>
      <c r="DRO72" s="781"/>
      <c r="DRP72" s="781"/>
      <c r="DRQ72" s="781"/>
      <c r="DRR72" s="781"/>
      <c r="DRS72" s="781"/>
      <c r="DRT72" s="781"/>
      <c r="DRU72" s="781"/>
      <c r="DRV72" s="781"/>
      <c r="DRW72" s="781"/>
      <c r="DRX72" s="781"/>
      <c r="DRY72" s="781"/>
      <c r="DRZ72" s="781"/>
      <c r="DSA72" s="781"/>
      <c r="DSB72" s="781"/>
      <c r="DSC72" s="781"/>
      <c r="DSD72" s="781"/>
      <c r="DSE72" s="781"/>
      <c r="DSF72" s="781"/>
      <c r="DSG72" s="781"/>
      <c r="DSH72" s="781"/>
      <c r="DSI72" s="781"/>
      <c r="DSJ72" s="781"/>
      <c r="DSK72" s="781"/>
      <c r="DSL72" s="781"/>
      <c r="DSM72" s="781"/>
      <c r="DSN72" s="781"/>
      <c r="DSO72" s="781"/>
      <c r="DSP72" s="781"/>
      <c r="DSQ72" s="781"/>
      <c r="DSR72" s="781"/>
      <c r="DSS72" s="781"/>
      <c r="DST72" s="781"/>
      <c r="DSU72" s="781"/>
      <c r="DSV72" s="781"/>
      <c r="DSW72" s="781"/>
      <c r="DSX72" s="781"/>
      <c r="DSY72" s="781"/>
      <c r="DSZ72" s="781"/>
      <c r="DTA72" s="781"/>
      <c r="DTB72" s="781"/>
      <c r="DTC72" s="781"/>
      <c r="DTD72" s="781"/>
      <c r="DTE72" s="781"/>
      <c r="DTF72" s="781"/>
      <c r="DTG72" s="781"/>
      <c r="DTH72" s="781"/>
      <c r="DTI72" s="781"/>
      <c r="DTJ72" s="781"/>
      <c r="DTK72" s="781"/>
      <c r="DTL72" s="781"/>
      <c r="DTM72" s="781"/>
      <c r="DTN72" s="781"/>
      <c r="DTO72" s="781"/>
      <c r="DTP72" s="781"/>
      <c r="DTQ72" s="781"/>
      <c r="DTR72" s="781"/>
      <c r="DTS72" s="781"/>
      <c r="DTT72" s="781"/>
      <c r="DTU72" s="781"/>
      <c r="DTV72" s="781"/>
      <c r="DTW72" s="781"/>
      <c r="DTX72" s="781"/>
      <c r="DTY72" s="781"/>
      <c r="DTZ72" s="781"/>
      <c r="DUA72" s="781"/>
      <c r="DUB72" s="781"/>
      <c r="DUC72" s="781"/>
      <c r="DUD72" s="781"/>
      <c r="DUE72" s="781"/>
      <c r="DUF72" s="781"/>
      <c r="DUG72" s="781"/>
      <c r="DUH72" s="781"/>
      <c r="DUI72" s="781"/>
      <c r="DUJ72" s="781"/>
      <c r="DUK72" s="781"/>
      <c r="DUL72" s="781"/>
      <c r="DUM72" s="781"/>
      <c r="DUN72" s="781"/>
      <c r="DUO72" s="781"/>
      <c r="DUP72" s="781"/>
      <c r="DUQ72" s="781"/>
      <c r="DUR72" s="781"/>
      <c r="DUS72" s="781"/>
      <c r="DUT72" s="781"/>
      <c r="DUU72" s="781"/>
      <c r="DUV72" s="781"/>
      <c r="DUW72" s="781"/>
      <c r="DUX72" s="781"/>
      <c r="DUY72" s="781"/>
      <c r="DUZ72" s="781"/>
      <c r="DVA72" s="781"/>
      <c r="DVB72" s="781"/>
      <c r="DVC72" s="781"/>
      <c r="DVD72" s="781"/>
      <c r="DVE72" s="781"/>
      <c r="DVF72" s="781"/>
      <c r="DVG72" s="781"/>
      <c r="DVH72" s="781"/>
      <c r="DVI72" s="781"/>
      <c r="DVJ72" s="781"/>
      <c r="DVK72" s="781"/>
      <c r="DVL72" s="781"/>
      <c r="DVM72" s="781"/>
      <c r="DVN72" s="781"/>
      <c r="DVO72" s="781"/>
      <c r="DVP72" s="781"/>
      <c r="DVQ72" s="781"/>
      <c r="DVR72" s="781"/>
      <c r="DVS72" s="781"/>
      <c r="DVT72" s="781"/>
      <c r="DVU72" s="781"/>
      <c r="DVV72" s="781"/>
      <c r="DVW72" s="781"/>
      <c r="DVX72" s="781"/>
      <c r="DVY72" s="781"/>
      <c r="DVZ72" s="781"/>
      <c r="DWA72" s="781"/>
      <c r="DWB72" s="781"/>
      <c r="DWC72" s="781"/>
      <c r="DWD72" s="781"/>
      <c r="DWE72" s="781"/>
      <c r="DWF72" s="781"/>
      <c r="DWG72" s="781"/>
      <c r="DWH72" s="781"/>
      <c r="DWI72" s="781"/>
      <c r="DWJ72" s="781"/>
      <c r="DWK72" s="781"/>
      <c r="DWL72" s="781"/>
      <c r="DWM72" s="781"/>
      <c r="DWN72" s="781"/>
      <c r="DWO72" s="781"/>
      <c r="DWP72" s="781"/>
      <c r="DWQ72" s="781"/>
      <c r="DWR72" s="781"/>
      <c r="DWS72" s="781"/>
      <c r="DWT72" s="781"/>
      <c r="DWU72" s="781"/>
      <c r="DWV72" s="781"/>
      <c r="DWW72" s="781"/>
      <c r="DWX72" s="781"/>
      <c r="DWY72" s="781"/>
      <c r="DWZ72" s="781"/>
      <c r="DXA72" s="781"/>
      <c r="DXB72" s="781"/>
      <c r="DXC72" s="781"/>
      <c r="DXD72" s="781"/>
      <c r="DXE72" s="781"/>
      <c r="DXF72" s="781"/>
      <c r="DXG72" s="781"/>
      <c r="DXH72" s="781"/>
      <c r="DXI72" s="781"/>
      <c r="DXJ72" s="781"/>
      <c r="DXK72" s="781"/>
      <c r="DXL72" s="781"/>
      <c r="DXM72" s="781"/>
      <c r="DXN72" s="781"/>
      <c r="DXO72" s="781"/>
      <c r="DXP72" s="781"/>
      <c r="DXQ72" s="781"/>
      <c r="DXR72" s="781"/>
      <c r="DXS72" s="781"/>
      <c r="DXT72" s="781"/>
      <c r="DXU72" s="781"/>
      <c r="DXV72" s="781"/>
      <c r="DXW72" s="781"/>
      <c r="DXX72" s="781"/>
      <c r="DXY72" s="781"/>
      <c r="DXZ72" s="781"/>
      <c r="DYA72" s="781"/>
      <c r="DYB72" s="781"/>
      <c r="DYC72" s="781"/>
      <c r="DYD72" s="781"/>
      <c r="DYE72" s="781"/>
      <c r="DYF72" s="781"/>
      <c r="DYG72" s="781"/>
      <c r="DYH72" s="781"/>
      <c r="DYI72" s="781"/>
      <c r="DYJ72" s="781"/>
      <c r="DYK72" s="781"/>
      <c r="DYL72" s="781"/>
      <c r="DYM72" s="781"/>
      <c r="DYN72" s="781"/>
      <c r="DYO72" s="781"/>
      <c r="DYP72" s="781"/>
      <c r="DYQ72" s="781"/>
      <c r="DYR72" s="781"/>
      <c r="DYS72" s="781"/>
      <c r="DYT72" s="781"/>
      <c r="DYU72" s="781"/>
      <c r="DYV72" s="781"/>
      <c r="DYW72" s="781"/>
      <c r="DYX72" s="781"/>
      <c r="DYY72" s="781"/>
      <c r="DYZ72" s="781"/>
      <c r="DZA72" s="781"/>
      <c r="DZB72" s="781"/>
      <c r="DZC72" s="781"/>
      <c r="DZD72" s="781"/>
      <c r="DZE72" s="781"/>
      <c r="DZF72" s="781"/>
      <c r="DZG72" s="781"/>
      <c r="DZH72" s="781"/>
      <c r="DZI72" s="781"/>
      <c r="DZJ72" s="781"/>
      <c r="DZK72" s="781"/>
      <c r="DZL72" s="781"/>
      <c r="DZM72" s="781"/>
      <c r="DZN72" s="781"/>
      <c r="DZO72" s="781"/>
      <c r="DZP72" s="781"/>
      <c r="DZQ72" s="781"/>
      <c r="DZR72" s="781"/>
      <c r="DZS72" s="781"/>
      <c r="DZT72" s="781"/>
      <c r="DZU72" s="781"/>
      <c r="DZV72" s="781"/>
      <c r="DZW72" s="781"/>
      <c r="DZX72" s="781"/>
      <c r="DZY72" s="781"/>
      <c r="DZZ72" s="781"/>
      <c r="EAA72" s="781"/>
      <c r="EAB72" s="781"/>
      <c r="EAC72" s="781"/>
      <c r="EAD72" s="781"/>
      <c r="EAE72" s="781"/>
      <c r="EAF72" s="781"/>
      <c r="EAG72" s="781"/>
      <c r="EAH72" s="781"/>
      <c r="EAI72" s="781"/>
      <c r="EAJ72" s="781"/>
      <c r="EAK72" s="781"/>
      <c r="EAL72" s="781"/>
      <c r="EAM72" s="781"/>
      <c r="EAN72" s="781"/>
      <c r="EAO72" s="781"/>
      <c r="EAP72" s="781"/>
      <c r="EAQ72" s="781"/>
      <c r="EAR72" s="781"/>
      <c r="EAS72" s="781"/>
      <c r="EAT72" s="781"/>
      <c r="EAU72" s="781"/>
      <c r="EAV72" s="781"/>
      <c r="EAW72" s="781"/>
      <c r="EAX72" s="781"/>
      <c r="EAY72" s="781"/>
      <c r="EAZ72" s="781"/>
      <c r="EBA72" s="781"/>
      <c r="EBB72" s="781"/>
      <c r="EBC72" s="781"/>
      <c r="EBD72" s="781"/>
      <c r="EBE72" s="781"/>
      <c r="EBF72" s="781"/>
      <c r="EBG72" s="781"/>
      <c r="EBH72" s="781"/>
      <c r="EBI72" s="781"/>
      <c r="EBJ72" s="781"/>
      <c r="EBK72" s="781"/>
      <c r="EBL72" s="781"/>
      <c r="EBM72" s="781"/>
      <c r="EBN72" s="781"/>
      <c r="EBO72" s="781"/>
      <c r="EBP72" s="781"/>
      <c r="EBQ72" s="781"/>
      <c r="EBR72" s="781"/>
      <c r="EBS72" s="781"/>
      <c r="EBT72" s="781"/>
      <c r="EBU72" s="781"/>
      <c r="EBV72" s="781"/>
      <c r="EBW72" s="781"/>
      <c r="EBX72" s="781"/>
      <c r="EBY72" s="781"/>
      <c r="EBZ72" s="781"/>
      <c r="ECA72" s="781"/>
      <c r="ECB72" s="781"/>
      <c r="ECC72" s="781"/>
      <c r="ECD72" s="781"/>
      <c r="ECE72" s="781"/>
      <c r="ECF72" s="781"/>
      <c r="ECG72" s="781"/>
      <c r="ECH72" s="781"/>
      <c r="ECI72" s="781"/>
      <c r="ECJ72" s="781"/>
      <c r="ECK72" s="781"/>
      <c r="ECL72" s="781"/>
      <c r="ECM72" s="781"/>
      <c r="ECN72" s="781"/>
      <c r="ECO72" s="781"/>
      <c r="ECP72" s="781"/>
      <c r="ECQ72" s="781"/>
      <c r="ECR72" s="781"/>
      <c r="ECS72" s="781"/>
      <c r="ECT72" s="781"/>
      <c r="ECU72" s="781"/>
      <c r="ECV72" s="781"/>
      <c r="ECW72" s="781"/>
      <c r="ECX72" s="781"/>
      <c r="ECY72" s="781"/>
      <c r="ECZ72" s="781"/>
      <c r="EDA72" s="781"/>
      <c r="EDB72" s="781"/>
      <c r="EDC72" s="781"/>
      <c r="EDD72" s="781"/>
      <c r="EDE72" s="781"/>
      <c r="EDF72" s="781"/>
      <c r="EDG72" s="781"/>
      <c r="EDH72" s="781"/>
      <c r="EDI72" s="781"/>
      <c r="EDJ72" s="781"/>
      <c r="EDK72" s="781"/>
      <c r="EDL72" s="781"/>
      <c r="EDM72" s="781"/>
      <c r="EDN72" s="781"/>
      <c r="EDO72" s="781"/>
      <c r="EDP72" s="781"/>
      <c r="EDQ72" s="781"/>
      <c r="EDR72" s="781"/>
      <c r="EDS72" s="781"/>
      <c r="EDT72" s="781"/>
      <c r="EDU72" s="781"/>
      <c r="EDV72" s="781"/>
      <c r="EDW72" s="781"/>
      <c r="EDX72" s="781"/>
      <c r="EDY72" s="781"/>
      <c r="EDZ72" s="781"/>
      <c r="EEA72" s="781"/>
      <c r="EEB72" s="781"/>
      <c r="EEC72" s="781"/>
      <c r="EED72" s="781"/>
      <c r="EEE72" s="781"/>
      <c r="EEF72" s="781"/>
      <c r="EEG72" s="781"/>
      <c r="EEH72" s="781"/>
      <c r="EEI72" s="781"/>
      <c r="EEJ72" s="781"/>
      <c r="EEK72" s="781"/>
      <c r="EEL72" s="781"/>
      <c r="EEM72" s="781"/>
      <c r="EEN72" s="781"/>
      <c r="EEO72" s="781"/>
      <c r="EEP72" s="781"/>
      <c r="EEQ72" s="781"/>
      <c r="EER72" s="781"/>
      <c r="EES72" s="781"/>
      <c r="EET72" s="781"/>
      <c r="EEU72" s="781"/>
      <c r="EEV72" s="781"/>
      <c r="EEW72" s="781"/>
      <c r="EEX72" s="781"/>
      <c r="EEY72" s="781"/>
      <c r="EEZ72" s="781"/>
      <c r="EFA72" s="781"/>
      <c r="EFB72" s="781"/>
      <c r="EFC72" s="781"/>
      <c r="EFD72" s="781"/>
      <c r="EFE72" s="781"/>
      <c r="EFF72" s="781"/>
      <c r="EFG72" s="781"/>
      <c r="EFH72" s="781"/>
      <c r="EFI72" s="781"/>
      <c r="EFJ72" s="781"/>
      <c r="EFK72" s="781"/>
      <c r="EFL72" s="781"/>
      <c r="EFM72" s="781"/>
      <c r="EFN72" s="781"/>
      <c r="EFO72" s="781"/>
      <c r="EFP72" s="781"/>
      <c r="EFQ72" s="781"/>
      <c r="EFR72" s="781"/>
      <c r="EFS72" s="781"/>
      <c r="EFT72" s="781"/>
      <c r="EFU72" s="781"/>
      <c r="EFV72" s="781"/>
      <c r="EFW72" s="781"/>
      <c r="EFX72" s="781"/>
      <c r="EFY72" s="781"/>
      <c r="EFZ72" s="781"/>
      <c r="EGA72" s="781"/>
      <c r="EGB72" s="781"/>
      <c r="EGC72" s="781"/>
      <c r="EGD72" s="781"/>
      <c r="EGE72" s="781"/>
      <c r="EGF72" s="781"/>
      <c r="EGG72" s="781"/>
      <c r="EGH72" s="781"/>
      <c r="EGI72" s="781"/>
      <c r="EGJ72" s="781"/>
      <c r="EGK72" s="781"/>
      <c r="EGL72" s="781"/>
      <c r="EGM72" s="781"/>
      <c r="EGN72" s="781"/>
      <c r="EGO72" s="781"/>
      <c r="EGP72" s="781"/>
      <c r="EGQ72" s="781"/>
      <c r="EGR72" s="781"/>
      <c r="EGS72" s="781"/>
      <c r="EGT72" s="781"/>
      <c r="EGU72" s="781"/>
      <c r="EGV72" s="781"/>
      <c r="EGW72" s="781"/>
      <c r="EGX72" s="781"/>
      <c r="EGY72" s="781"/>
      <c r="EGZ72" s="781"/>
      <c r="EHA72" s="781"/>
      <c r="EHB72" s="781"/>
      <c r="EHC72" s="781"/>
      <c r="EHD72" s="781"/>
      <c r="EHE72" s="781"/>
      <c r="EHF72" s="781"/>
      <c r="EHG72" s="781"/>
      <c r="EHH72" s="781"/>
      <c r="EHI72" s="781"/>
      <c r="EHJ72" s="781"/>
      <c r="EHK72" s="781"/>
      <c r="EHL72" s="781"/>
      <c r="EHM72" s="781"/>
      <c r="EHN72" s="781"/>
      <c r="EHO72" s="781"/>
      <c r="EHP72" s="781"/>
      <c r="EHQ72" s="781"/>
      <c r="EHR72" s="781"/>
      <c r="EHS72" s="781"/>
      <c r="EHT72" s="781"/>
      <c r="EHU72" s="781"/>
      <c r="EHV72" s="781"/>
      <c r="EHW72" s="781"/>
      <c r="EHX72" s="781"/>
      <c r="EHY72" s="781"/>
      <c r="EHZ72" s="781"/>
      <c r="EIA72" s="781"/>
      <c r="EIB72" s="781"/>
      <c r="EIC72" s="781"/>
      <c r="EID72" s="781"/>
      <c r="EIE72" s="781"/>
      <c r="EIF72" s="781"/>
      <c r="EIG72" s="781"/>
      <c r="EIH72" s="781"/>
      <c r="EII72" s="781"/>
      <c r="EIJ72" s="781"/>
      <c r="EIK72" s="781"/>
      <c r="EIL72" s="781"/>
      <c r="EIM72" s="781"/>
      <c r="EIN72" s="781"/>
      <c r="EIO72" s="781"/>
      <c r="EIP72" s="781"/>
      <c r="EIQ72" s="781"/>
      <c r="EIR72" s="781"/>
      <c r="EIS72" s="781"/>
      <c r="EIT72" s="781"/>
      <c r="EIU72" s="781"/>
      <c r="EIV72" s="781"/>
      <c r="EIW72" s="781"/>
      <c r="EIX72" s="781"/>
      <c r="EIY72" s="781"/>
      <c r="EIZ72" s="781"/>
      <c r="EJA72" s="781"/>
      <c r="EJB72" s="781"/>
      <c r="EJC72" s="781"/>
      <c r="EJD72" s="781"/>
      <c r="EJE72" s="781"/>
      <c r="EJF72" s="781"/>
      <c r="EJG72" s="781"/>
      <c r="EJH72" s="781"/>
      <c r="EJI72" s="781"/>
      <c r="EJJ72" s="781"/>
      <c r="EJK72" s="781"/>
      <c r="EJL72" s="781"/>
      <c r="EJM72" s="781"/>
      <c r="EJN72" s="781"/>
      <c r="EJO72" s="781"/>
      <c r="EJP72" s="781"/>
      <c r="EJQ72" s="781"/>
      <c r="EJR72" s="781"/>
      <c r="EJS72" s="781"/>
      <c r="EJT72" s="781"/>
      <c r="EJU72" s="781"/>
      <c r="EJV72" s="781"/>
      <c r="EJW72" s="781"/>
      <c r="EJX72" s="781"/>
      <c r="EJY72" s="781"/>
      <c r="EJZ72" s="781"/>
      <c r="EKA72" s="781"/>
      <c r="EKB72" s="781"/>
      <c r="EKC72" s="781"/>
      <c r="EKD72" s="781"/>
      <c r="EKE72" s="781"/>
      <c r="EKF72" s="781"/>
      <c r="EKG72" s="781"/>
      <c r="EKH72" s="781"/>
      <c r="EKI72" s="781"/>
      <c r="EKJ72" s="781"/>
      <c r="EKK72" s="781"/>
      <c r="EKL72" s="781"/>
      <c r="EKM72" s="781"/>
      <c r="EKN72" s="781"/>
      <c r="EKO72" s="781"/>
      <c r="EKP72" s="781"/>
      <c r="EKQ72" s="781"/>
      <c r="EKR72" s="781"/>
      <c r="EKS72" s="781"/>
      <c r="EKT72" s="781"/>
      <c r="EKU72" s="781"/>
      <c r="EKV72" s="781"/>
      <c r="EKW72" s="781"/>
      <c r="EKX72" s="781"/>
      <c r="EKY72" s="781"/>
      <c r="EKZ72" s="781"/>
      <c r="ELA72" s="781"/>
      <c r="ELB72" s="781"/>
      <c r="ELC72" s="781"/>
      <c r="ELD72" s="781"/>
      <c r="ELE72" s="781"/>
      <c r="ELF72" s="781"/>
      <c r="ELG72" s="781"/>
      <c r="ELH72" s="781"/>
      <c r="ELI72" s="781"/>
      <c r="ELJ72" s="781"/>
      <c r="ELK72" s="781"/>
      <c r="ELL72" s="781"/>
      <c r="ELM72" s="781"/>
      <c r="ELN72" s="781"/>
      <c r="ELO72" s="781"/>
      <c r="ELP72" s="781"/>
      <c r="ELQ72" s="781"/>
      <c r="ELR72" s="781"/>
      <c r="ELS72" s="781"/>
      <c r="ELT72" s="781"/>
      <c r="ELU72" s="781"/>
      <c r="ELV72" s="781"/>
      <c r="ELW72" s="781"/>
      <c r="ELX72" s="781"/>
      <c r="ELY72" s="781"/>
      <c r="ELZ72" s="781"/>
      <c r="EMA72" s="781"/>
      <c r="EMB72" s="781"/>
      <c r="EMC72" s="781"/>
      <c r="EMD72" s="781"/>
      <c r="EME72" s="781"/>
      <c r="EMF72" s="781"/>
      <c r="EMG72" s="781"/>
      <c r="EMH72" s="781"/>
      <c r="EMI72" s="781"/>
      <c r="EMJ72" s="781"/>
      <c r="EMK72" s="781"/>
      <c r="EML72" s="781"/>
      <c r="EMM72" s="781"/>
      <c r="EMN72" s="781"/>
      <c r="EMO72" s="781"/>
      <c r="EMP72" s="781"/>
      <c r="EMQ72" s="781"/>
      <c r="EMR72" s="781"/>
      <c r="EMS72" s="781"/>
      <c r="EMT72" s="781"/>
      <c r="EMU72" s="781"/>
      <c r="EMV72" s="781"/>
      <c r="EMW72" s="781"/>
      <c r="EMX72" s="781"/>
      <c r="EMY72" s="781"/>
      <c r="EMZ72" s="781"/>
      <c r="ENA72" s="781"/>
      <c r="ENB72" s="781"/>
      <c r="ENC72" s="781"/>
      <c r="END72" s="781"/>
      <c r="ENE72" s="781"/>
      <c r="ENF72" s="781"/>
      <c r="ENG72" s="781"/>
      <c r="ENH72" s="781"/>
      <c r="ENI72" s="781"/>
      <c r="ENJ72" s="781"/>
      <c r="ENK72" s="781"/>
      <c r="ENL72" s="781"/>
      <c r="ENM72" s="781"/>
      <c r="ENN72" s="781"/>
      <c r="ENO72" s="781"/>
      <c r="ENP72" s="781"/>
      <c r="ENQ72" s="781"/>
      <c r="ENR72" s="781"/>
      <c r="ENS72" s="781"/>
      <c r="ENT72" s="781"/>
      <c r="ENU72" s="781"/>
      <c r="ENV72" s="781"/>
      <c r="ENW72" s="781"/>
      <c r="ENX72" s="781"/>
      <c r="ENY72" s="781"/>
      <c r="ENZ72" s="781"/>
      <c r="EOA72" s="781"/>
      <c r="EOB72" s="781"/>
      <c r="EOC72" s="781"/>
      <c r="EOD72" s="781"/>
      <c r="EOE72" s="781"/>
      <c r="EOF72" s="781"/>
      <c r="EOG72" s="781"/>
      <c r="EOH72" s="781"/>
      <c r="EOI72" s="781"/>
      <c r="EOJ72" s="781"/>
      <c r="EOK72" s="781"/>
      <c r="EOL72" s="781"/>
      <c r="EOM72" s="781"/>
      <c r="EON72" s="781"/>
      <c r="EOO72" s="781"/>
      <c r="EOP72" s="781"/>
      <c r="EOQ72" s="781"/>
      <c r="EOR72" s="781"/>
      <c r="EOS72" s="781"/>
      <c r="EOT72" s="781"/>
      <c r="EOU72" s="781"/>
      <c r="EOV72" s="781"/>
      <c r="EOW72" s="781"/>
      <c r="EOX72" s="781"/>
      <c r="EOY72" s="781"/>
      <c r="EOZ72" s="781"/>
      <c r="EPA72" s="781"/>
      <c r="EPB72" s="781"/>
      <c r="EPC72" s="781"/>
      <c r="EPD72" s="781"/>
      <c r="EPE72" s="781"/>
      <c r="EPF72" s="781"/>
      <c r="EPG72" s="781"/>
      <c r="EPH72" s="781"/>
      <c r="EPI72" s="781"/>
      <c r="EPJ72" s="781"/>
      <c r="EPK72" s="781"/>
      <c r="EPL72" s="781"/>
      <c r="EPM72" s="781"/>
      <c r="EPN72" s="781"/>
      <c r="EPO72" s="781"/>
      <c r="EPP72" s="781"/>
      <c r="EPQ72" s="781"/>
      <c r="EPR72" s="781"/>
      <c r="EPS72" s="781"/>
      <c r="EPT72" s="781"/>
      <c r="EPU72" s="781"/>
      <c r="EPV72" s="781"/>
      <c r="EPW72" s="781"/>
      <c r="EPX72" s="781"/>
      <c r="EPY72" s="781"/>
      <c r="EPZ72" s="781"/>
      <c r="EQA72" s="781"/>
      <c r="EQB72" s="781"/>
      <c r="EQC72" s="781"/>
      <c r="EQD72" s="781"/>
      <c r="EQE72" s="781"/>
      <c r="EQF72" s="781"/>
      <c r="EQG72" s="781"/>
      <c r="EQH72" s="781"/>
      <c r="EQI72" s="781"/>
      <c r="EQJ72" s="781"/>
      <c r="EQK72" s="781"/>
      <c r="EQL72" s="781"/>
      <c r="EQM72" s="781"/>
      <c r="EQN72" s="781"/>
      <c r="EQO72" s="781"/>
      <c r="EQP72" s="781"/>
      <c r="EQQ72" s="781"/>
      <c r="EQR72" s="781"/>
      <c r="EQS72" s="781"/>
      <c r="EQT72" s="781"/>
      <c r="EQU72" s="781"/>
      <c r="EQV72" s="781"/>
      <c r="EQW72" s="781"/>
      <c r="EQX72" s="781"/>
      <c r="EQY72" s="781"/>
      <c r="EQZ72" s="781"/>
      <c r="ERA72" s="781"/>
      <c r="ERB72" s="781"/>
      <c r="ERC72" s="781"/>
      <c r="ERD72" s="781"/>
      <c r="ERE72" s="781"/>
      <c r="ERF72" s="781"/>
      <c r="ERG72" s="781"/>
      <c r="ERH72" s="781"/>
      <c r="ERI72" s="781"/>
      <c r="ERJ72" s="781"/>
      <c r="ERK72" s="781"/>
      <c r="ERL72" s="781"/>
      <c r="ERM72" s="781"/>
      <c r="ERN72" s="781"/>
      <c r="ERO72" s="781"/>
      <c r="ERP72" s="781"/>
      <c r="ERQ72" s="781"/>
      <c r="ERR72" s="781"/>
      <c r="ERS72" s="781"/>
      <c r="ERT72" s="781"/>
      <c r="ERU72" s="781"/>
      <c r="ERV72" s="781"/>
      <c r="ERW72" s="781"/>
      <c r="ERX72" s="781"/>
      <c r="ERY72" s="781"/>
      <c r="ERZ72" s="781"/>
      <c r="ESA72" s="781"/>
      <c r="ESB72" s="781"/>
      <c r="ESC72" s="781"/>
      <c r="ESD72" s="781"/>
      <c r="ESE72" s="781"/>
      <c r="ESF72" s="781"/>
      <c r="ESG72" s="781"/>
      <c r="ESH72" s="781"/>
      <c r="ESI72" s="781"/>
      <c r="ESJ72" s="781"/>
      <c r="ESK72" s="781"/>
      <c r="ESL72" s="781"/>
      <c r="ESM72" s="781"/>
      <c r="ESN72" s="781"/>
      <c r="ESO72" s="781"/>
      <c r="ESP72" s="781"/>
      <c r="ESQ72" s="781"/>
      <c r="ESR72" s="781"/>
      <c r="ESS72" s="781"/>
      <c r="EST72" s="781"/>
      <c r="ESU72" s="781"/>
      <c r="ESV72" s="781"/>
      <c r="ESW72" s="781"/>
      <c r="ESX72" s="781"/>
      <c r="ESY72" s="781"/>
      <c r="ESZ72" s="781"/>
      <c r="ETA72" s="781"/>
      <c r="ETB72" s="781"/>
      <c r="ETC72" s="781"/>
      <c r="ETD72" s="781"/>
      <c r="ETE72" s="781"/>
      <c r="ETF72" s="781"/>
      <c r="ETG72" s="781"/>
      <c r="ETH72" s="781"/>
      <c r="ETI72" s="781"/>
      <c r="ETJ72" s="781"/>
      <c r="ETK72" s="781"/>
      <c r="ETL72" s="781"/>
      <c r="ETM72" s="781"/>
      <c r="ETN72" s="781"/>
      <c r="ETO72" s="781"/>
      <c r="ETP72" s="781"/>
      <c r="ETQ72" s="781"/>
      <c r="ETR72" s="781"/>
      <c r="ETS72" s="781"/>
      <c r="ETT72" s="781"/>
      <c r="ETU72" s="781"/>
      <c r="ETV72" s="781"/>
      <c r="ETW72" s="781"/>
      <c r="ETX72" s="781"/>
      <c r="ETY72" s="781"/>
      <c r="ETZ72" s="781"/>
      <c r="EUA72" s="781"/>
      <c r="EUB72" s="781"/>
      <c r="EUC72" s="781"/>
      <c r="EUD72" s="781"/>
      <c r="EUE72" s="781"/>
      <c r="EUF72" s="781"/>
      <c r="EUG72" s="781"/>
      <c r="EUH72" s="781"/>
      <c r="EUI72" s="781"/>
      <c r="EUJ72" s="781"/>
      <c r="EUK72" s="781"/>
      <c r="EUL72" s="781"/>
      <c r="EUM72" s="781"/>
      <c r="EUN72" s="781"/>
      <c r="EUO72" s="781"/>
      <c r="EUP72" s="781"/>
      <c r="EUQ72" s="781"/>
      <c r="EUR72" s="781"/>
      <c r="EUS72" s="781"/>
      <c r="EUT72" s="781"/>
      <c r="EUU72" s="781"/>
      <c r="EUV72" s="781"/>
      <c r="EUW72" s="781"/>
      <c r="EUX72" s="781"/>
      <c r="EUY72" s="781"/>
      <c r="EUZ72" s="781"/>
      <c r="EVA72" s="781"/>
      <c r="EVB72" s="781"/>
      <c r="EVC72" s="781"/>
      <c r="EVD72" s="781"/>
      <c r="EVE72" s="781"/>
      <c r="EVF72" s="781"/>
      <c r="EVG72" s="781"/>
      <c r="EVH72" s="781"/>
      <c r="EVI72" s="781"/>
      <c r="EVJ72" s="781"/>
      <c r="EVK72" s="781"/>
      <c r="EVL72" s="781"/>
      <c r="EVM72" s="781"/>
      <c r="EVN72" s="781"/>
      <c r="EVO72" s="781"/>
      <c r="EVP72" s="781"/>
      <c r="EVQ72" s="781"/>
      <c r="EVR72" s="781"/>
      <c r="EVS72" s="781"/>
      <c r="EVT72" s="781"/>
      <c r="EVU72" s="781"/>
      <c r="EVV72" s="781"/>
      <c r="EVW72" s="781"/>
      <c r="EVX72" s="781"/>
      <c r="EVY72" s="781"/>
      <c r="EVZ72" s="781"/>
      <c r="EWA72" s="781"/>
      <c r="EWB72" s="781"/>
      <c r="EWC72" s="781"/>
      <c r="EWD72" s="781"/>
      <c r="EWE72" s="781"/>
      <c r="EWF72" s="781"/>
      <c r="EWG72" s="781"/>
      <c r="EWH72" s="781"/>
      <c r="EWI72" s="781"/>
      <c r="EWJ72" s="781"/>
      <c r="EWK72" s="781"/>
      <c r="EWL72" s="781"/>
      <c r="EWM72" s="781"/>
      <c r="EWN72" s="781"/>
      <c r="EWO72" s="781"/>
      <c r="EWP72" s="781"/>
      <c r="EWQ72" s="781"/>
      <c r="EWR72" s="781"/>
      <c r="EWS72" s="781"/>
      <c r="EWT72" s="781"/>
      <c r="EWU72" s="781"/>
      <c r="EWV72" s="781"/>
      <c r="EWW72" s="781"/>
      <c r="EWX72" s="781"/>
      <c r="EWY72" s="781"/>
      <c r="EWZ72" s="781"/>
      <c r="EXA72" s="781"/>
      <c r="EXB72" s="781"/>
      <c r="EXC72" s="781"/>
      <c r="EXD72" s="781"/>
      <c r="EXE72" s="781"/>
      <c r="EXF72" s="781"/>
      <c r="EXG72" s="781"/>
      <c r="EXH72" s="781"/>
      <c r="EXI72" s="781"/>
      <c r="EXJ72" s="781"/>
      <c r="EXK72" s="781"/>
      <c r="EXL72" s="781"/>
      <c r="EXM72" s="781"/>
      <c r="EXN72" s="781"/>
      <c r="EXO72" s="781"/>
      <c r="EXP72" s="781"/>
      <c r="EXQ72" s="781"/>
      <c r="EXR72" s="781"/>
      <c r="EXS72" s="781"/>
      <c r="EXT72" s="781"/>
      <c r="EXU72" s="781"/>
      <c r="EXV72" s="781"/>
      <c r="EXW72" s="781"/>
      <c r="EXX72" s="781"/>
      <c r="EXY72" s="781"/>
      <c r="EXZ72" s="781"/>
      <c r="EYA72" s="781"/>
      <c r="EYB72" s="781"/>
      <c r="EYC72" s="781"/>
      <c r="EYD72" s="781"/>
      <c r="EYE72" s="781"/>
      <c r="EYF72" s="781"/>
      <c r="EYG72" s="781"/>
      <c r="EYH72" s="781"/>
      <c r="EYI72" s="781"/>
      <c r="EYJ72" s="781"/>
      <c r="EYK72" s="781"/>
      <c r="EYL72" s="781"/>
      <c r="EYM72" s="781"/>
      <c r="EYN72" s="781"/>
      <c r="EYO72" s="781"/>
      <c r="EYP72" s="781"/>
      <c r="EYQ72" s="781"/>
      <c r="EYR72" s="781"/>
      <c r="EYS72" s="781"/>
      <c r="EYT72" s="781"/>
      <c r="EYU72" s="781"/>
      <c r="EYV72" s="781"/>
      <c r="EYW72" s="781"/>
      <c r="EYX72" s="781"/>
      <c r="EYY72" s="781"/>
      <c r="EYZ72" s="781"/>
      <c r="EZA72" s="781"/>
      <c r="EZB72" s="781"/>
      <c r="EZC72" s="781"/>
      <c r="EZD72" s="781"/>
      <c r="EZE72" s="781"/>
      <c r="EZF72" s="781"/>
      <c r="EZG72" s="781"/>
      <c r="EZH72" s="781"/>
      <c r="EZI72" s="781"/>
      <c r="EZJ72" s="781"/>
      <c r="EZK72" s="781"/>
      <c r="EZL72" s="781"/>
      <c r="EZM72" s="781"/>
      <c r="EZN72" s="781"/>
      <c r="EZO72" s="781"/>
      <c r="EZP72" s="781"/>
      <c r="EZQ72" s="781"/>
      <c r="EZR72" s="781"/>
      <c r="EZS72" s="781"/>
      <c r="EZT72" s="781"/>
      <c r="EZU72" s="781"/>
      <c r="EZV72" s="781"/>
      <c r="EZW72" s="781"/>
      <c r="EZX72" s="781"/>
      <c r="EZY72" s="781"/>
      <c r="EZZ72" s="781"/>
      <c r="FAA72" s="781"/>
      <c r="FAB72" s="781"/>
      <c r="FAC72" s="781"/>
      <c r="FAD72" s="781"/>
      <c r="FAE72" s="781"/>
      <c r="FAF72" s="781"/>
      <c r="FAG72" s="781"/>
      <c r="FAH72" s="781"/>
      <c r="FAI72" s="781"/>
      <c r="FAJ72" s="781"/>
      <c r="FAK72" s="781"/>
      <c r="FAL72" s="781"/>
      <c r="FAM72" s="781"/>
      <c r="FAN72" s="781"/>
      <c r="FAO72" s="781"/>
      <c r="FAP72" s="781"/>
      <c r="FAQ72" s="781"/>
      <c r="FAR72" s="781"/>
      <c r="FAS72" s="781"/>
      <c r="FAT72" s="781"/>
      <c r="FAU72" s="781"/>
      <c r="FAV72" s="781"/>
      <c r="FAW72" s="781"/>
      <c r="FAX72" s="781"/>
      <c r="FAY72" s="781"/>
      <c r="FAZ72" s="781"/>
      <c r="FBA72" s="781"/>
      <c r="FBB72" s="781"/>
      <c r="FBC72" s="781"/>
      <c r="FBD72" s="781"/>
      <c r="FBE72" s="781"/>
      <c r="FBF72" s="781"/>
      <c r="FBG72" s="781"/>
      <c r="FBH72" s="781"/>
      <c r="FBI72" s="781"/>
      <c r="FBJ72" s="781"/>
      <c r="FBK72" s="781"/>
      <c r="FBL72" s="781"/>
      <c r="FBM72" s="781"/>
      <c r="FBN72" s="781"/>
      <c r="FBO72" s="781"/>
      <c r="FBP72" s="781"/>
      <c r="FBQ72" s="781"/>
      <c r="FBR72" s="781"/>
      <c r="FBS72" s="781"/>
      <c r="FBT72" s="781"/>
      <c r="FBU72" s="781"/>
      <c r="FBV72" s="781"/>
      <c r="FBW72" s="781"/>
      <c r="FBX72" s="781"/>
      <c r="FBY72" s="781"/>
      <c r="FBZ72" s="781"/>
      <c r="FCA72" s="781"/>
      <c r="FCB72" s="781"/>
      <c r="FCC72" s="781"/>
      <c r="FCD72" s="781"/>
      <c r="FCE72" s="781"/>
      <c r="FCF72" s="781"/>
      <c r="FCG72" s="781"/>
      <c r="FCH72" s="781"/>
      <c r="FCI72" s="781"/>
      <c r="FCJ72" s="781"/>
      <c r="FCK72" s="781"/>
      <c r="FCL72" s="781"/>
      <c r="FCM72" s="781"/>
      <c r="FCN72" s="781"/>
      <c r="FCO72" s="781"/>
      <c r="FCP72" s="781"/>
      <c r="FCQ72" s="781"/>
      <c r="FCR72" s="781"/>
      <c r="FCS72" s="781"/>
      <c r="FCT72" s="781"/>
      <c r="FCU72" s="781"/>
      <c r="FCV72" s="781"/>
      <c r="FCW72" s="781"/>
      <c r="FCX72" s="781"/>
      <c r="FCY72" s="781"/>
      <c r="FCZ72" s="781"/>
      <c r="FDA72" s="781"/>
      <c r="FDB72" s="781"/>
      <c r="FDC72" s="781"/>
      <c r="FDD72" s="781"/>
      <c r="FDE72" s="781"/>
      <c r="FDF72" s="781"/>
      <c r="FDG72" s="781"/>
      <c r="FDH72" s="781"/>
      <c r="FDI72" s="781"/>
      <c r="FDJ72" s="781"/>
      <c r="FDK72" s="781"/>
      <c r="FDL72" s="781"/>
      <c r="FDM72" s="781"/>
      <c r="FDN72" s="781"/>
      <c r="FDO72" s="781"/>
      <c r="FDP72" s="781"/>
      <c r="FDQ72" s="781"/>
      <c r="FDR72" s="781"/>
      <c r="FDS72" s="781"/>
      <c r="FDT72" s="781"/>
      <c r="FDU72" s="781"/>
      <c r="FDV72" s="781"/>
      <c r="FDW72" s="781"/>
      <c r="FDX72" s="781"/>
      <c r="FDY72" s="781"/>
      <c r="FDZ72" s="781"/>
      <c r="FEA72" s="781"/>
      <c r="FEB72" s="781"/>
      <c r="FEC72" s="781"/>
      <c r="FED72" s="781"/>
      <c r="FEE72" s="781"/>
      <c r="FEF72" s="781"/>
      <c r="FEG72" s="781"/>
      <c r="FEH72" s="781"/>
      <c r="FEI72" s="781"/>
      <c r="FEJ72" s="781"/>
      <c r="FEK72" s="781"/>
      <c r="FEL72" s="781"/>
      <c r="FEM72" s="781"/>
      <c r="FEN72" s="781"/>
      <c r="FEO72" s="781"/>
      <c r="FEP72" s="781"/>
      <c r="FEQ72" s="781"/>
      <c r="FER72" s="781"/>
      <c r="FES72" s="781"/>
      <c r="FET72" s="781"/>
      <c r="FEU72" s="781"/>
      <c r="FEV72" s="781"/>
      <c r="FEW72" s="781"/>
      <c r="FEX72" s="781"/>
      <c r="FEY72" s="781"/>
      <c r="FEZ72" s="781"/>
      <c r="FFA72" s="781"/>
      <c r="FFB72" s="781"/>
      <c r="FFC72" s="781"/>
      <c r="FFD72" s="781"/>
      <c r="FFE72" s="781"/>
      <c r="FFF72" s="781"/>
      <c r="FFG72" s="781"/>
      <c r="FFH72" s="781"/>
      <c r="FFI72" s="781"/>
      <c r="FFJ72" s="781"/>
      <c r="FFK72" s="781"/>
      <c r="FFL72" s="781"/>
      <c r="FFM72" s="781"/>
      <c r="FFN72" s="781"/>
      <c r="FFO72" s="781"/>
      <c r="FFP72" s="781"/>
      <c r="FFQ72" s="781"/>
      <c r="FFR72" s="781"/>
      <c r="FFS72" s="781"/>
      <c r="FFT72" s="781"/>
      <c r="FFU72" s="781"/>
      <c r="FFV72" s="781"/>
      <c r="FFW72" s="781"/>
      <c r="FFX72" s="781"/>
      <c r="FFY72" s="781"/>
      <c r="FFZ72" s="781"/>
      <c r="FGA72" s="781"/>
      <c r="FGB72" s="781"/>
      <c r="FGC72" s="781"/>
      <c r="FGD72" s="781"/>
      <c r="FGE72" s="781"/>
      <c r="FGF72" s="781"/>
      <c r="FGG72" s="781"/>
      <c r="FGH72" s="781"/>
      <c r="FGI72" s="781"/>
      <c r="FGJ72" s="781"/>
      <c r="FGK72" s="781"/>
      <c r="FGL72" s="781"/>
      <c r="FGM72" s="781"/>
      <c r="FGN72" s="781"/>
      <c r="FGO72" s="781"/>
      <c r="FGP72" s="781"/>
      <c r="FGQ72" s="781"/>
      <c r="FGR72" s="781"/>
      <c r="FGS72" s="781"/>
      <c r="FGT72" s="781"/>
      <c r="FGU72" s="781"/>
      <c r="FGV72" s="781"/>
      <c r="FGW72" s="781"/>
      <c r="FGX72" s="781"/>
      <c r="FGY72" s="781"/>
      <c r="FGZ72" s="781"/>
      <c r="FHA72" s="781"/>
      <c r="FHB72" s="781"/>
      <c r="FHC72" s="781"/>
      <c r="FHD72" s="781"/>
      <c r="FHE72" s="781"/>
      <c r="FHF72" s="781"/>
      <c r="FHG72" s="781"/>
      <c r="FHH72" s="781"/>
      <c r="FHI72" s="781"/>
      <c r="FHJ72" s="781"/>
      <c r="FHK72" s="781"/>
      <c r="FHL72" s="781"/>
      <c r="FHM72" s="781"/>
      <c r="FHN72" s="781"/>
      <c r="FHO72" s="781"/>
      <c r="FHP72" s="781"/>
      <c r="FHQ72" s="781"/>
      <c r="FHR72" s="781"/>
      <c r="FHS72" s="781"/>
      <c r="FHT72" s="781"/>
      <c r="FHU72" s="781"/>
      <c r="FHV72" s="781"/>
      <c r="FHW72" s="781"/>
      <c r="FHX72" s="781"/>
      <c r="FHY72" s="781"/>
      <c r="FHZ72" s="781"/>
      <c r="FIA72" s="781"/>
      <c r="FIB72" s="781"/>
      <c r="FIC72" s="781"/>
      <c r="FID72" s="781"/>
      <c r="FIE72" s="781"/>
      <c r="FIF72" s="781"/>
      <c r="FIG72" s="781"/>
      <c r="FIH72" s="781"/>
      <c r="FII72" s="781"/>
      <c r="FIJ72" s="781"/>
      <c r="FIK72" s="781"/>
      <c r="FIL72" s="781"/>
      <c r="FIM72" s="781"/>
      <c r="FIN72" s="781"/>
      <c r="FIO72" s="781"/>
      <c r="FIP72" s="781"/>
      <c r="FIQ72" s="781"/>
      <c r="FIR72" s="781"/>
      <c r="FIS72" s="781"/>
      <c r="FIT72" s="781"/>
      <c r="FIU72" s="781"/>
      <c r="FIV72" s="781"/>
      <c r="FIW72" s="781"/>
      <c r="FIX72" s="781"/>
      <c r="FIY72" s="781"/>
      <c r="FIZ72" s="781"/>
      <c r="FJA72" s="781"/>
      <c r="FJB72" s="781"/>
      <c r="FJC72" s="781"/>
      <c r="FJD72" s="781"/>
      <c r="FJE72" s="781"/>
      <c r="FJF72" s="781"/>
      <c r="FJG72" s="781"/>
      <c r="FJH72" s="781"/>
      <c r="FJI72" s="781"/>
      <c r="FJJ72" s="781"/>
      <c r="FJK72" s="781"/>
      <c r="FJL72" s="781"/>
      <c r="FJM72" s="781"/>
      <c r="FJN72" s="781"/>
      <c r="FJO72" s="781"/>
      <c r="FJP72" s="781"/>
      <c r="FJQ72" s="781"/>
      <c r="FJR72" s="781"/>
      <c r="FJS72" s="781"/>
      <c r="FJT72" s="781"/>
      <c r="FJU72" s="781"/>
      <c r="FJV72" s="781"/>
      <c r="FJW72" s="781"/>
      <c r="FJX72" s="781"/>
      <c r="FJY72" s="781"/>
      <c r="FJZ72" s="781"/>
      <c r="FKA72" s="781"/>
      <c r="FKB72" s="781"/>
      <c r="FKC72" s="781"/>
      <c r="FKD72" s="781"/>
      <c r="FKE72" s="781"/>
      <c r="FKF72" s="781"/>
      <c r="FKG72" s="781"/>
      <c r="FKH72" s="781"/>
      <c r="FKI72" s="781"/>
      <c r="FKJ72" s="781"/>
      <c r="FKK72" s="781"/>
      <c r="FKL72" s="781"/>
      <c r="FKM72" s="781"/>
      <c r="FKN72" s="781"/>
      <c r="FKO72" s="781"/>
      <c r="FKP72" s="781"/>
      <c r="FKQ72" s="781"/>
      <c r="FKR72" s="781"/>
      <c r="FKS72" s="781"/>
      <c r="FKT72" s="781"/>
      <c r="FKU72" s="781"/>
      <c r="FKV72" s="781"/>
      <c r="FKW72" s="781"/>
      <c r="FKX72" s="781"/>
      <c r="FKY72" s="781"/>
      <c r="FKZ72" s="781"/>
      <c r="FLA72" s="781"/>
      <c r="FLB72" s="781"/>
      <c r="FLC72" s="781"/>
      <c r="FLD72" s="781"/>
      <c r="FLE72" s="781"/>
      <c r="FLF72" s="781"/>
      <c r="FLG72" s="781"/>
      <c r="FLH72" s="781"/>
      <c r="FLI72" s="781"/>
      <c r="FLJ72" s="781"/>
      <c r="FLK72" s="781"/>
      <c r="FLL72" s="781"/>
      <c r="FLM72" s="781"/>
      <c r="FLN72" s="781"/>
      <c r="FLO72" s="781"/>
      <c r="FLP72" s="781"/>
      <c r="FLQ72" s="781"/>
      <c r="FLR72" s="781"/>
      <c r="FLS72" s="781"/>
      <c r="FLT72" s="781"/>
      <c r="FLU72" s="781"/>
      <c r="FLV72" s="781"/>
      <c r="FLW72" s="781"/>
      <c r="FLX72" s="781"/>
      <c r="FLY72" s="781"/>
      <c r="FLZ72" s="781"/>
      <c r="FMA72" s="781"/>
      <c r="FMB72" s="781"/>
      <c r="FMC72" s="781"/>
      <c r="FMD72" s="781"/>
      <c r="FME72" s="781"/>
      <c r="FMF72" s="781"/>
      <c r="FMG72" s="781"/>
      <c r="FMH72" s="781"/>
      <c r="FMI72" s="781"/>
      <c r="FMJ72" s="781"/>
      <c r="FMK72" s="781"/>
      <c r="FML72" s="781"/>
      <c r="FMM72" s="781"/>
      <c r="FMN72" s="781"/>
      <c r="FMO72" s="781"/>
      <c r="FMP72" s="781"/>
      <c r="FMQ72" s="781"/>
      <c r="FMR72" s="781"/>
      <c r="FMS72" s="781"/>
      <c r="FMT72" s="781"/>
      <c r="FMU72" s="781"/>
      <c r="FMV72" s="781"/>
      <c r="FMW72" s="781"/>
      <c r="FMX72" s="781"/>
      <c r="FMY72" s="781"/>
      <c r="FMZ72" s="781"/>
      <c r="FNA72" s="781"/>
      <c r="FNB72" s="781"/>
      <c r="FNC72" s="781"/>
      <c r="FND72" s="781"/>
      <c r="FNE72" s="781"/>
      <c r="FNF72" s="781"/>
      <c r="FNG72" s="781"/>
      <c r="FNH72" s="781"/>
      <c r="FNI72" s="781"/>
      <c r="FNJ72" s="781"/>
      <c r="FNK72" s="781"/>
      <c r="FNL72" s="781"/>
      <c r="FNM72" s="781"/>
      <c r="FNN72" s="781"/>
      <c r="FNO72" s="781"/>
      <c r="FNP72" s="781"/>
      <c r="FNQ72" s="781"/>
      <c r="FNR72" s="781"/>
      <c r="FNS72" s="781"/>
      <c r="FNT72" s="781"/>
      <c r="FNU72" s="781"/>
      <c r="FNV72" s="781"/>
      <c r="FNW72" s="781"/>
      <c r="FNX72" s="781"/>
      <c r="FNY72" s="781"/>
      <c r="FNZ72" s="781"/>
      <c r="FOA72" s="781"/>
      <c r="FOB72" s="781"/>
      <c r="FOC72" s="781"/>
      <c r="FOD72" s="781"/>
      <c r="FOE72" s="781"/>
      <c r="FOF72" s="781"/>
      <c r="FOG72" s="781"/>
      <c r="FOH72" s="781"/>
      <c r="FOI72" s="781"/>
      <c r="FOJ72" s="781"/>
      <c r="FOK72" s="781"/>
      <c r="FOL72" s="781"/>
      <c r="FOM72" s="781"/>
      <c r="FON72" s="781"/>
      <c r="FOO72" s="781"/>
      <c r="FOP72" s="781"/>
      <c r="FOQ72" s="781"/>
      <c r="FOR72" s="781"/>
      <c r="FOS72" s="781"/>
      <c r="FOT72" s="781"/>
      <c r="FOU72" s="781"/>
      <c r="FOV72" s="781"/>
      <c r="FOW72" s="781"/>
      <c r="FOX72" s="781"/>
      <c r="FOY72" s="781"/>
      <c r="FOZ72" s="781"/>
      <c r="FPA72" s="781"/>
      <c r="FPB72" s="781"/>
      <c r="FPC72" s="781"/>
      <c r="FPD72" s="781"/>
      <c r="FPE72" s="781"/>
      <c r="FPF72" s="781"/>
      <c r="FPG72" s="781"/>
      <c r="FPH72" s="781"/>
      <c r="FPI72" s="781"/>
      <c r="FPJ72" s="781"/>
      <c r="FPK72" s="781"/>
      <c r="FPL72" s="781"/>
      <c r="FPM72" s="781"/>
      <c r="FPN72" s="781"/>
      <c r="FPO72" s="781"/>
      <c r="FPP72" s="781"/>
      <c r="FPQ72" s="781"/>
      <c r="FPR72" s="781"/>
      <c r="FPS72" s="781"/>
      <c r="FPT72" s="781"/>
      <c r="FPU72" s="781"/>
      <c r="FPV72" s="781"/>
      <c r="FPW72" s="781"/>
      <c r="FPX72" s="781"/>
      <c r="FPY72" s="781"/>
      <c r="FPZ72" s="781"/>
      <c r="FQA72" s="781"/>
      <c r="FQB72" s="781"/>
      <c r="FQC72" s="781"/>
      <c r="FQD72" s="781"/>
      <c r="FQE72" s="781"/>
      <c r="FQF72" s="781"/>
      <c r="FQG72" s="781"/>
      <c r="FQH72" s="781"/>
      <c r="FQI72" s="781"/>
      <c r="FQJ72" s="781"/>
      <c r="FQK72" s="781"/>
      <c r="FQL72" s="781"/>
      <c r="FQM72" s="781"/>
      <c r="FQN72" s="781"/>
      <c r="FQO72" s="781"/>
      <c r="FQP72" s="781"/>
      <c r="FQQ72" s="781"/>
      <c r="FQR72" s="781"/>
      <c r="FQS72" s="781"/>
      <c r="FQT72" s="781"/>
      <c r="FQU72" s="781"/>
      <c r="FQV72" s="781"/>
      <c r="FQW72" s="781"/>
      <c r="FQX72" s="781"/>
      <c r="FQY72" s="781"/>
      <c r="FQZ72" s="781"/>
      <c r="FRA72" s="781"/>
      <c r="FRB72" s="781"/>
      <c r="FRC72" s="781"/>
      <c r="FRD72" s="781"/>
      <c r="FRE72" s="781"/>
      <c r="FRF72" s="781"/>
      <c r="FRG72" s="781"/>
      <c r="FRH72" s="781"/>
      <c r="FRI72" s="781"/>
      <c r="FRJ72" s="781"/>
      <c r="FRK72" s="781"/>
      <c r="FRL72" s="781"/>
      <c r="FRM72" s="781"/>
      <c r="FRN72" s="781"/>
      <c r="FRO72" s="781"/>
      <c r="FRP72" s="781"/>
      <c r="FRQ72" s="781"/>
      <c r="FRR72" s="781"/>
      <c r="FRS72" s="781"/>
      <c r="FRT72" s="781"/>
      <c r="FRU72" s="781"/>
      <c r="FRV72" s="781"/>
      <c r="FRW72" s="781"/>
      <c r="FRX72" s="781"/>
      <c r="FRY72" s="781"/>
      <c r="FRZ72" s="781"/>
      <c r="FSA72" s="781"/>
      <c r="FSB72" s="781"/>
      <c r="FSC72" s="781"/>
      <c r="FSD72" s="781"/>
      <c r="FSE72" s="781"/>
      <c r="FSF72" s="781"/>
      <c r="FSG72" s="781"/>
      <c r="FSH72" s="781"/>
      <c r="FSI72" s="781"/>
      <c r="FSJ72" s="781"/>
      <c r="FSK72" s="781"/>
      <c r="FSL72" s="781"/>
      <c r="FSM72" s="781"/>
      <c r="FSN72" s="781"/>
      <c r="FSO72" s="781"/>
      <c r="FSP72" s="781"/>
      <c r="FSQ72" s="781"/>
      <c r="FSR72" s="781"/>
      <c r="FSS72" s="781"/>
      <c r="FST72" s="781"/>
      <c r="FSU72" s="781"/>
      <c r="FSV72" s="781"/>
      <c r="FSW72" s="781"/>
      <c r="FSX72" s="781"/>
      <c r="FSY72" s="781"/>
      <c r="FSZ72" s="781"/>
      <c r="FTA72" s="781"/>
      <c r="FTB72" s="781"/>
      <c r="FTC72" s="781"/>
      <c r="FTD72" s="781"/>
      <c r="FTE72" s="781"/>
      <c r="FTF72" s="781"/>
      <c r="FTG72" s="781"/>
      <c r="FTH72" s="781"/>
      <c r="FTI72" s="781"/>
      <c r="FTJ72" s="781"/>
      <c r="FTK72" s="781"/>
      <c r="FTL72" s="781"/>
      <c r="FTM72" s="781"/>
      <c r="FTN72" s="781"/>
      <c r="FTO72" s="781"/>
      <c r="FTP72" s="781"/>
      <c r="FTQ72" s="781"/>
      <c r="FTR72" s="781"/>
      <c r="FTS72" s="781"/>
      <c r="FTT72" s="781"/>
      <c r="FTU72" s="781"/>
      <c r="FTV72" s="781"/>
      <c r="FTW72" s="781"/>
      <c r="FTX72" s="781"/>
      <c r="FTY72" s="781"/>
      <c r="FTZ72" s="781"/>
      <c r="FUA72" s="781"/>
      <c r="FUB72" s="781"/>
      <c r="FUC72" s="781"/>
      <c r="FUD72" s="781"/>
      <c r="FUE72" s="781"/>
      <c r="FUF72" s="781"/>
      <c r="FUG72" s="781"/>
      <c r="FUH72" s="781"/>
      <c r="FUI72" s="781"/>
      <c r="FUJ72" s="781"/>
      <c r="FUK72" s="781"/>
      <c r="FUL72" s="781"/>
      <c r="FUM72" s="781"/>
      <c r="FUN72" s="781"/>
      <c r="FUO72" s="781"/>
      <c r="FUP72" s="781"/>
      <c r="FUQ72" s="781"/>
      <c r="FUR72" s="781"/>
      <c r="FUS72" s="781"/>
      <c r="FUT72" s="781"/>
      <c r="FUU72" s="781"/>
      <c r="FUV72" s="781"/>
      <c r="FUW72" s="781"/>
      <c r="FUX72" s="781"/>
      <c r="FUY72" s="781"/>
      <c r="FUZ72" s="781"/>
      <c r="FVA72" s="781"/>
      <c r="FVB72" s="781"/>
      <c r="FVC72" s="781"/>
      <c r="FVD72" s="781"/>
      <c r="FVE72" s="781"/>
      <c r="FVF72" s="781"/>
      <c r="FVG72" s="781"/>
      <c r="FVH72" s="781"/>
      <c r="FVI72" s="781"/>
      <c r="FVJ72" s="781"/>
      <c r="FVK72" s="781"/>
      <c r="FVL72" s="781"/>
      <c r="FVM72" s="781"/>
      <c r="FVN72" s="781"/>
      <c r="FVO72" s="781"/>
      <c r="FVP72" s="781"/>
      <c r="FVQ72" s="781"/>
      <c r="FVR72" s="781"/>
      <c r="FVS72" s="781"/>
      <c r="FVT72" s="781"/>
      <c r="FVU72" s="781"/>
      <c r="FVV72" s="781"/>
      <c r="FVW72" s="781"/>
      <c r="FVX72" s="781"/>
      <c r="FVY72" s="781"/>
      <c r="FVZ72" s="781"/>
      <c r="FWA72" s="781"/>
      <c r="FWB72" s="781"/>
      <c r="FWC72" s="781"/>
      <c r="FWD72" s="781"/>
      <c r="FWE72" s="781"/>
      <c r="FWF72" s="781"/>
      <c r="FWG72" s="781"/>
      <c r="FWH72" s="781"/>
      <c r="FWI72" s="781"/>
      <c r="FWJ72" s="781"/>
      <c r="FWK72" s="781"/>
      <c r="FWL72" s="781"/>
      <c r="FWM72" s="781"/>
      <c r="FWN72" s="781"/>
      <c r="FWO72" s="781"/>
      <c r="FWP72" s="781"/>
      <c r="FWQ72" s="781"/>
      <c r="FWR72" s="781"/>
      <c r="FWS72" s="781"/>
      <c r="FWT72" s="781"/>
      <c r="FWU72" s="781"/>
      <c r="FWV72" s="781"/>
      <c r="FWW72" s="781"/>
      <c r="FWX72" s="781"/>
      <c r="FWY72" s="781"/>
      <c r="FWZ72" s="781"/>
      <c r="FXA72" s="781"/>
      <c r="FXB72" s="781"/>
      <c r="FXC72" s="781"/>
      <c r="FXD72" s="781"/>
      <c r="FXE72" s="781"/>
      <c r="FXF72" s="781"/>
      <c r="FXG72" s="781"/>
      <c r="FXH72" s="781"/>
      <c r="FXI72" s="781"/>
      <c r="FXJ72" s="781"/>
      <c r="FXK72" s="781"/>
      <c r="FXL72" s="781"/>
      <c r="FXM72" s="781"/>
      <c r="FXN72" s="781"/>
      <c r="FXO72" s="781"/>
      <c r="FXP72" s="781"/>
      <c r="FXQ72" s="781"/>
      <c r="FXR72" s="781"/>
      <c r="FXS72" s="781"/>
      <c r="FXT72" s="781"/>
      <c r="FXU72" s="781"/>
      <c r="FXV72" s="781"/>
      <c r="FXW72" s="781"/>
      <c r="FXX72" s="781"/>
      <c r="FXY72" s="781"/>
      <c r="FXZ72" s="781"/>
      <c r="FYA72" s="781"/>
      <c r="FYB72" s="781"/>
      <c r="FYC72" s="781"/>
      <c r="FYD72" s="781"/>
      <c r="FYE72" s="781"/>
      <c r="FYF72" s="781"/>
      <c r="FYG72" s="781"/>
      <c r="FYH72" s="781"/>
      <c r="FYI72" s="781"/>
      <c r="FYJ72" s="781"/>
      <c r="FYK72" s="781"/>
      <c r="FYL72" s="781"/>
      <c r="FYM72" s="781"/>
      <c r="FYN72" s="781"/>
      <c r="FYO72" s="781"/>
      <c r="FYP72" s="781"/>
      <c r="FYQ72" s="781"/>
      <c r="FYR72" s="781"/>
      <c r="FYS72" s="781"/>
      <c r="FYT72" s="781"/>
      <c r="FYU72" s="781"/>
      <c r="FYV72" s="781"/>
      <c r="FYW72" s="781"/>
      <c r="FYX72" s="781"/>
      <c r="FYY72" s="781"/>
      <c r="FYZ72" s="781"/>
      <c r="FZA72" s="781"/>
      <c r="FZB72" s="781"/>
      <c r="FZC72" s="781"/>
      <c r="FZD72" s="781"/>
      <c r="FZE72" s="781"/>
      <c r="FZF72" s="781"/>
      <c r="FZG72" s="781"/>
      <c r="FZH72" s="781"/>
      <c r="FZI72" s="781"/>
      <c r="FZJ72" s="781"/>
      <c r="FZK72" s="781"/>
      <c r="FZL72" s="781"/>
      <c r="FZM72" s="781"/>
      <c r="FZN72" s="781"/>
      <c r="FZO72" s="781"/>
      <c r="FZP72" s="781"/>
      <c r="FZQ72" s="781"/>
      <c r="FZR72" s="781"/>
      <c r="FZS72" s="781"/>
      <c r="FZT72" s="781"/>
      <c r="FZU72" s="781"/>
      <c r="FZV72" s="781"/>
      <c r="FZW72" s="781"/>
      <c r="FZX72" s="781"/>
      <c r="FZY72" s="781"/>
      <c r="FZZ72" s="781"/>
      <c r="GAA72" s="781"/>
      <c r="GAB72" s="781"/>
      <c r="GAC72" s="781"/>
      <c r="GAD72" s="781"/>
      <c r="GAE72" s="781"/>
      <c r="GAF72" s="781"/>
      <c r="GAG72" s="781"/>
      <c r="GAH72" s="781"/>
      <c r="GAI72" s="781"/>
      <c r="GAJ72" s="781"/>
      <c r="GAK72" s="781"/>
      <c r="GAL72" s="781"/>
      <c r="GAM72" s="781"/>
      <c r="GAN72" s="781"/>
      <c r="GAO72" s="781"/>
      <c r="GAP72" s="781"/>
      <c r="GAQ72" s="781"/>
      <c r="GAR72" s="781"/>
      <c r="GAS72" s="781"/>
      <c r="GAT72" s="781"/>
      <c r="GAU72" s="781"/>
      <c r="GAV72" s="781"/>
      <c r="GAW72" s="781"/>
      <c r="GAX72" s="781"/>
      <c r="GAY72" s="781"/>
      <c r="GAZ72" s="781"/>
      <c r="GBA72" s="781"/>
      <c r="GBB72" s="781"/>
      <c r="GBC72" s="781"/>
      <c r="GBD72" s="781"/>
      <c r="GBE72" s="781"/>
      <c r="GBF72" s="781"/>
      <c r="GBG72" s="781"/>
      <c r="GBH72" s="781"/>
      <c r="GBI72" s="781"/>
      <c r="GBJ72" s="781"/>
      <c r="GBK72" s="781"/>
      <c r="GBL72" s="781"/>
      <c r="GBM72" s="781"/>
      <c r="GBN72" s="781"/>
      <c r="GBO72" s="781"/>
      <c r="GBP72" s="781"/>
      <c r="GBQ72" s="781"/>
      <c r="GBR72" s="781"/>
      <c r="GBS72" s="781"/>
      <c r="GBT72" s="781"/>
      <c r="GBU72" s="781"/>
      <c r="GBV72" s="781"/>
      <c r="GBW72" s="781"/>
      <c r="GBX72" s="781"/>
      <c r="GBY72" s="781"/>
      <c r="GBZ72" s="781"/>
      <c r="GCA72" s="781"/>
      <c r="GCB72" s="781"/>
      <c r="GCC72" s="781"/>
      <c r="GCD72" s="781"/>
      <c r="GCE72" s="781"/>
      <c r="GCF72" s="781"/>
      <c r="GCG72" s="781"/>
      <c r="GCH72" s="781"/>
      <c r="GCI72" s="781"/>
      <c r="GCJ72" s="781"/>
      <c r="GCK72" s="781"/>
      <c r="GCL72" s="781"/>
      <c r="GCM72" s="781"/>
      <c r="GCN72" s="781"/>
      <c r="GCO72" s="781"/>
      <c r="GCP72" s="781"/>
      <c r="GCQ72" s="781"/>
      <c r="GCR72" s="781"/>
      <c r="GCS72" s="781"/>
      <c r="GCT72" s="781"/>
      <c r="GCU72" s="781"/>
      <c r="GCV72" s="781"/>
      <c r="GCW72" s="781"/>
      <c r="GCX72" s="781"/>
      <c r="GCY72" s="781"/>
      <c r="GCZ72" s="781"/>
      <c r="GDA72" s="781"/>
      <c r="GDB72" s="781"/>
      <c r="GDC72" s="781"/>
      <c r="GDD72" s="781"/>
      <c r="GDE72" s="781"/>
      <c r="GDF72" s="781"/>
      <c r="GDG72" s="781"/>
      <c r="GDH72" s="781"/>
      <c r="GDI72" s="781"/>
      <c r="GDJ72" s="781"/>
      <c r="GDK72" s="781"/>
      <c r="GDL72" s="781"/>
      <c r="GDM72" s="781"/>
      <c r="GDN72" s="781"/>
      <c r="GDO72" s="781"/>
      <c r="GDP72" s="781"/>
      <c r="GDQ72" s="781"/>
      <c r="GDR72" s="781"/>
      <c r="GDS72" s="781"/>
      <c r="GDT72" s="781"/>
      <c r="GDU72" s="781"/>
      <c r="GDV72" s="781"/>
      <c r="GDW72" s="781"/>
      <c r="GDX72" s="781"/>
      <c r="GDY72" s="781"/>
      <c r="GDZ72" s="781"/>
      <c r="GEA72" s="781"/>
      <c r="GEB72" s="781"/>
      <c r="GEC72" s="781"/>
      <c r="GED72" s="781"/>
      <c r="GEE72" s="781"/>
      <c r="GEF72" s="781"/>
      <c r="GEG72" s="781"/>
      <c r="GEH72" s="781"/>
      <c r="GEI72" s="781"/>
      <c r="GEJ72" s="781"/>
      <c r="GEK72" s="781"/>
      <c r="GEL72" s="781"/>
      <c r="GEM72" s="781"/>
      <c r="GEN72" s="781"/>
      <c r="GEO72" s="781"/>
      <c r="GEP72" s="781"/>
      <c r="GEQ72" s="781"/>
      <c r="GER72" s="781"/>
      <c r="GES72" s="781"/>
      <c r="GET72" s="781"/>
      <c r="GEU72" s="781"/>
      <c r="GEV72" s="781"/>
      <c r="GEW72" s="781"/>
      <c r="GEX72" s="781"/>
      <c r="GEY72" s="781"/>
      <c r="GEZ72" s="781"/>
      <c r="GFA72" s="781"/>
      <c r="GFB72" s="781"/>
      <c r="GFC72" s="781"/>
      <c r="GFD72" s="781"/>
      <c r="GFE72" s="781"/>
      <c r="GFF72" s="781"/>
      <c r="GFG72" s="781"/>
      <c r="GFH72" s="781"/>
      <c r="GFI72" s="781"/>
      <c r="GFJ72" s="781"/>
      <c r="GFK72" s="781"/>
      <c r="GFL72" s="781"/>
      <c r="GFM72" s="781"/>
      <c r="GFN72" s="781"/>
      <c r="GFO72" s="781"/>
      <c r="GFP72" s="781"/>
      <c r="GFQ72" s="781"/>
      <c r="GFR72" s="781"/>
      <c r="GFS72" s="781"/>
      <c r="GFT72" s="781"/>
      <c r="GFU72" s="781"/>
      <c r="GFV72" s="781"/>
      <c r="GFW72" s="781"/>
      <c r="GFX72" s="781"/>
      <c r="GFY72" s="781"/>
      <c r="GFZ72" s="781"/>
      <c r="GGA72" s="781"/>
      <c r="GGB72" s="781"/>
      <c r="GGC72" s="781"/>
      <c r="GGD72" s="781"/>
      <c r="GGE72" s="781"/>
      <c r="GGF72" s="781"/>
      <c r="GGG72" s="781"/>
      <c r="GGH72" s="781"/>
      <c r="GGI72" s="781"/>
      <c r="GGJ72" s="781"/>
      <c r="GGK72" s="781"/>
      <c r="GGL72" s="781"/>
      <c r="GGM72" s="781"/>
      <c r="GGN72" s="781"/>
      <c r="GGO72" s="781"/>
      <c r="GGP72" s="781"/>
      <c r="GGQ72" s="781"/>
      <c r="GGR72" s="781"/>
      <c r="GGS72" s="781"/>
      <c r="GGT72" s="781"/>
      <c r="GGU72" s="781"/>
      <c r="GGV72" s="781"/>
      <c r="GGW72" s="781"/>
      <c r="GGX72" s="781"/>
      <c r="GGY72" s="781"/>
      <c r="GGZ72" s="781"/>
      <c r="GHA72" s="781"/>
      <c r="GHB72" s="781"/>
      <c r="GHC72" s="781"/>
      <c r="GHD72" s="781"/>
      <c r="GHE72" s="781"/>
      <c r="GHF72" s="781"/>
      <c r="GHG72" s="781"/>
      <c r="GHH72" s="781"/>
      <c r="GHI72" s="781"/>
      <c r="GHJ72" s="781"/>
      <c r="GHK72" s="781"/>
      <c r="GHL72" s="781"/>
      <c r="GHM72" s="781"/>
      <c r="GHN72" s="781"/>
      <c r="GHO72" s="781"/>
      <c r="GHP72" s="781"/>
      <c r="GHQ72" s="781"/>
      <c r="GHR72" s="781"/>
      <c r="GHS72" s="781"/>
      <c r="GHT72" s="781"/>
      <c r="GHU72" s="781"/>
      <c r="GHV72" s="781"/>
      <c r="GHW72" s="781"/>
      <c r="GHX72" s="781"/>
      <c r="GHY72" s="781"/>
      <c r="GHZ72" s="781"/>
      <c r="GIA72" s="781"/>
      <c r="GIB72" s="781"/>
      <c r="GIC72" s="781"/>
      <c r="GID72" s="781"/>
      <c r="GIE72" s="781"/>
      <c r="GIF72" s="781"/>
      <c r="GIG72" s="781"/>
      <c r="GIH72" s="781"/>
      <c r="GII72" s="781"/>
      <c r="GIJ72" s="781"/>
      <c r="GIK72" s="781"/>
      <c r="GIL72" s="781"/>
      <c r="GIM72" s="781"/>
      <c r="GIN72" s="781"/>
      <c r="GIO72" s="781"/>
      <c r="GIP72" s="781"/>
      <c r="GIQ72" s="781"/>
      <c r="GIR72" s="781"/>
      <c r="GIS72" s="781"/>
      <c r="GIT72" s="781"/>
      <c r="GIU72" s="781"/>
      <c r="GIV72" s="781"/>
      <c r="GIW72" s="781"/>
      <c r="GIX72" s="781"/>
      <c r="GIY72" s="781"/>
      <c r="GIZ72" s="781"/>
      <c r="GJA72" s="781"/>
      <c r="GJB72" s="781"/>
      <c r="GJC72" s="781"/>
      <c r="GJD72" s="781"/>
      <c r="GJE72" s="781"/>
      <c r="GJF72" s="781"/>
      <c r="GJG72" s="781"/>
      <c r="GJH72" s="781"/>
      <c r="GJI72" s="781"/>
      <c r="GJJ72" s="781"/>
      <c r="GJK72" s="781"/>
      <c r="GJL72" s="781"/>
      <c r="GJM72" s="781"/>
      <c r="GJN72" s="781"/>
      <c r="GJO72" s="781"/>
      <c r="GJP72" s="781"/>
      <c r="GJQ72" s="781"/>
      <c r="GJR72" s="781"/>
      <c r="GJS72" s="781"/>
      <c r="GJT72" s="781"/>
      <c r="GJU72" s="781"/>
      <c r="GJV72" s="781"/>
      <c r="GJW72" s="781"/>
      <c r="GJX72" s="781"/>
      <c r="GJY72" s="781"/>
      <c r="GJZ72" s="781"/>
      <c r="GKA72" s="781"/>
      <c r="GKB72" s="781"/>
      <c r="GKC72" s="781"/>
      <c r="GKD72" s="781"/>
      <c r="GKE72" s="781"/>
      <c r="GKF72" s="781"/>
      <c r="GKG72" s="781"/>
      <c r="GKH72" s="781"/>
      <c r="GKI72" s="781"/>
      <c r="GKJ72" s="781"/>
      <c r="GKK72" s="781"/>
      <c r="GKL72" s="781"/>
      <c r="GKM72" s="781"/>
      <c r="GKN72" s="781"/>
      <c r="GKO72" s="781"/>
      <c r="GKP72" s="781"/>
      <c r="GKQ72" s="781"/>
      <c r="GKR72" s="781"/>
      <c r="GKS72" s="781"/>
      <c r="GKT72" s="781"/>
      <c r="GKU72" s="781"/>
      <c r="GKV72" s="781"/>
      <c r="GKW72" s="781"/>
      <c r="GKX72" s="781"/>
      <c r="GKY72" s="781"/>
      <c r="GKZ72" s="781"/>
      <c r="GLA72" s="781"/>
      <c r="GLB72" s="781"/>
      <c r="GLC72" s="781"/>
      <c r="GLD72" s="781"/>
      <c r="GLE72" s="781"/>
      <c r="GLF72" s="781"/>
      <c r="GLG72" s="781"/>
      <c r="GLH72" s="781"/>
      <c r="GLI72" s="781"/>
      <c r="GLJ72" s="781"/>
      <c r="GLK72" s="781"/>
      <c r="GLL72" s="781"/>
      <c r="GLM72" s="781"/>
      <c r="GLN72" s="781"/>
      <c r="GLO72" s="781"/>
      <c r="GLP72" s="781"/>
      <c r="GLQ72" s="781"/>
      <c r="GLR72" s="781"/>
      <c r="GLS72" s="781"/>
      <c r="GLT72" s="781"/>
      <c r="GLU72" s="781"/>
      <c r="GLV72" s="781"/>
      <c r="GLW72" s="781"/>
      <c r="GLX72" s="781"/>
      <c r="GLY72" s="781"/>
      <c r="GLZ72" s="781"/>
      <c r="GMA72" s="781"/>
      <c r="GMB72" s="781"/>
      <c r="GMC72" s="781"/>
      <c r="GMD72" s="781"/>
      <c r="GME72" s="781"/>
      <c r="GMF72" s="781"/>
      <c r="GMG72" s="781"/>
      <c r="GMH72" s="781"/>
      <c r="GMI72" s="781"/>
      <c r="GMJ72" s="781"/>
      <c r="GMK72" s="781"/>
      <c r="GML72" s="781"/>
      <c r="GMM72" s="781"/>
      <c r="GMN72" s="781"/>
      <c r="GMO72" s="781"/>
      <c r="GMP72" s="781"/>
      <c r="GMQ72" s="781"/>
      <c r="GMR72" s="781"/>
      <c r="GMS72" s="781"/>
      <c r="GMT72" s="781"/>
      <c r="GMU72" s="781"/>
      <c r="GMV72" s="781"/>
      <c r="GMW72" s="781"/>
      <c r="GMX72" s="781"/>
      <c r="GMY72" s="781"/>
      <c r="GMZ72" s="781"/>
      <c r="GNA72" s="781"/>
      <c r="GNB72" s="781"/>
      <c r="GNC72" s="781"/>
      <c r="GND72" s="781"/>
      <c r="GNE72" s="781"/>
      <c r="GNF72" s="781"/>
      <c r="GNG72" s="781"/>
      <c r="GNH72" s="781"/>
      <c r="GNI72" s="781"/>
      <c r="GNJ72" s="781"/>
      <c r="GNK72" s="781"/>
      <c r="GNL72" s="781"/>
      <c r="GNM72" s="781"/>
      <c r="GNN72" s="781"/>
      <c r="GNO72" s="781"/>
      <c r="GNP72" s="781"/>
      <c r="GNQ72" s="781"/>
      <c r="GNR72" s="781"/>
      <c r="GNS72" s="781"/>
      <c r="GNT72" s="781"/>
      <c r="GNU72" s="781"/>
      <c r="GNV72" s="781"/>
      <c r="GNW72" s="781"/>
      <c r="GNX72" s="781"/>
      <c r="GNY72" s="781"/>
      <c r="GNZ72" s="781"/>
      <c r="GOA72" s="781"/>
      <c r="GOB72" s="781"/>
      <c r="GOC72" s="781"/>
      <c r="GOD72" s="781"/>
      <c r="GOE72" s="781"/>
      <c r="GOF72" s="781"/>
      <c r="GOG72" s="781"/>
      <c r="GOH72" s="781"/>
      <c r="GOI72" s="781"/>
      <c r="GOJ72" s="781"/>
      <c r="GOK72" s="781"/>
      <c r="GOL72" s="781"/>
      <c r="GOM72" s="781"/>
      <c r="GON72" s="781"/>
      <c r="GOO72" s="781"/>
      <c r="GOP72" s="781"/>
      <c r="GOQ72" s="781"/>
      <c r="GOR72" s="781"/>
      <c r="GOS72" s="781"/>
      <c r="GOT72" s="781"/>
      <c r="GOU72" s="781"/>
      <c r="GOV72" s="781"/>
      <c r="GOW72" s="781"/>
      <c r="GOX72" s="781"/>
      <c r="GOY72" s="781"/>
      <c r="GOZ72" s="781"/>
      <c r="GPA72" s="781"/>
      <c r="GPB72" s="781"/>
      <c r="GPC72" s="781"/>
      <c r="GPD72" s="781"/>
      <c r="GPE72" s="781"/>
      <c r="GPF72" s="781"/>
      <c r="GPG72" s="781"/>
      <c r="GPH72" s="781"/>
      <c r="GPI72" s="781"/>
      <c r="GPJ72" s="781"/>
      <c r="GPK72" s="781"/>
      <c r="GPL72" s="781"/>
      <c r="GPM72" s="781"/>
      <c r="GPN72" s="781"/>
      <c r="GPO72" s="781"/>
      <c r="GPP72" s="781"/>
      <c r="GPQ72" s="781"/>
      <c r="GPR72" s="781"/>
      <c r="GPS72" s="781"/>
      <c r="GPT72" s="781"/>
      <c r="GPU72" s="781"/>
      <c r="GPV72" s="781"/>
      <c r="GPW72" s="781"/>
      <c r="GPX72" s="781"/>
      <c r="GPY72" s="781"/>
      <c r="GPZ72" s="781"/>
      <c r="GQA72" s="781"/>
      <c r="GQB72" s="781"/>
      <c r="GQC72" s="781"/>
      <c r="GQD72" s="781"/>
      <c r="GQE72" s="781"/>
      <c r="GQF72" s="781"/>
      <c r="GQG72" s="781"/>
      <c r="GQH72" s="781"/>
      <c r="GQI72" s="781"/>
      <c r="GQJ72" s="781"/>
      <c r="GQK72" s="781"/>
      <c r="GQL72" s="781"/>
      <c r="GQM72" s="781"/>
      <c r="GQN72" s="781"/>
      <c r="GQO72" s="781"/>
      <c r="GQP72" s="781"/>
      <c r="GQQ72" s="781"/>
      <c r="GQR72" s="781"/>
      <c r="GQS72" s="781"/>
      <c r="GQT72" s="781"/>
      <c r="GQU72" s="781"/>
      <c r="GQV72" s="781"/>
      <c r="GQW72" s="781"/>
      <c r="GQX72" s="781"/>
      <c r="GQY72" s="781"/>
      <c r="GQZ72" s="781"/>
      <c r="GRA72" s="781"/>
      <c r="GRB72" s="781"/>
      <c r="GRC72" s="781"/>
      <c r="GRD72" s="781"/>
      <c r="GRE72" s="781"/>
      <c r="GRF72" s="781"/>
      <c r="GRG72" s="781"/>
      <c r="GRH72" s="781"/>
      <c r="GRI72" s="781"/>
      <c r="GRJ72" s="781"/>
      <c r="GRK72" s="781"/>
      <c r="GRL72" s="781"/>
      <c r="GRM72" s="781"/>
      <c r="GRN72" s="781"/>
      <c r="GRO72" s="781"/>
      <c r="GRP72" s="781"/>
      <c r="GRQ72" s="781"/>
      <c r="GRR72" s="781"/>
      <c r="GRS72" s="781"/>
      <c r="GRT72" s="781"/>
      <c r="GRU72" s="781"/>
      <c r="GRV72" s="781"/>
      <c r="GRW72" s="781"/>
      <c r="GRX72" s="781"/>
      <c r="GRY72" s="781"/>
      <c r="GRZ72" s="781"/>
      <c r="GSA72" s="781"/>
      <c r="GSB72" s="781"/>
      <c r="GSC72" s="781"/>
      <c r="GSD72" s="781"/>
      <c r="GSE72" s="781"/>
      <c r="GSF72" s="781"/>
      <c r="GSG72" s="781"/>
      <c r="GSH72" s="781"/>
      <c r="GSI72" s="781"/>
      <c r="GSJ72" s="781"/>
      <c r="GSK72" s="781"/>
      <c r="GSL72" s="781"/>
      <c r="GSM72" s="781"/>
      <c r="GSN72" s="781"/>
      <c r="GSO72" s="781"/>
      <c r="GSP72" s="781"/>
      <c r="GSQ72" s="781"/>
      <c r="GSR72" s="781"/>
      <c r="GSS72" s="781"/>
      <c r="GST72" s="781"/>
      <c r="GSU72" s="781"/>
      <c r="GSV72" s="781"/>
      <c r="GSW72" s="781"/>
      <c r="GSX72" s="781"/>
      <c r="GSY72" s="781"/>
      <c r="GSZ72" s="781"/>
      <c r="GTA72" s="781"/>
      <c r="GTB72" s="781"/>
      <c r="GTC72" s="781"/>
      <c r="GTD72" s="781"/>
      <c r="GTE72" s="781"/>
      <c r="GTF72" s="781"/>
      <c r="GTG72" s="781"/>
      <c r="GTH72" s="781"/>
      <c r="GTI72" s="781"/>
      <c r="GTJ72" s="781"/>
      <c r="GTK72" s="781"/>
      <c r="GTL72" s="781"/>
      <c r="GTM72" s="781"/>
      <c r="GTN72" s="781"/>
      <c r="GTO72" s="781"/>
      <c r="GTP72" s="781"/>
      <c r="GTQ72" s="781"/>
      <c r="GTR72" s="781"/>
      <c r="GTS72" s="781"/>
      <c r="GTT72" s="781"/>
      <c r="GTU72" s="781"/>
      <c r="GTV72" s="781"/>
      <c r="GTW72" s="781"/>
      <c r="GTX72" s="781"/>
      <c r="GTY72" s="781"/>
      <c r="GTZ72" s="781"/>
      <c r="GUA72" s="781"/>
      <c r="GUB72" s="781"/>
      <c r="GUC72" s="781"/>
      <c r="GUD72" s="781"/>
      <c r="GUE72" s="781"/>
      <c r="GUF72" s="781"/>
      <c r="GUG72" s="781"/>
      <c r="GUH72" s="781"/>
      <c r="GUI72" s="781"/>
      <c r="GUJ72" s="781"/>
      <c r="GUK72" s="781"/>
      <c r="GUL72" s="781"/>
      <c r="GUM72" s="781"/>
      <c r="GUN72" s="781"/>
      <c r="GUO72" s="781"/>
      <c r="GUP72" s="781"/>
      <c r="GUQ72" s="781"/>
      <c r="GUR72" s="781"/>
      <c r="GUS72" s="781"/>
      <c r="GUT72" s="781"/>
      <c r="GUU72" s="781"/>
      <c r="GUV72" s="781"/>
      <c r="GUW72" s="781"/>
      <c r="GUX72" s="781"/>
      <c r="GUY72" s="781"/>
      <c r="GUZ72" s="781"/>
      <c r="GVA72" s="781"/>
      <c r="GVB72" s="781"/>
      <c r="GVC72" s="781"/>
      <c r="GVD72" s="781"/>
      <c r="GVE72" s="781"/>
      <c r="GVF72" s="781"/>
      <c r="GVG72" s="781"/>
      <c r="GVH72" s="781"/>
      <c r="GVI72" s="781"/>
      <c r="GVJ72" s="781"/>
      <c r="GVK72" s="781"/>
      <c r="GVL72" s="781"/>
      <c r="GVM72" s="781"/>
      <c r="GVN72" s="781"/>
      <c r="GVO72" s="781"/>
      <c r="GVP72" s="781"/>
      <c r="GVQ72" s="781"/>
      <c r="GVR72" s="781"/>
      <c r="GVS72" s="781"/>
      <c r="GVT72" s="781"/>
      <c r="GVU72" s="781"/>
      <c r="GVV72" s="781"/>
      <c r="GVW72" s="781"/>
      <c r="GVX72" s="781"/>
      <c r="GVY72" s="781"/>
      <c r="GVZ72" s="781"/>
      <c r="GWA72" s="781"/>
      <c r="GWB72" s="781"/>
      <c r="GWC72" s="781"/>
      <c r="GWD72" s="781"/>
      <c r="GWE72" s="781"/>
      <c r="GWF72" s="781"/>
      <c r="GWG72" s="781"/>
      <c r="GWH72" s="781"/>
      <c r="GWI72" s="781"/>
      <c r="GWJ72" s="781"/>
      <c r="GWK72" s="781"/>
      <c r="GWL72" s="781"/>
      <c r="GWM72" s="781"/>
      <c r="GWN72" s="781"/>
      <c r="GWO72" s="781"/>
      <c r="GWP72" s="781"/>
      <c r="GWQ72" s="781"/>
      <c r="GWR72" s="781"/>
      <c r="GWS72" s="781"/>
      <c r="GWT72" s="781"/>
      <c r="GWU72" s="781"/>
      <c r="GWV72" s="781"/>
      <c r="GWW72" s="781"/>
      <c r="GWX72" s="781"/>
      <c r="GWY72" s="781"/>
      <c r="GWZ72" s="781"/>
      <c r="GXA72" s="781"/>
      <c r="GXB72" s="781"/>
      <c r="GXC72" s="781"/>
      <c r="GXD72" s="781"/>
      <c r="GXE72" s="781"/>
      <c r="GXF72" s="781"/>
      <c r="GXG72" s="781"/>
      <c r="GXH72" s="781"/>
      <c r="GXI72" s="781"/>
      <c r="GXJ72" s="781"/>
      <c r="GXK72" s="781"/>
      <c r="GXL72" s="781"/>
      <c r="GXM72" s="781"/>
      <c r="GXN72" s="781"/>
      <c r="GXO72" s="781"/>
      <c r="GXP72" s="781"/>
      <c r="GXQ72" s="781"/>
      <c r="GXR72" s="781"/>
      <c r="GXS72" s="781"/>
      <c r="GXT72" s="781"/>
      <c r="GXU72" s="781"/>
      <c r="GXV72" s="781"/>
      <c r="GXW72" s="781"/>
      <c r="GXX72" s="781"/>
      <c r="GXY72" s="781"/>
      <c r="GXZ72" s="781"/>
      <c r="GYA72" s="781"/>
      <c r="GYB72" s="781"/>
      <c r="GYC72" s="781"/>
      <c r="GYD72" s="781"/>
      <c r="GYE72" s="781"/>
      <c r="GYF72" s="781"/>
      <c r="GYG72" s="781"/>
      <c r="GYH72" s="781"/>
      <c r="GYI72" s="781"/>
      <c r="GYJ72" s="781"/>
      <c r="GYK72" s="781"/>
      <c r="GYL72" s="781"/>
      <c r="GYM72" s="781"/>
      <c r="GYN72" s="781"/>
      <c r="GYO72" s="781"/>
      <c r="GYP72" s="781"/>
      <c r="GYQ72" s="781"/>
      <c r="GYR72" s="781"/>
      <c r="GYS72" s="781"/>
      <c r="GYT72" s="781"/>
      <c r="GYU72" s="781"/>
      <c r="GYV72" s="781"/>
      <c r="GYW72" s="781"/>
      <c r="GYX72" s="781"/>
      <c r="GYY72" s="781"/>
      <c r="GYZ72" s="781"/>
      <c r="GZA72" s="781"/>
      <c r="GZB72" s="781"/>
      <c r="GZC72" s="781"/>
      <c r="GZD72" s="781"/>
      <c r="GZE72" s="781"/>
      <c r="GZF72" s="781"/>
      <c r="GZG72" s="781"/>
      <c r="GZH72" s="781"/>
      <c r="GZI72" s="781"/>
      <c r="GZJ72" s="781"/>
      <c r="GZK72" s="781"/>
      <c r="GZL72" s="781"/>
      <c r="GZM72" s="781"/>
      <c r="GZN72" s="781"/>
      <c r="GZO72" s="781"/>
      <c r="GZP72" s="781"/>
      <c r="GZQ72" s="781"/>
      <c r="GZR72" s="781"/>
      <c r="GZS72" s="781"/>
      <c r="GZT72" s="781"/>
      <c r="GZU72" s="781"/>
      <c r="GZV72" s="781"/>
      <c r="GZW72" s="781"/>
      <c r="GZX72" s="781"/>
      <c r="GZY72" s="781"/>
      <c r="GZZ72" s="781"/>
      <c r="HAA72" s="781"/>
      <c r="HAB72" s="781"/>
      <c r="HAC72" s="781"/>
      <c r="HAD72" s="781"/>
      <c r="HAE72" s="781"/>
      <c r="HAF72" s="781"/>
      <c r="HAG72" s="781"/>
      <c r="HAH72" s="781"/>
      <c r="HAI72" s="781"/>
      <c r="HAJ72" s="781"/>
      <c r="HAK72" s="781"/>
      <c r="HAL72" s="781"/>
      <c r="HAM72" s="781"/>
      <c r="HAN72" s="781"/>
      <c r="HAO72" s="781"/>
      <c r="HAP72" s="781"/>
      <c r="HAQ72" s="781"/>
      <c r="HAR72" s="781"/>
      <c r="HAS72" s="781"/>
      <c r="HAT72" s="781"/>
      <c r="HAU72" s="781"/>
      <c r="HAV72" s="781"/>
      <c r="HAW72" s="781"/>
      <c r="HAX72" s="781"/>
      <c r="HAY72" s="781"/>
      <c r="HAZ72" s="781"/>
      <c r="HBA72" s="781"/>
      <c r="HBB72" s="781"/>
      <c r="HBC72" s="781"/>
      <c r="HBD72" s="781"/>
      <c r="HBE72" s="781"/>
      <c r="HBF72" s="781"/>
      <c r="HBG72" s="781"/>
      <c r="HBH72" s="781"/>
      <c r="HBI72" s="781"/>
      <c r="HBJ72" s="781"/>
      <c r="HBK72" s="781"/>
      <c r="HBL72" s="781"/>
      <c r="HBM72" s="781"/>
      <c r="HBN72" s="781"/>
      <c r="HBO72" s="781"/>
      <c r="HBP72" s="781"/>
      <c r="HBQ72" s="781"/>
      <c r="HBR72" s="781"/>
      <c r="HBS72" s="781"/>
      <c r="HBT72" s="781"/>
      <c r="HBU72" s="781"/>
      <c r="HBV72" s="781"/>
      <c r="HBW72" s="781"/>
      <c r="HBX72" s="781"/>
      <c r="HBY72" s="781"/>
      <c r="HBZ72" s="781"/>
      <c r="HCA72" s="781"/>
      <c r="HCB72" s="781"/>
      <c r="HCC72" s="781"/>
      <c r="HCD72" s="781"/>
      <c r="HCE72" s="781"/>
      <c r="HCF72" s="781"/>
      <c r="HCG72" s="781"/>
      <c r="HCH72" s="781"/>
      <c r="HCI72" s="781"/>
      <c r="HCJ72" s="781"/>
      <c r="HCK72" s="781"/>
      <c r="HCL72" s="781"/>
      <c r="HCM72" s="781"/>
      <c r="HCN72" s="781"/>
      <c r="HCO72" s="781"/>
      <c r="HCP72" s="781"/>
      <c r="HCQ72" s="781"/>
      <c r="HCR72" s="781"/>
      <c r="HCS72" s="781"/>
      <c r="HCT72" s="781"/>
      <c r="HCU72" s="781"/>
      <c r="HCV72" s="781"/>
      <c r="HCW72" s="781"/>
      <c r="HCX72" s="781"/>
      <c r="HCY72" s="781"/>
      <c r="HCZ72" s="781"/>
      <c r="HDA72" s="781"/>
      <c r="HDB72" s="781"/>
      <c r="HDC72" s="781"/>
      <c r="HDD72" s="781"/>
      <c r="HDE72" s="781"/>
      <c r="HDF72" s="781"/>
      <c r="HDG72" s="781"/>
      <c r="HDH72" s="781"/>
      <c r="HDI72" s="781"/>
      <c r="HDJ72" s="781"/>
      <c r="HDK72" s="781"/>
      <c r="HDL72" s="781"/>
      <c r="HDM72" s="781"/>
      <c r="HDN72" s="781"/>
      <c r="HDO72" s="781"/>
      <c r="HDP72" s="781"/>
      <c r="HDQ72" s="781"/>
      <c r="HDR72" s="781"/>
      <c r="HDS72" s="781"/>
      <c r="HDT72" s="781"/>
      <c r="HDU72" s="781"/>
      <c r="HDV72" s="781"/>
      <c r="HDW72" s="781"/>
      <c r="HDX72" s="781"/>
      <c r="HDY72" s="781"/>
      <c r="HDZ72" s="781"/>
      <c r="HEA72" s="781"/>
      <c r="HEB72" s="781"/>
      <c r="HEC72" s="781"/>
      <c r="HED72" s="781"/>
      <c r="HEE72" s="781"/>
      <c r="HEF72" s="781"/>
      <c r="HEG72" s="781"/>
      <c r="HEH72" s="781"/>
      <c r="HEI72" s="781"/>
      <c r="HEJ72" s="781"/>
      <c r="HEK72" s="781"/>
      <c r="HEL72" s="781"/>
      <c r="HEM72" s="781"/>
      <c r="HEN72" s="781"/>
      <c r="HEO72" s="781"/>
      <c r="HEP72" s="781"/>
      <c r="HEQ72" s="781"/>
      <c r="HER72" s="781"/>
      <c r="HES72" s="781"/>
      <c r="HET72" s="781"/>
      <c r="HEU72" s="781"/>
      <c r="HEV72" s="781"/>
      <c r="HEW72" s="781"/>
      <c r="HEX72" s="781"/>
      <c r="HEY72" s="781"/>
      <c r="HEZ72" s="781"/>
      <c r="HFA72" s="781"/>
      <c r="HFB72" s="781"/>
      <c r="HFC72" s="781"/>
      <c r="HFD72" s="781"/>
      <c r="HFE72" s="781"/>
      <c r="HFF72" s="781"/>
      <c r="HFG72" s="781"/>
      <c r="HFH72" s="781"/>
      <c r="HFI72" s="781"/>
      <c r="HFJ72" s="781"/>
      <c r="HFK72" s="781"/>
      <c r="HFL72" s="781"/>
      <c r="HFM72" s="781"/>
      <c r="HFN72" s="781"/>
      <c r="HFO72" s="781"/>
      <c r="HFP72" s="781"/>
      <c r="HFQ72" s="781"/>
      <c r="HFR72" s="781"/>
      <c r="HFS72" s="781"/>
      <c r="HFT72" s="781"/>
      <c r="HFU72" s="781"/>
      <c r="HFV72" s="781"/>
      <c r="HFW72" s="781"/>
      <c r="HFX72" s="781"/>
      <c r="HFY72" s="781"/>
      <c r="HFZ72" s="781"/>
      <c r="HGA72" s="781"/>
      <c r="HGB72" s="781"/>
      <c r="HGC72" s="781"/>
      <c r="HGD72" s="781"/>
      <c r="HGE72" s="781"/>
      <c r="HGF72" s="781"/>
      <c r="HGG72" s="781"/>
      <c r="HGH72" s="781"/>
      <c r="HGI72" s="781"/>
      <c r="HGJ72" s="781"/>
      <c r="HGK72" s="781"/>
      <c r="HGL72" s="781"/>
      <c r="HGM72" s="781"/>
      <c r="HGN72" s="781"/>
      <c r="HGO72" s="781"/>
      <c r="HGP72" s="781"/>
      <c r="HGQ72" s="781"/>
      <c r="HGR72" s="781"/>
      <c r="HGS72" s="781"/>
      <c r="HGT72" s="781"/>
      <c r="HGU72" s="781"/>
      <c r="HGV72" s="781"/>
      <c r="HGW72" s="781"/>
      <c r="HGX72" s="781"/>
      <c r="HGY72" s="781"/>
      <c r="HGZ72" s="781"/>
      <c r="HHA72" s="781"/>
      <c r="HHB72" s="781"/>
      <c r="HHC72" s="781"/>
      <c r="HHD72" s="781"/>
      <c r="HHE72" s="781"/>
      <c r="HHF72" s="781"/>
      <c r="HHG72" s="781"/>
      <c r="HHH72" s="781"/>
      <c r="HHI72" s="781"/>
      <c r="HHJ72" s="781"/>
      <c r="HHK72" s="781"/>
      <c r="HHL72" s="781"/>
      <c r="HHM72" s="781"/>
      <c r="HHN72" s="781"/>
      <c r="HHO72" s="781"/>
      <c r="HHP72" s="781"/>
      <c r="HHQ72" s="781"/>
      <c r="HHR72" s="781"/>
      <c r="HHS72" s="781"/>
      <c r="HHT72" s="781"/>
      <c r="HHU72" s="781"/>
      <c r="HHV72" s="781"/>
      <c r="HHW72" s="781"/>
      <c r="HHX72" s="781"/>
      <c r="HHY72" s="781"/>
      <c r="HHZ72" s="781"/>
      <c r="HIA72" s="781"/>
      <c r="HIB72" s="781"/>
      <c r="HIC72" s="781"/>
      <c r="HID72" s="781"/>
      <c r="HIE72" s="781"/>
      <c r="HIF72" s="781"/>
      <c r="HIG72" s="781"/>
      <c r="HIH72" s="781"/>
      <c r="HII72" s="781"/>
      <c r="HIJ72" s="781"/>
      <c r="HIK72" s="781"/>
      <c r="HIL72" s="781"/>
      <c r="HIM72" s="781"/>
      <c r="HIN72" s="781"/>
      <c r="HIO72" s="781"/>
      <c r="HIP72" s="781"/>
      <c r="HIQ72" s="781"/>
      <c r="HIR72" s="781"/>
      <c r="HIS72" s="781"/>
      <c r="HIT72" s="781"/>
      <c r="HIU72" s="781"/>
      <c r="HIV72" s="781"/>
      <c r="HIW72" s="781"/>
      <c r="HIX72" s="781"/>
      <c r="HIY72" s="781"/>
      <c r="HIZ72" s="781"/>
      <c r="HJA72" s="781"/>
      <c r="HJB72" s="781"/>
      <c r="HJC72" s="781"/>
      <c r="HJD72" s="781"/>
      <c r="HJE72" s="781"/>
      <c r="HJF72" s="781"/>
      <c r="HJG72" s="781"/>
      <c r="HJH72" s="781"/>
      <c r="HJI72" s="781"/>
      <c r="HJJ72" s="781"/>
      <c r="HJK72" s="781"/>
      <c r="HJL72" s="781"/>
      <c r="HJM72" s="781"/>
      <c r="HJN72" s="781"/>
      <c r="HJO72" s="781"/>
      <c r="HJP72" s="781"/>
      <c r="HJQ72" s="781"/>
      <c r="HJR72" s="781"/>
      <c r="HJS72" s="781"/>
      <c r="HJT72" s="781"/>
      <c r="HJU72" s="781"/>
      <c r="HJV72" s="781"/>
      <c r="HJW72" s="781"/>
      <c r="HJX72" s="781"/>
      <c r="HJY72" s="781"/>
      <c r="HJZ72" s="781"/>
      <c r="HKA72" s="781"/>
      <c r="HKB72" s="781"/>
      <c r="HKC72" s="781"/>
      <c r="HKD72" s="781"/>
      <c r="HKE72" s="781"/>
      <c r="HKF72" s="781"/>
      <c r="HKG72" s="781"/>
      <c r="HKH72" s="781"/>
      <c r="HKI72" s="781"/>
      <c r="HKJ72" s="781"/>
      <c r="HKK72" s="781"/>
      <c r="HKL72" s="781"/>
      <c r="HKM72" s="781"/>
      <c r="HKN72" s="781"/>
      <c r="HKO72" s="781"/>
      <c r="HKP72" s="781"/>
      <c r="HKQ72" s="781"/>
      <c r="HKR72" s="781"/>
      <c r="HKS72" s="781"/>
      <c r="HKT72" s="781"/>
      <c r="HKU72" s="781"/>
      <c r="HKV72" s="781"/>
      <c r="HKW72" s="781"/>
      <c r="HKX72" s="781"/>
      <c r="HKY72" s="781"/>
      <c r="HKZ72" s="781"/>
      <c r="HLA72" s="781"/>
      <c r="HLB72" s="781"/>
      <c r="HLC72" s="781"/>
      <c r="HLD72" s="781"/>
      <c r="HLE72" s="781"/>
      <c r="HLF72" s="781"/>
      <c r="HLG72" s="781"/>
      <c r="HLH72" s="781"/>
      <c r="HLI72" s="781"/>
      <c r="HLJ72" s="781"/>
      <c r="HLK72" s="781"/>
      <c r="HLL72" s="781"/>
      <c r="HLM72" s="781"/>
      <c r="HLN72" s="781"/>
      <c r="HLO72" s="781"/>
      <c r="HLP72" s="781"/>
      <c r="HLQ72" s="781"/>
      <c r="HLR72" s="781"/>
      <c r="HLS72" s="781"/>
      <c r="HLT72" s="781"/>
      <c r="HLU72" s="781"/>
      <c r="HLV72" s="781"/>
      <c r="HLW72" s="781"/>
      <c r="HLX72" s="781"/>
      <c r="HLY72" s="781"/>
      <c r="HLZ72" s="781"/>
      <c r="HMA72" s="781"/>
      <c r="HMB72" s="781"/>
      <c r="HMC72" s="781"/>
      <c r="HMD72" s="781"/>
      <c r="HME72" s="781"/>
      <c r="HMF72" s="781"/>
      <c r="HMG72" s="781"/>
      <c r="HMH72" s="781"/>
      <c r="HMI72" s="781"/>
      <c r="HMJ72" s="781"/>
      <c r="HMK72" s="781"/>
      <c r="HML72" s="781"/>
      <c r="HMM72" s="781"/>
      <c r="HMN72" s="781"/>
      <c r="HMO72" s="781"/>
      <c r="HMP72" s="781"/>
      <c r="HMQ72" s="781"/>
      <c r="HMR72" s="781"/>
      <c r="HMS72" s="781"/>
      <c r="HMT72" s="781"/>
      <c r="HMU72" s="781"/>
      <c r="HMV72" s="781"/>
      <c r="HMW72" s="781"/>
      <c r="HMX72" s="781"/>
      <c r="HMY72" s="781"/>
      <c r="HMZ72" s="781"/>
      <c r="HNA72" s="781"/>
      <c r="HNB72" s="781"/>
      <c r="HNC72" s="781"/>
      <c r="HND72" s="781"/>
      <c r="HNE72" s="781"/>
      <c r="HNF72" s="781"/>
      <c r="HNG72" s="781"/>
      <c r="HNH72" s="781"/>
      <c r="HNI72" s="781"/>
      <c r="HNJ72" s="781"/>
      <c r="HNK72" s="781"/>
      <c r="HNL72" s="781"/>
      <c r="HNM72" s="781"/>
      <c r="HNN72" s="781"/>
      <c r="HNO72" s="781"/>
      <c r="HNP72" s="781"/>
      <c r="HNQ72" s="781"/>
      <c r="HNR72" s="781"/>
      <c r="HNS72" s="781"/>
      <c r="HNT72" s="781"/>
      <c r="HNU72" s="781"/>
      <c r="HNV72" s="781"/>
      <c r="HNW72" s="781"/>
      <c r="HNX72" s="781"/>
      <c r="HNY72" s="781"/>
      <c r="HNZ72" s="781"/>
      <c r="HOA72" s="781"/>
      <c r="HOB72" s="781"/>
      <c r="HOC72" s="781"/>
      <c r="HOD72" s="781"/>
      <c r="HOE72" s="781"/>
      <c r="HOF72" s="781"/>
      <c r="HOG72" s="781"/>
      <c r="HOH72" s="781"/>
      <c r="HOI72" s="781"/>
      <c r="HOJ72" s="781"/>
      <c r="HOK72" s="781"/>
      <c r="HOL72" s="781"/>
      <c r="HOM72" s="781"/>
      <c r="HON72" s="781"/>
      <c r="HOO72" s="781"/>
      <c r="HOP72" s="781"/>
      <c r="HOQ72" s="781"/>
      <c r="HOR72" s="781"/>
      <c r="HOS72" s="781"/>
      <c r="HOT72" s="781"/>
      <c r="HOU72" s="781"/>
      <c r="HOV72" s="781"/>
      <c r="HOW72" s="781"/>
      <c r="HOX72" s="781"/>
      <c r="HOY72" s="781"/>
      <c r="HOZ72" s="781"/>
      <c r="HPA72" s="781"/>
      <c r="HPB72" s="781"/>
      <c r="HPC72" s="781"/>
      <c r="HPD72" s="781"/>
      <c r="HPE72" s="781"/>
      <c r="HPF72" s="781"/>
      <c r="HPG72" s="781"/>
      <c r="HPH72" s="781"/>
      <c r="HPI72" s="781"/>
      <c r="HPJ72" s="781"/>
      <c r="HPK72" s="781"/>
      <c r="HPL72" s="781"/>
      <c r="HPM72" s="781"/>
      <c r="HPN72" s="781"/>
      <c r="HPO72" s="781"/>
      <c r="HPP72" s="781"/>
      <c r="HPQ72" s="781"/>
      <c r="HPR72" s="781"/>
      <c r="HPS72" s="781"/>
      <c r="HPT72" s="781"/>
      <c r="HPU72" s="781"/>
      <c r="HPV72" s="781"/>
      <c r="HPW72" s="781"/>
      <c r="HPX72" s="781"/>
      <c r="HPY72" s="781"/>
      <c r="HPZ72" s="781"/>
      <c r="HQA72" s="781"/>
      <c r="HQB72" s="781"/>
      <c r="HQC72" s="781"/>
      <c r="HQD72" s="781"/>
      <c r="HQE72" s="781"/>
      <c r="HQF72" s="781"/>
      <c r="HQG72" s="781"/>
      <c r="HQH72" s="781"/>
      <c r="HQI72" s="781"/>
      <c r="HQJ72" s="781"/>
      <c r="HQK72" s="781"/>
      <c r="HQL72" s="781"/>
      <c r="HQM72" s="781"/>
      <c r="HQN72" s="781"/>
      <c r="HQO72" s="781"/>
      <c r="HQP72" s="781"/>
      <c r="HQQ72" s="781"/>
      <c r="HQR72" s="781"/>
      <c r="HQS72" s="781"/>
      <c r="HQT72" s="781"/>
      <c r="HQU72" s="781"/>
      <c r="HQV72" s="781"/>
      <c r="HQW72" s="781"/>
      <c r="HQX72" s="781"/>
      <c r="HQY72" s="781"/>
      <c r="HQZ72" s="781"/>
      <c r="HRA72" s="781"/>
      <c r="HRB72" s="781"/>
      <c r="HRC72" s="781"/>
      <c r="HRD72" s="781"/>
      <c r="HRE72" s="781"/>
      <c r="HRF72" s="781"/>
      <c r="HRG72" s="781"/>
      <c r="HRH72" s="781"/>
      <c r="HRI72" s="781"/>
      <c r="HRJ72" s="781"/>
      <c r="HRK72" s="781"/>
      <c r="HRL72" s="781"/>
      <c r="HRM72" s="781"/>
      <c r="HRN72" s="781"/>
      <c r="HRO72" s="781"/>
      <c r="HRP72" s="781"/>
      <c r="HRQ72" s="781"/>
      <c r="HRR72" s="781"/>
      <c r="HRS72" s="781"/>
      <c r="HRT72" s="781"/>
      <c r="HRU72" s="781"/>
      <c r="HRV72" s="781"/>
      <c r="HRW72" s="781"/>
      <c r="HRX72" s="781"/>
      <c r="HRY72" s="781"/>
      <c r="HRZ72" s="781"/>
      <c r="HSA72" s="781"/>
      <c r="HSB72" s="781"/>
      <c r="HSC72" s="781"/>
      <c r="HSD72" s="781"/>
      <c r="HSE72" s="781"/>
      <c r="HSF72" s="781"/>
      <c r="HSG72" s="781"/>
      <c r="HSH72" s="781"/>
      <c r="HSI72" s="781"/>
      <c r="HSJ72" s="781"/>
      <c r="HSK72" s="781"/>
      <c r="HSL72" s="781"/>
      <c r="HSM72" s="781"/>
      <c r="HSN72" s="781"/>
      <c r="HSO72" s="781"/>
      <c r="HSP72" s="781"/>
      <c r="HSQ72" s="781"/>
      <c r="HSR72" s="781"/>
      <c r="HSS72" s="781"/>
      <c r="HST72" s="781"/>
      <c r="HSU72" s="781"/>
      <c r="HSV72" s="781"/>
      <c r="HSW72" s="781"/>
      <c r="HSX72" s="781"/>
      <c r="HSY72" s="781"/>
      <c r="HSZ72" s="781"/>
      <c r="HTA72" s="781"/>
      <c r="HTB72" s="781"/>
      <c r="HTC72" s="781"/>
      <c r="HTD72" s="781"/>
      <c r="HTE72" s="781"/>
      <c r="HTF72" s="781"/>
      <c r="HTG72" s="781"/>
      <c r="HTH72" s="781"/>
      <c r="HTI72" s="781"/>
      <c r="HTJ72" s="781"/>
      <c r="HTK72" s="781"/>
      <c r="HTL72" s="781"/>
      <c r="HTM72" s="781"/>
      <c r="HTN72" s="781"/>
      <c r="HTO72" s="781"/>
      <c r="HTP72" s="781"/>
      <c r="HTQ72" s="781"/>
      <c r="HTR72" s="781"/>
      <c r="HTS72" s="781"/>
      <c r="HTT72" s="781"/>
      <c r="HTU72" s="781"/>
      <c r="HTV72" s="781"/>
      <c r="HTW72" s="781"/>
      <c r="HTX72" s="781"/>
      <c r="HTY72" s="781"/>
      <c r="HTZ72" s="781"/>
      <c r="HUA72" s="781"/>
      <c r="HUB72" s="781"/>
      <c r="HUC72" s="781"/>
      <c r="HUD72" s="781"/>
      <c r="HUE72" s="781"/>
      <c r="HUF72" s="781"/>
      <c r="HUG72" s="781"/>
      <c r="HUH72" s="781"/>
      <c r="HUI72" s="781"/>
      <c r="HUJ72" s="781"/>
      <c r="HUK72" s="781"/>
      <c r="HUL72" s="781"/>
      <c r="HUM72" s="781"/>
      <c r="HUN72" s="781"/>
      <c r="HUO72" s="781"/>
      <c r="HUP72" s="781"/>
      <c r="HUQ72" s="781"/>
      <c r="HUR72" s="781"/>
      <c r="HUS72" s="781"/>
      <c r="HUT72" s="781"/>
      <c r="HUU72" s="781"/>
      <c r="HUV72" s="781"/>
      <c r="HUW72" s="781"/>
      <c r="HUX72" s="781"/>
      <c r="HUY72" s="781"/>
      <c r="HUZ72" s="781"/>
      <c r="HVA72" s="781"/>
      <c r="HVB72" s="781"/>
      <c r="HVC72" s="781"/>
      <c r="HVD72" s="781"/>
      <c r="HVE72" s="781"/>
      <c r="HVF72" s="781"/>
      <c r="HVG72" s="781"/>
      <c r="HVH72" s="781"/>
      <c r="HVI72" s="781"/>
      <c r="HVJ72" s="781"/>
      <c r="HVK72" s="781"/>
      <c r="HVL72" s="781"/>
      <c r="HVM72" s="781"/>
      <c r="HVN72" s="781"/>
      <c r="HVO72" s="781"/>
      <c r="HVP72" s="781"/>
      <c r="HVQ72" s="781"/>
      <c r="HVR72" s="781"/>
      <c r="HVS72" s="781"/>
      <c r="HVT72" s="781"/>
      <c r="HVU72" s="781"/>
      <c r="HVV72" s="781"/>
      <c r="HVW72" s="781"/>
      <c r="HVX72" s="781"/>
      <c r="HVY72" s="781"/>
      <c r="HVZ72" s="781"/>
      <c r="HWA72" s="781"/>
      <c r="HWB72" s="781"/>
      <c r="HWC72" s="781"/>
      <c r="HWD72" s="781"/>
      <c r="HWE72" s="781"/>
      <c r="HWF72" s="781"/>
      <c r="HWG72" s="781"/>
      <c r="HWH72" s="781"/>
      <c r="HWI72" s="781"/>
      <c r="HWJ72" s="781"/>
      <c r="HWK72" s="781"/>
      <c r="HWL72" s="781"/>
      <c r="HWM72" s="781"/>
      <c r="HWN72" s="781"/>
      <c r="HWO72" s="781"/>
      <c r="HWP72" s="781"/>
      <c r="HWQ72" s="781"/>
      <c r="HWR72" s="781"/>
      <c r="HWS72" s="781"/>
      <c r="HWT72" s="781"/>
      <c r="HWU72" s="781"/>
      <c r="HWV72" s="781"/>
      <c r="HWW72" s="781"/>
      <c r="HWX72" s="781"/>
      <c r="HWY72" s="781"/>
      <c r="HWZ72" s="781"/>
      <c r="HXA72" s="781"/>
      <c r="HXB72" s="781"/>
      <c r="HXC72" s="781"/>
      <c r="HXD72" s="781"/>
      <c r="HXE72" s="781"/>
      <c r="HXF72" s="781"/>
      <c r="HXG72" s="781"/>
      <c r="HXH72" s="781"/>
      <c r="HXI72" s="781"/>
      <c r="HXJ72" s="781"/>
      <c r="HXK72" s="781"/>
      <c r="HXL72" s="781"/>
      <c r="HXM72" s="781"/>
      <c r="HXN72" s="781"/>
      <c r="HXO72" s="781"/>
      <c r="HXP72" s="781"/>
      <c r="HXQ72" s="781"/>
      <c r="HXR72" s="781"/>
      <c r="HXS72" s="781"/>
      <c r="HXT72" s="781"/>
      <c r="HXU72" s="781"/>
      <c r="HXV72" s="781"/>
      <c r="HXW72" s="781"/>
      <c r="HXX72" s="781"/>
      <c r="HXY72" s="781"/>
      <c r="HXZ72" s="781"/>
      <c r="HYA72" s="781"/>
      <c r="HYB72" s="781"/>
      <c r="HYC72" s="781"/>
      <c r="HYD72" s="781"/>
      <c r="HYE72" s="781"/>
      <c r="HYF72" s="781"/>
      <c r="HYG72" s="781"/>
      <c r="HYH72" s="781"/>
      <c r="HYI72" s="781"/>
      <c r="HYJ72" s="781"/>
      <c r="HYK72" s="781"/>
      <c r="HYL72" s="781"/>
      <c r="HYM72" s="781"/>
      <c r="HYN72" s="781"/>
      <c r="HYO72" s="781"/>
      <c r="HYP72" s="781"/>
      <c r="HYQ72" s="781"/>
      <c r="HYR72" s="781"/>
      <c r="HYS72" s="781"/>
      <c r="HYT72" s="781"/>
      <c r="HYU72" s="781"/>
      <c r="HYV72" s="781"/>
      <c r="HYW72" s="781"/>
      <c r="HYX72" s="781"/>
      <c r="HYY72" s="781"/>
      <c r="HYZ72" s="781"/>
      <c r="HZA72" s="781"/>
      <c r="HZB72" s="781"/>
      <c r="HZC72" s="781"/>
      <c r="HZD72" s="781"/>
      <c r="HZE72" s="781"/>
      <c r="HZF72" s="781"/>
      <c r="HZG72" s="781"/>
      <c r="HZH72" s="781"/>
      <c r="HZI72" s="781"/>
      <c r="HZJ72" s="781"/>
      <c r="HZK72" s="781"/>
      <c r="HZL72" s="781"/>
      <c r="HZM72" s="781"/>
      <c r="HZN72" s="781"/>
      <c r="HZO72" s="781"/>
      <c r="HZP72" s="781"/>
      <c r="HZQ72" s="781"/>
      <c r="HZR72" s="781"/>
      <c r="HZS72" s="781"/>
      <c r="HZT72" s="781"/>
      <c r="HZU72" s="781"/>
      <c r="HZV72" s="781"/>
      <c r="HZW72" s="781"/>
      <c r="HZX72" s="781"/>
      <c r="HZY72" s="781"/>
      <c r="HZZ72" s="781"/>
      <c r="IAA72" s="781"/>
      <c r="IAB72" s="781"/>
      <c r="IAC72" s="781"/>
      <c r="IAD72" s="781"/>
      <c r="IAE72" s="781"/>
      <c r="IAF72" s="781"/>
      <c r="IAG72" s="781"/>
      <c r="IAH72" s="781"/>
      <c r="IAI72" s="781"/>
      <c r="IAJ72" s="781"/>
      <c r="IAK72" s="781"/>
      <c r="IAL72" s="781"/>
      <c r="IAM72" s="781"/>
      <c r="IAN72" s="781"/>
      <c r="IAO72" s="781"/>
      <c r="IAP72" s="781"/>
      <c r="IAQ72" s="781"/>
      <c r="IAR72" s="781"/>
      <c r="IAS72" s="781"/>
      <c r="IAT72" s="781"/>
      <c r="IAU72" s="781"/>
      <c r="IAV72" s="781"/>
      <c r="IAW72" s="781"/>
      <c r="IAX72" s="781"/>
      <c r="IAY72" s="781"/>
      <c r="IAZ72" s="781"/>
      <c r="IBA72" s="781"/>
      <c r="IBB72" s="781"/>
      <c r="IBC72" s="781"/>
      <c r="IBD72" s="781"/>
      <c r="IBE72" s="781"/>
      <c r="IBF72" s="781"/>
      <c r="IBG72" s="781"/>
      <c r="IBH72" s="781"/>
      <c r="IBI72" s="781"/>
      <c r="IBJ72" s="781"/>
      <c r="IBK72" s="781"/>
      <c r="IBL72" s="781"/>
      <c r="IBM72" s="781"/>
      <c r="IBN72" s="781"/>
      <c r="IBO72" s="781"/>
      <c r="IBP72" s="781"/>
      <c r="IBQ72" s="781"/>
      <c r="IBR72" s="781"/>
      <c r="IBS72" s="781"/>
      <c r="IBT72" s="781"/>
      <c r="IBU72" s="781"/>
      <c r="IBV72" s="781"/>
      <c r="IBW72" s="781"/>
      <c r="IBX72" s="781"/>
      <c r="IBY72" s="781"/>
      <c r="IBZ72" s="781"/>
      <c r="ICA72" s="781"/>
      <c r="ICB72" s="781"/>
      <c r="ICC72" s="781"/>
      <c r="ICD72" s="781"/>
      <c r="ICE72" s="781"/>
      <c r="ICF72" s="781"/>
      <c r="ICG72" s="781"/>
      <c r="ICH72" s="781"/>
      <c r="ICI72" s="781"/>
      <c r="ICJ72" s="781"/>
      <c r="ICK72" s="781"/>
      <c r="ICL72" s="781"/>
      <c r="ICM72" s="781"/>
      <c r="ICN72" s="781"/>
      <c r="ICO72" s="781"/>
      <c r="ICP72" s="781"/>
      <c r="ICQ72" s="781"/>
      <c r="ICR72" s="781"/>
      <c r="ICS72" s="781"/>
      <c r="ICT72" s="781"/>
      <c r="ICU72" s="781"/>
      <c r="ICV72" s="781"/>
      <c r="ICW72" s="781"/>
      <c r="ICX72" s="781"/>
      <c r="ICY72" s="781"/>
      <c r="ICZ72" s="781"/>
      <c r="IDA72" s="781"/>
      <c r="IDB72" s="781"/>
      <c r="IDC72" s="781"/>
      <c r="IDD72" s="781"/>
      <c r="IDE72" s="781"/>
      <c r="IDF72" s="781"/>
      <c r="IDG72" s="781"/>
      <c r="IDH72" s="781"/>
      <c r="IDI72" s="781"/>
      <c r="IDJ72" s="781"/>
      <c r="IDK72" s="781"/>
      <c r="IDL72" s="781"/>
      <c r="IDM72" s="781"/>
      <c r="IDN72" s="781"/>
      <c r="IDO72" s="781"/>
      <c r="IDP72" s="781"/>
      <c r="IDQ72" s="781"/>
      <c r="IDR72" s="781"/>
      <c r="IDS72" s="781"/>
      <c r="IDT72" s="781"/>
      <c r="IDU72" s="781"/>
      <c r="IDV72" s="781"/>
      <c r="IDW72" s="781"/>
      <c r="IDX72" s="781"/>
      <c r="IDY72" s="781"/>
      <c r="IDZ72" s="781"/>
      <c r="IEA72" s="781"/>
      <c r="IEB72" s="781"/>
      <c r="IEC72" s="781"/>
      <c r="IED72" s="781"/>
      <c r="IEE72" s="781"/>
      <c r="IEF72" s="781"/>
      <c r="IEG72" s="781"/>
      <c r="IEH72" s="781"/>
      <c r="IEI72" s="781"/>
      <c r="IEJ72" s="781"/>
      <c r="IEK72" s="781"/>
      <c r="IEL72" s="781"/>
      <c r="IEM72" s="781"/>
      <c r="IEN72" s="781"/>
      <c r="IEO72" s="781"/>
      <c r="IEP72" s="781"/>
      <c r="IEQ72" s="781"/>
      <c r="IER72" s="781"/>
      <c r="IES72" s="781"/>
      <c r="IET72" s="781"/>
      <c r="IEU72" s="781"/>
      <c r="IEV72" s="781"/>
      <c r="IEW72" s="781"/>
      <c r="IEX72" s="781"/>
      <c r="IEY72" s="781"/>
      <c r="IEZ72" s="781"/>
      <c r="IFA72" s="781"/>
      <c r="IFB72" s="781"/>
      <c r="IFC72" s="781"/>
      <c r="IFD72" s="781"/>
      <c r="IFE72" s="781"/>
      <c r="IFF72" s="781"/>
      <c r="IFG72" s="781"/>
      <c r="IFH72" s="781"/>
      <c r="IFI72" s="781"/>
      <c r="IFJ72" s="781"/>
      <c r="IFK72" s="781"/>
      <c r="IFL72" s="781"/>
      <c r="IFM72" s="781"/>
      <c r="IFN72" s="781"/>
      <c r="IFO72" s="781"/>
      <c r="IFP72" s="781"/>
      <c r="IFQ72" s="781"/>
      <c r="IFR72" s="781"/>
      <c r="IFS72" s="781"/>
      <c r="IFT72" s="781"/>
      <c r="IFU72" s="781"/>
      <c r="IFV72" s="781"/>
      <c r="IFW72" s="781"/>
      <c r="IFX72" s="781"/>
      <c r="IFY72" s="781"/>
      <c r="IFZ72" s="781"/>
      <c r="IGA72" s="781"/>
      <c r="IGB72" s="781"/>
      <c r="IGC72" s="781"/>
      <c r="IGD72" s="781"/>
      <c r="IGE72" s="781"/>
      <c r="IGF72" s="781"/>
      <c r="IGG72" s="781"/>
      <c r="IGH72" s="781"/>
      <c r="IGI72" s="781"/>
      <c r="IGJ72" s="781"/>
      <c r="IGK72" s="781"/>
      <c r="IGL72" s="781"/>
      <c r="IGM72" s="781"/>
      <c r="IGN72" s="781"/>
      <c r="IGO72" s="781"/>
      <c r="IGP72" s="781"/>
      <c r="IGQ72" s="781"/>
      <c r="IGR72" s="781"/>
      <c r="IGS72" s="781"/>
      <c r="IGT72" s="781"/>
      <c r="IGU72" s="781"/>
      <c r="IGV72" s="781"/>
      <c r="IGW72" s="781"/>
      <c r="IGX72" s="781"/>
      <c r="IGY72" s="781"/>
      <c r="IGZ72" s="781"/>
      <c r="IHA72" s="781"/>
      <c r="IHB72" s="781"/>
      <c r="IHC72" s="781"/>
      <c r="IHD72" s="781"/>
      <c r="IHE72" s="781"/>
      <c r="IHF72" s="781"/>
      <c r="IHG72" s="781"/>
      <c r="IHH72" s="781"/>
      <c r="IHI72" s="781"/>
      <c r="IHJ72" s="781"/>
      <c r="IHK72" s="781"/>
      <c r="IHL72" s="781"/>
      <c r="IHM72" s="781"/>
      <c r="IHN72" s="781"/>
      <c r="IHO72" s="781"/>
      <c r="IHP72" s="781"/>
      <c r="IHQ72" s="781"/>
      <c r="IHR72" s="781"/>
      <c r="IHS72" s="781"/>
      <c r="IHT72" s="781"/>
      <c r="IHU72" s="781"/>
      <c r="IHV72" s="781"/>
      <c r="IHW72" s="781"/>
      <c r="IHX72" s="781"/>
      <c r="IHY72" s="781"/>
      <c r="IHZ72" s="781"/>
      <c r="IIA72" s="781"/>
      <c r="IIB72" s="781"/>
      <c r="IIC72" s="781"/>
      <c r="IID72" s="781"/>
      <c r="IIE72" s="781"/>
      <c r="IIF72" s="781"/>
      <c r="IIG72" s="781"/>
      <c r="IIH72" s="781"/>
      <c r="III72" s="781"/>
      <c r="IIJ72" s="781"/>
      <c r="IIK72" s="781"/>
      <c r="IIL72" s="781"/>
      <c r="IIM72" s="781"/>
      <c r="IIN72" s="781"/>
      <c r="IIO72" s="781"/>
      <c r="IIP72" s="781"/>
      <c r="IIQ72" s="781"/>
      <c r="IIR72" s="781"/>
      <c r="IIS72" s="781"/>
      <c r="IIT72" s="781"/>
      <c r="IIU72" s="781"/>
      <c r="IIV72" s="781"/>
      <c r="IIW72" s="781"/>
      <c r="IIX72" s="781"/>
      <c r="IIY72" s="781"/>
      <c r="IIZ72" s="781"/>
      <c r="IJA72" s="781"/>
      <c r="IJB72" s="781"/>
      <c r="IJC72" s="781"/>
      <c r="IJD72" s="781"/>
      <c r="IJE72" s="781"/>
      <c r="IJF72" s="781"/>
      <c r="IJG72" s="781"/>
      <c r="IJH72" s="781"/>
      <c r="IJI72" s="781"/>
      <c r="IJJ72" s="781"/>
      <c r="IJK72" s="781"/>
      <c r="IJL72" s="781"/>
      <c r="IJM72" s="781"/>
      <c r="IJN72" s="781"/>
      <c r="IJO72" s="781"/>
      <c r="IJP72" s="781"/>
      <c r="IJQ72" s="781"/>
      <c r="IJR72" s="781"/>
      <c r="IJS72" s="781"/>
      <c r="IJT72" s="781"/>
      <c r="IJU72" s="781"/>
      <c r="IJV72" s="781"/>
      <c r="IJW72" s="781"/>
      <c r="IJX72" s="781"/>
      <c r="IJY72" s="781"/>
      <c r="IJZ72" s="781"/>
      <c r="IKA72" s="781"/>
      <c r="IKB72" s="781"/>
      <c r="IKC72" s="781"/>
      <c r="IKD72" s="781"/>
      <c r="IKE72" s="781"/>
      <c r="IKF72" s="781"/>
      <c r="IKG72" s="781"/>
      <c r="IKH72" s="781"/>
      <c r="IKI72" s="781"/>
      <c r="IKJ72" s="781"/>
      <c r="IKK72" s="781"/>
      <c r="IKL72" s="781"/>
      <c r="IKM72" s="781"/>
      <c r="IKN72" s="781"/>
      <c r="IKO72" s="781"/>
      <c r="IKP72" s="781"/>
      <c r="IKQ72" s="781"/>
      <c r="IKR72" s="781"/>
      <c r="IKS72" s="781"/>
      <c r="IKT72" s="781"/>
      <c r="IKU72" s="781"/>
      <c r="IKV72" s="781"/>
      <c r="IKW72" s="781"/>
      <c r="IKX72" s="781"/>
      <c r="IKY72" s="781"/>
      <c r="IKZ72" s="781"/>
      <c r="ILA72" s="781"/>
      <c r="ILB72" s="781"/>
      <c r="ILC72" s="781"/>
      <c r="ILD72" s="781"/>
      <c r="ILE72" s="781"/>
      <c r="ILF72" s="781"/>
      <c r="ILG72" s="781"/>
      <c r="ILH72" s="781"/>
      <c r="ILI72" s="781"/>
      <c r="ILJ72" s="781"/>
      <c r="ILK72" s="781"/>
      <c r="ILL72" s="781"/>
      <c r="ILM72" s="781"/>
      <c r="ILN72" s="781"/>
      <c r="ILO72" s="781"/>
      <c r="ILP72" s="781"/>
      <c r="ILQ72" s="781"/>
      <c r="ILR72" s="781"/>
      <c r="ILS72" s="781"/>
      <c r="ILT72" s="781"/>
      <c r="ILU72" s="781"/>
      <c r="ILV72" s="781"/>
      <c r="ILW72" s="781"/>
      <c r="ILX72" s="781"/>
      <c r="ILY72" s="781"/>
      <c r="ILZ72" s="781"/>
      <c r="IMA72" s="781"/>
      <c r="IMB72" s="781"/>
      <c r="IMC72" s="781"/>
      <c r="IMD72" s="781"/>
      <c r="IME72" s="781"/>
      <c r="IMF72" s="781"/>
      <c r="IMG72" s="781"/>
      <c r="IMH72" s="781"/>
      <c r="IMI72" s="781"/>
      <c r="IMJ72" s="781"/>
      <c r="IMK72" s="781"/>
      <c r="IML72" s="781"/>
      <c r="IMM72" s="781"/>
      <c r="IMN72" s="781"/>
      <c r="IMO72" s="781"/>
      <c r="IMP72" s="781"/>
      <c r="IMQ72" s="781"/>
      <c r="IMR72" s="781"/>
      <c r="IMS72" s="781"/>
      <c r="IMT72" s="781"/>
      <c r="IMU72" s="781"/>
      <c r="IMV72" s="781"/>
      <c r="IMW72" s="781"/>
      <c r="IMX72" s="781"/>
      <c r="IMY72" s="781"/>
      <c r="IMZ72" s="781"/>
      <c r="INA72" s="781"/>
      <c r="INB72" s="781"/>
      <c r="INC72" s="781"/>
      <c r="IND72" s="781"/>
      <c r="INE72" s="781"/>
      <c r="INF72" s="781"/>
      <c r="ING72" s="781"/>
      <c r="INH72" s="781"/>
      <c r="INI72" s="781"/>
      <c r="INJ72" s="781"/>
      <c r="INK72" s="781"/>
      <c r="INL72" s="781"/>
      <c r="INM72" s="781"/>
      <c r="INN72" s="781"/>
      <c r="INO72" s="781"/>
      <c r="INP72" s="781"/>
      <c r="INQ72" s="781"/>
      <c r="INR72" s="781"/>
      <c r="INS72" s="781"/>
      <c r="INT72" s="781"/>
      <c r="INU72" s="781"/>
      <c r="INV72" s="781"/>
      <c r="INW72" s="781"/>
      <c r="INX72" s="781"/>
      <c r="INY72" s="781"/>
      <c r="INZ72" s="781"/>
      <c r="IOA72" s="781"/>
      <c r="IOB72" s="781"/>
      <c r="IOC72" s="781"/>
      <c r="IOD72" s="781"/>
      <c r="IOE72" s="781"/>
      <c r="IOF72" s="781"/>
      <c r="IOG72" s="781"/>
      <c r="IOH72" s="781"/>
      <c r="IOI72" s="781"/>
      <c r="IOJ72" s="781"/>
      <c r="IOK72" s="781"/>
      <c r="IOL72" s="781"/>
      <c r="IOM72" s="781"/>
      <c r="ION72" s="781"/>
      <c r="IOO72" s="781"/>
      <c r="IOP72" s="781"/>
      <c r="IOQ72" s="781"/>
      <c r="IOR72" s="781"/>
      <c r="IOS72" s="781"/>
      <c r="IOT72" s="781"/>
      <c r="IOU72" s="781"/>
      <c r="IOV72" s="781"/>
      <c r="IOW72" s="781"/>
      <c r="IOX72" s="781"/>
      <c r="IOY72" s="781"/>
      <c r="IOZ72" s="781"/>
      <c r="IPA72" s="781"/>
      <c r="IPB72" s="781"/>
      <c r="IPC72" s="781"/>
      <c r="IPD72" s="781"/>
      <c r="IPE72" s="781"/>
      <c r="IPF72" s="781"/>
      <c r="IPG72" s="781"/>
      <c r="IPH72" s="781"/>
      <c r="IPI72" s="781"/>
      <c r="IPJ72" s="781"/>
      <c r="IPK72" s="781"/>
      <c r="IPL72" s="781"/>
      <c r="IPM72" s="781"/>
      <c r="IPN72" s="781"/>
      <c r="IPO72" s="781"/>
      <c r="IPP72" s="781"/>
      <c r="IPQ72" s="781"/>
      <c r="IPR72" s="781"/>
      <c r="IPS72" s="781"/>
      <c r="IPT72" s="781"/>
      <c r="IPU72" s="781"/>
      <c r="IPV72" s="781"/>
      <c r="IPW72" s="781"/>
      <c r="IPX72" s="781"/>
      <c r="IPY72" s="781"/>
      <c r="IPZ72" s="781"/>
      <c r="IQA72" s="781"/>
      <c r="IQB72" s="781"/>
      <c r="IQC72" s="781"/>
      <c r="IQD72" s="781"/>
      <c r="IQE72" s="781"/>
      <c r="IQF72" s="781"/>
      <c r="IQG72" s="781"/>
      <c r="IQH72" s="781"/>
      <c r="IQI72" s="781"/>
      <c r="IQJ72" s="781"/>
      <c r="IQK72" s="781"/>
      <c r="IQL72" s="781"/>
      <c r="IQM72" s="781"/>
      <c r="IQN72" s="781"/>
      <c r="IQO72" s="781"/>
      <c r="IQP72" s="781"/>
      <c r="IQQ72" s="781"/>
      <c r="IQR72" s="781"/>
      <c r="IQS72" s="781"/>
      <c r="IQT72" s="781"/>
      <c r="IQU72" s="781"/>
      <c r="IQV72" s="781"/>
      <c r="IQW72" s="781"/>
      <c r="IQX72" s="781"/>
      <c r="IQY72" s="781"/>
      <c r="IQZ72" s="781"/>
      <c r="IRA72" s="781"/>
      <c r="IRB72" s="781"/>
      <c r="IRC72" s="781"/>
      <c r="IRD72" s="781"/>
      <c r="IRE72" s="781"/>
      <c r="IRF72" s="781"/>
      <c r="IRG72" s="781"/>
      <c r="IRH72" s="781"/>
      <c r="IRI72" s="781"/>
      <c r="IRJ72" s="781"/>
      <c r="IRK72" s="781"/>
      <c r="IRL72" s="781"/>
      <c r="IRM72" s="781"/>
      <c r="IRN72" s="781"/>
      <c r="IRO72" s="781"/>
      <c r="IRP72" s="781"/>
      <c r="IRQ72" s="781"/>
      <c r="IRR72" s="781"/>
      <c r="IRS72" s="781"/>
      <c r="IRT72" s="781"/>
      <c r="IRU72" s="781"/>
      <c r="IRV72" s="781"/>
      <c r="IRW72" s="781"/>
      <c r="IRX72" s="781"/>
      <c r="IRY72" s="781"/>
      <c r="IRZ72" s="781"/>
      <c r="ISA72" s="781"/>
      <c r="ISB72" s="781"/>
      <c r="ISC72" s="781"/>
      <c r="ISD72" s="781"/>
      <c r="ISE72" s="781"/>
      <c r="ISF72" s="781"/>
      <c r="ISG72" s="781"/>
      <c r="ISH72" s="781"/>
      <c r="ISI72" s="781"/>
      <c r="ISJ72" s="781"/>
      <c r="ISK72" s="781"/>
      <c r="ISL72" s="781"/>
      <c r="ISM72" s="781"/>
      <c r="ISN72" s="781"/>
      <c r="ISO72" s="781"/>
      <c r="ISP72" s="781"/>
      <c r="ISQ72" s="781"/>
      <c r="ISR72" s="781"/>
      <c r="ISS72" s="781"/>
      <c r="IST72" s="781"/>
      <c r="ISU72" s="781"/>
      <c r="ISV72" s="781"/>
      <c r="ISW72" s="781"/>
      <c r="ISX72" s="781"/>
      <c r="ISY72" s="781"/>
      <c r="ISZ72" s="781"/>
      <c r="ITA72" s="781"/>
      <c r="ITB72" s="781"/>
      <c r="ITC72" s="781"/>
      <c r="ITD72" s="781"/>
      <c r="ITE72" s="781"/>
      <c r="ITF72" s="781"/>
      <c r="ITG72" s="781"/>
      <c r="ITH72" s="781"/>
      <c r="ITI72" s="781"/>
      <c r="ITJ72" s="781"/>
      <c r="ITK72" s="781"/>
      <c r="ITL72" s="781"/>
      <c r="ITM72" s="781"/>
      <c r="ITN72" s="781"/>
      <c r="ITO72" s="781"/>
      <c r="ITP72" s="781"/>
      <c r="ITQ72" s="781"/>
      <c r="ITR72" s="781"/>
      <c r="ITS72" s="781"/>
      <c r="ITT72" s="781"/>
      <c r="ITU72" s="781"/>
      <c r="ITV72" s="781"/>
      <c r="ITW72" s="781"/>
      <c r="ITX72" s="781"/>
      <c r="ITY72" s="781"/>
      <c r="ITZ72" s="781"/>
      <c r="IUA72" s="781"/>
      <c r="IUB72" s="781"/>
      <c r="IUC72" s="781"/>
      <c r="IUD72" s="781"/>
      <c r="IUE72" s="781"/>
      <c r="IUF72" s="781"/>
      <c r="IUG72" s="781"/>
      <c r="IUH72" s="781"/>
      <c r="IUI72" s="781"/>
      <c r="IUJ72" s="781"/>
      <c r="IUK72" s="781"/>
      <c r="IUL72" s="781"/>
      <c r="IUM72" s="781"/>
      <c r="IUN72" s="781"/>
      <c r="IUO72" s="781"/>
      <c r="IUP72" s="781"/>
      <c r="IUQ72" s="781"/>
      <c r="IUR72" s="781"/>
      <c r="IUS72" s="781"/>
      <c r="IUT72" s="781"/>
      <c r="IUU72" s="781"/>
      <c r="IUV72" s="781"/>
      <c r="IUW72" s="781"/>
      <c r="IUX72" s="781"/>
      <c r="IUY72" s="781"/>
      <c r="IUZ72" s="781"/>
      <c r="IVA72" s="781"/>
      <c r="IVB72" s="781"/>
      <c r="IVC72" s="781"/>
      <c r="IVD72" s="781"/>
      <c r="IVE72" s="781"/>
      <c r="IVF72" s="781"/>
      <c r="IVG72" s="781"/>
      <c r="IVH72" s="781"/>
      <c r="IVI72" s="781"/>
      <c r="IVJ72" s="781"/>
      <c r="IVK72" s="781"/>
      <c r="IVL72" s="781"/>
      <c r="IVM72" s="781"/>
      <c r="IVN72" s="781"/>
      <c r="IVO72" s="781"/>
      <c r="IVP72" s="781"/>
      <c r="IVQ72" s="781"/>
      <c r="IVR72" s="781"/>
      <c r="IVS72" s="781"/>
      <c r="IVT72" s="781"/>
      <c r="IVU72" s="781"/>
      <c r="IVV72" s="781"/>
      <c r="IVW72" s="781"/>
      <c r="IVX72" s="781"/>
      <c r="IVY72" s="781"/>
      <c r="IVZ72" s="781"/>
      <c r="IWA72" s="781"/>
      <c r="IWB72" s="781"/>
      <c r="IWC72" s="781"/>
      <c r="IWD72" s="781"/>
      <c r="IWE72" s="781"/>
      <c r="IWF72" s="781"/>
      <c r="IWG72" s="781"/>
      <c r="IWH72" s="781"/>
      <c r="IWI72" s="781"/>
      <c r="IWJ72" s="781"/>
      <c r="IWK72" s="781"/>
      <c r="IWL72" s="781"/>
      <c r="IWM72" s="781"/>
      <c r="IWN72" s="781"/>
      <c r="IWO72" s="781"/>
      <c r="IWP72" s="781"/>
      <c r="IWQ72" s="781"/>
      <c r="IWR72" s="781"/>
      <c r="IWS72" s="781"/>
      <c r="IWT72" s="781"/>
      <c r="IWU72" s="781"/>
      <c r="IWV72" s="781"/>
      <c r="IWW72" s="781"/>
      <c r="IWX72" s="781"/>
      <c r="IWY72" s="781"/>
      <c r="IWZ72" s="781"/>
      <c r="IXA72" s="781"/>
      <c r="IXB72" s="781"/>
      <c r="IXC72" s="781"/>
      <c r="IXD72" s="781"/>
      <c r="IXE72" s="781"/>
      <c r="IXF72" s="781"/>
      <c r="IXG72" s="781"/>
      <c r="IXH72" s="781"/>
      <c r="IXI72" s="781"/>
      <c r="IXJ72" s="781"/>
      <c r="IXK72" s="781"/>
      <c r="IXL72" s="781"/>
      <c r="IXM72" s="781"/>
      <c r="IXN72" s="781"/>
      <c r="IXO72" s="781"/>
      <c r="IXP72" s="781"/>
      <c r="IXQ72" s="781"/>
      <c r="IXR72" s="781"/>
      <c r="IXS72" s="781"/>
      <c r="IXT72" s="781"/>
      <c r="IXU72" s="781"/>
      <c r="IXV72" s="781"/>
      <c r="IXW72" s="781"/>
      <c r="IXX72" s="781"/>
      <c r="IXY72" s="781"/>
      <c r="IXZ72" s="781"/>
      <c r="IYA72" s="781"/>
      <c r="IYB72" s="781"/>
      <c r="IYC72" s="781"/>
      <c r="IYD72" s="781"/>
      <c r="IYE72" s="781"/>
      <c r="IYF72" s="781"/>
      <c r="IYG72" s="781"/>
      <c r="IYH72" s="781"/>
      <c r="IYI72" s="781"/>
      <c r="IYJ72" s="781"/>
      <c r="IYK72" s="781"/>
      <c r="IYL72" s="781"/>
      <c r="IYM72" s="781"/>
      <c r="IYN72" s="781"/>
      <c r="IYO72" s="781"/>
      <c r="IYP72" s="781"/>
      <c r="IYQ72" s="781"/>
      <c r="IYR72" s="781"/>
      <c r="IYS72" s="781"/>
      <c r="IYT72" s="781"/>
      <c r="IYU72" s="781"/>
      <c r="IYV72" s="781"/>
      <c r="IYW72" s="781"/>
      <c r="IYX72" s="781"/>
      <c r="IYY72" s="781"/>
      <c r="IYZ72" s="781"/>
      <c r="IZA72" s="781"/>
      <c r="IZB72" s="781"/>
      <c r="IZC72" s="781"/>
      <c r="IZD72" s="781"/>
      <c r="IZE72" s="781"/>
      <c r="IZF72" s="781"/>
      <c r="IZG72" s="781"/>
      <c r="IZH72" s="781"/>
      <c r="IZI72" s="781"/>
      <c r="IZJ72" s="781"/>
      <c r="IZK72" s="781"/>
      <c r="IZL72" s="781"/>
      <c r="IZM72" s="781"/>
      <c r="IZN72" s="781"/>
      <c r="IZO72" s="781"/>
      <c r="IZP72" s="781"/>
      <c r="IZQ72" s="781"/>
      <c r="IZR72" s="781"/>
      <c r="IZS72" s="781"/>
      <c r="IZT72" s="781"/>
      <c r="IZU72" s="781"/>
      <c r="IZV72" s="781"/>
      <c r="IZW72" s="781"/>
      <c r="IZX72" s="781"/>
      <c r="IZY72" s="781"/>
      <c r="IZZ72" s="781"/>
      <c r="JAA72" s="781"/>
      <c r="JAB72" s="781"/>
      <c r="JAC72" s="781"/>
      <c r="JAD72" s="781"/>
      <c r="JAE72" s="781"/>
      <c r="JAF72" s="781"/>
      <c r="JAG72" s="781"/>
      <c r="JAH72" s="781"/>
      <c r="JAI72" s="781"/>
      <c r="JAJ72" s="781"/>
      <c r="JAK72" s="781"/>
      <c r="JAL72" s="781"/>
      <c r="JAM72" s="781"/>
      <c r="JAN72" s="781"/>
      <c r="JAO72" s="781"/>
      <c r="JAP72" s="781"/>
      <c r="JAQ72" s="781"/>
      <c r="JAR72" s="781"/>
      <c r="JAS72" s="781"/>
      <c r="JAT72" s="781"/>
      <c r="JAU72" s="781"/>
      <c r="JAV72" s="781"/>
      <c r="JAW72" s="781"/>
      <c r="JAX72" s="781"/>
      <c r="JAY72" s="781"/>
      <c r="JAZ72" s="781"/>
      <c r="JBA72" s="781"/>
      <c r="JBB72" s="781"/>
      <c r="JBC72" s="781"/>
      <c r="JBD72" s="781"/>
      <c r="JBE72" s="781"/>
      <c r="JBF72" s="781"/>
      <c r="JBG72" s="781"/>
      <c r="JBH72" s="781"/>
      <c r="JBI72" s="781"/>
      <c r="JBJ72" s="781"/>
      <c r="JBK72" s="781"/>
      <c r="JBL72" s="781"/>
      <c r="JBM72" s="781"/>
      <c r="JBN72" s="781"/>
      <c r="JBO72" s="781"/>
      <c r="JBP72" s="781"/>
      <c r="JBQ72" s="781"/>
      <c r="JBR72" s="781"/>
      <c r="JBS72" s="781"/>
      <c r="JBT72" s="781"/>
      <c r="JBU72" s="781"/>
      <c r="JBV72" s="781"/>
      <c r="JBW72" s="781"/>
      <c r="JBX72" s="781"/>
      <c r="JBY72" s="781"/>
      <c r="JBZ72" s="781"/>
      <c r="JCA72" s="781"/>
      <c r="JCB72" s="781"/>
      <c r="JCC72" s="781"/>
      <c r="JCD72" s="781"/>
      <c r="JCE72" s="781"/>
      <c r="JCF72" s="781"/>
      <c r="JCG72" s="781"/>
      <c r="JCH72" s="781"/>
      <c r="JCI72" s="781"/>
      <c r="JCJ72" s="781"/>
      <c r="JCK72" s="781"/>
      <c r="JCL72" s="781"/>
      <c r="JCM72" s="781"/>
      <c r="JCN72" s="781"/>
      <c r="JCO72" s="781"/>
      <c r="JCP72" s="781"/>
      <c r="JCQ72" s="781"/>
      <c r="JCR72" s="781"/>
      <c r="JCS72" s="781"/>
      <c r="JCT72" s="781"/>
      <c r="JCU72" s="781"/>
      <c r="JCV72" s="781"/>
      <c r="JCW72" s="781"/>
      <c r="JCX72" s="781"/>
      <c r="JCY72" s="781"/>
      <c r="JCZ72" s="781"/>
      <c r="JDA72" s="781"/>
      <c r="JDB72" s="781"/>
      <c r="JDC72" s="781"/>
      <c r="JDD72" s="781"/>
      <c r="JDE72" s="781"/>
      <c r="JDF72" s="781"/>
      <c r="JDG72" s="781"/>
      <c r="JDH72" s="781"/>
      <c r="JDI72" s="781"/>
      <c r="JDJ72" s="781"/>
      <c r="JDK72" s="781"/>
      <c r="JDL72" s="781"/>
      <c r="JDM72" s="781"/>
      <c r="JDN72" s="781"/>
      <c r="JDO72" s="781"/>
      <c r="JDP72" s="781"/>
      <c r="JDQ72" s="781"/>
      <c r="JDR72" s="781"/>
      <c r="JDS72" s="781"/>
      <c r="JDT72" s="781"/>
      <c r="JDU72" s="781"/>
      <c r="JDV72" s="781"/>
      <c r="JDW72" s="781"/>
      <c r="JDX72" s="781"/>
      <c r="JDY72" s="781"/>
      <c r="JDZ72" s="781"/>
      <c r="JEA72" s="781"/>
      <c r="JEB72" s="781"/>
      <c r="JEC72" s="781"/>
      <c r="JED72" s="781"/>
      <c r="JEE72" s="781"/>
      <c r="JEF72" s="781"/>
      <c r="JEG72" s="781"/>
      <c r="JEH72" s="781"/>
      <c r="JEI72" s="781"/>
      <c r="JEJ72" s="781"/>
      <c r="JEK72" s="781"/>
      <c r="JEL72" s="781"/>
      <c r="JEM72" s="781"/>
      <c r="JEN72" s="781"/>
      <c r="JEO72" s="781"/>
      <c r="JEP72" s="781"/>
      <c r="JEQ72" s="781"/>
      <c r="JER72" s="781"/>
      <c r="JES72" s="781"/>
      <c r="JET72" s="781"/>
      <c r="JEU72" s="781"/>
      <c r="JEV72" s="781"/>
      <c r="JEW72" s="781"/>
      <c r="JEX72" s="781"/>
      <c r="JEY72" s="781"/>
      <c r="JEZ72" s="781"/>
      <c r="JFA72" s="781"/>
      <c r="JFB72" s="781"/>
      <c r="JFC72" s="781"/>
      <c r="JFD72" s="781"/>
      <c r="JFE72" s="781"/>
      <c r="JFF72" s="781"/>
      <c r="JFG72" s="781"/>
      <c r="JFH72" s="781"/>
      <c r="JFI72" s="781"/>
      <c r="JFJ72" s="781"/>
      <c r="JFK72" s="781"/>
      <c r="JFL72" s="781"/>
      <c r="JFM72" s="781"/>
      <c r="JFN72" s="781"/>
      <c r="JFO72" s="781"/>
      <c r="JFP72" s="781"/>
      <c r="JFQ72" s="781"/>
      <c r="JFR72" s="781"/>
      <c r="JFS72" s="781"/>
      <c r="JFT72" s="781"/>
      <c r="JFU72" s="781"/>
      <c r="JFV72" s="781"/>
      <c r="JFW72" s="781"/>
      <c r="JFX72" s="781"/>
      <c r="JFY72" s="781"/>
      <c r="JFZ72" s="781"/>
      <c r="JGA72" s="781"/>
      <c r="JGB72" s="781"/>
      <c r="JGC72" s="781"/>
      <c r="JGD72" s="781"/>
      <c r="JGE72" s="781"/>
      <c r="JGF72" s="781"/>
      <c r="JGG72" s="781"/>
      <c r="JGH72" s="781"/>
      <c r="JGI72" s="781"/>
      <c r="JGJ72" s="781"/>
      <c r="JGK72" s="781"/>
      <c r="JGL72" s="781"/>
      <c r="JGM72" s="781"/>
      <c r="JGN72" s="781"/>
      <c r="JGO72" s="781"/>
      <c r="JGP72" s="781"/>
      <c r="JGQ72" s="781"/>
      <c r="JGR72" s="781"/>
      <c r="JGS72" s="781"/>
      <c r="JGT72" s="781"/>
      <c r="JGU72" s="781"/>
      <c r="JGV72" s="781"/>
      <c r="JGW72" s="781"/>
      <c r="JGX72" s="781"/>
      <c r="JGY72" s="781"/>
      <c r="JGZ72" s="781"/>
      <c r="JHA72" s="781"/>
      <c r="JHB72" s="781"/>
      <c r="JHC72" s="781"/>
      <c r="JHD72" s="781"/>
      <c r="JHE72" s="781"/>
      <c r="JHF72" s="781"/>
      <c r="JHG72" s="781"/>
      <c r="JHH72" s="781"/>
      <c r="JHI72" s="781"/>
      <c r="JHJ72" s="781"/>
      <c r="JHK72" s="781"/>
      <c r="JHL72" s="781"/>
      <c r="JHM72" s="781"/>
      <c r="JHN72" s="781"/>
      <c r="JHO72" s="781"/>
      <c r="JHP72" s="781"/>
      <c r="JHQ72" s="781"/>
      <c r="JHR72" s="781"/>
      <c r="JHS72" s="781"/>
      <c r="JHT72" s="781"/>
      <c r="JHU72" s="781"/>
      <c r="JHV72" s="781"/>
      <c r="JHW72" s="781"/>
      <c r="JHX72" s="781"/>
      <c r="JHY72" s="781"/>
      <c r="JHZ72" s="781"/>
      <c r="JIA72" s="781"/>
      <c r="JIB72" s="781"/>
      <c r="JIC72" s="781"/>
      <c r="JID72" s="781"/>
      <c r="JIE72" s="781"/>
      <c r="JIF72" s="781"/>
      <c r="JIG72" s="781"/>
      <c r="JIH72" s="781"/>
      <c r="JII72" s="781"/>
      <c r="JIJ72" s="781"/>
      <c r="JIK72" s="781"/>
      <c r="JIL72" s="781"/>
      <c r="JIM72" s="781"/>
      <c r="JIN72" s="781"/>
      <c r="JIO72" s="781"/>
      <c r="JIP72" s="781"/>
      <c r="JIQ72" s="781"/>
      <c r="JIR72" s="781"/>
      <c r="JIS72" s="781"/>
      <c r="JIT72" s="781"/>
      <c r="JIU72" s="781"/>
      <c r="JIV72" s="781"/>
      <c r="JIW72" s="781"/>
      <c r="JIX72" s="781"/>
      <c r="JIY72" s="781"/>
      <c r="JIZ72" s="781"/>
      <c r="JJA72" s="781"/>
      <c r="JJB72" s="781"/>
      <c r="JJC72" s="781"/>
      <c r="JJD72" s="781"/>
      <c r="JJE72" s="781"/>
      <c r="JJF72" s="781"/>
      <c r="JJG72" s="781"/>
      <c r="JJH72" s="781"/>
      <c r="JJI72" s="781"/>
      <c r="JJJ72" s="781"/>
      <c r="JJK72" s="781"/>
      <c r="JJL72" s="781"/>
      <c r="JJM72" s="781"/>
      <c r="JJN72" s="781"/>
      <c r="JJO72" s="781"/>
      <c r="JJP72" s="781"/>
      <c r="JJQ72" s="781"/>
      <c r="JJR72" s="781"/>
      <c r="JJS72" s="781"/>
      <c r="JJT72" s="781"/>
      <c r="JJU72" s="781"/>
      <c r="JJV72" s="781"/>
      <c r="JJW72" s="781"/>
      <c r="JJX72" s="781"/>
      <c r="JJY72" s="781"/>
      <c r="JJZ72" s="781"/>
      <c r="JKA72" s="781"/>
      <c r="JKB72" s="781"/>
      <c r="JKC72" s="781"/>
      <c r="JKD72" s="781"/>
      <c r="JKE72" s="781"/>
      <c r="JKF72" s="781"/>
      <c r="JKG72" s="781"/>
      <c r="JKH72" s="781"/>
      <c r="JKI72" s="781"/>
      <c r="JKJ72" s="781"/>
      <c r="JKK72" s="781"/>
      <c r="JKL72" s="781"/>
      <c r="JKM72" s="781"/>
      <c r="JKN72" s="781"/>
      <c r="JKO72" s="781"/>
      <c r="JKP72" s="781"/>
      <c r="JKQ72" s="781"/>
      <c r="JKR72" s="781"/>
      <c r="JKS72" s="781"/>
      <c r="JKT72" s="781"/>
      <c r="JKU72" s="781"/>
      <c r="JKV72" s="781"/>
      <c r="JKW72" s="781"/>
      <c r="JKX72" s="781"/>
      <c r="JKY72" s="781"/>
      <c r="JKZ72" s="781"/>
      <c r="JLA72" s="781"/>
      <c r="JLB72" s="781"/>
      <c r="JLC72" s="781"/>
      <c r="JLD72" s="781"/>
      <c r="JLE72" s="781"/>
      <c r="JLF72" s="781"/>
      <c r="JLG72" s="781"/>
      <c r="JLH72" s="781"/>
      <c r="JLI72" s="781"/>
      <c r="JLJ72" s="781"/>
      <c r="JLK72" s="781"/>
      <c r="JLL72" s="781"/>
      <c r="JLM72" s="781"/>
      <c r="JLN72" s="781"/>
      <c r="JLO72" s="781"/>
      <c r="JLP72" s="781"/>
      <c r="JLQ72" s="781"/>
      <c r="JLR72" s="781"/>
      <c r="JLS72" s="781"/>
      <c r="JLT72" s="781"/>
      <c r="JLU72" s="781"/>
      <c r="JLV72" s="781"/>
      <c r="JLW72" s="781"/>
      <c r="JLX72" s="781"/>
      <c r="JLY72" s="781"/>
      <c r="JLZ72" s="781"/>
      <c r="JMA72" s="781"/>
      <c r="JMB72" s="781"/>
      <c r="JMC72" s="781"/>
      <c r="JMD72" s="781"/>
      <c r="JME72" s="781"/>
      <c r="JMF72" s="781"/>
      <c r="JMG72" s="781"/>
      <c r="JMH72" s="781"/>
      <c r="JMI72" s="781"/>
      <c r="JMJ72" s="781"/>
      <c r="JMK72" s="781"/>
      <c r="JML72" s="781"/>
      <c r="JMM72" s="781"/>
      <c r="JMN72" s="781"/>
      <c r="JMO72" s="781"/>
      <c r="JMP72" s="781"/>
      <c r="JMQ72" s="781"/>
      <c r="JMR72" s="781"/>
      <c r="JMS72" s="781"/>
      <c r="JMT72" s="781"/>
      <c r="JMU72" s="781"/>
      <c r="JMV72" s="781"/>
      <c r="JMW72" s="781"/>
      <c r="JMX72" s="781"/>
      <c r="JMY72" s="781"/>
      <c r="JMZ72" s="781"/>
      <c r="JNA72" s="781"/>
      <c r="JNB72" s="781"/>
      <c r="JNC72" s="781"/>
      <c r="JND72" s="781"/>
      <c r="JNE72" s="781"/>
      <c r="JNF72" s="781"/>
      <c r="JNG72" s="781"/>
      <c r="JNH72" s="781"/>
      <c r="JNI72" s="781"/>
      <c r="JNJ72" s="781"/>
      <c r="JNK72" s="781"/>
      <c r="JNL72" s="781"/>
      <c r="JNM72" s="781"/>
      <c r="JNN72" s="781"/>
      <c r="JNO72" s="781"/>
      <c r="JNP72" s="781"/>
      <c r="JNQ72" s="781"/>
      <c r="JNR72" s="781"/>
      <c r="JNS72" s="781"/>
      <c r="JNT72" s="781"/>
      <c r="JNU72" s="781"/>
      <c r="JNV72" s="781"/>
      <c r="JNW72" s="781"/>
      <c r="JNX72" s="781"/>
      <c r="JNY72" s="781"/>
      <c r="JNZ72" s="781"/>
      <c r="JOA72" s="781"/>
      <c r="JOB72" s="781"/>
      <c r="JOC72" s="781"/>
      <c r="JOD72" s="781"/>
      <c r="JOE72" s="781"/>
      <c r="JOF72" s="781"/>
      <c r="JOG72" s="781"/>
      <c r="JOH72" s="781"/>
      <c r="JOI72" s="781"/>
      <c r="JOJ72" s="781"/>
      <c r="JOK72" s="781"/>
      <c r="JOL72" s="781"/>
      <c r="JOM72" s="781"/>
      <c r="JON72" s="781"/>
      <c r="JOO72" s="781"/>
      <c r="JOP72" s="781"/>
      <c r="JOQ72" s="781"/>
      <c r="JOR72" s="781"/>
      <c r="JOS72" s="781"/>
      <c r="JOT72" s="781"/>
      <c r="JOU72" s="781"/>
      <c r="JOV72" s="781"/>
      <c r="JOW72" s="781"/>
      <c r="JOX72" s="781"/>
      <c r="JOY72" s="781"/>
      <c r="JOZ72" s="781"/>
      <c r="JPA72" s="781"/>
      <c r="JPB72" s="781"/>
      <c r="JPC72" s="781"/>
      <c r="JPD72" s="781"/>
      <c r="JPE72" s="781"/>
      <c r="JPF72" s="781"/>
      <c r="JPG72" s="781"/>
      <c r="JPH72" s="781"/>
      <c r="JPI72" s="781"/>
      <c r="JPJ72" s="781"/>
      <c r="JPK72" s="781"/>
      <c r="JPL72" s="781"/>
      <c r="JPM72" s="781"/>
      <c r="JPN72" s="781"/>
      <c r="JPO72" s="781"/>
      <c r="JPP72" s="781"/>
      <c r="JPQ72" s="781"/>
      <c r="JPR72" s="781"/>
      <c r="JPS72" s="781"/>
      <c r="JPT72" s="781"/>
      <c r="JPU72" s="781"/>
      <c r="JPV72" s="781"/>
      <c r="JPW72" s="781"/>
      <c r="JPX72" s="781"/>
      <c r="JPY72" s="781"/>
      <c r="JPZ72" s="781"/>
      <c r="JQA72" s="781"/>
      <c r="JQB72" s="781"/>
      <c r="JQC72" s="781"/>
      <c r="JQD72" s="781"/>
      <c r="JQE72" s="781"/>
      <c r="JQF72" s="781"/>
      <c r="JQG72" s="781"/>
      <c r="JQH72" s="781"/>
      <c r="JQI72" s="781"/>
      <c r="JQJ72" s="781"/>
      <c r="JQK72" s="781"/>
      <c r="JQL72" s="781"/>
      <c r="JQM72" s="781"/>
      <c r="JQN72" s="781"/>
      <c r="JQO72" s="781"/>
      <c r="JQP72" s="781"/>
      <c r="JQQ72" s="781"/>
      <c r="JQR72" s="781"/>
      <c r="JQS72" s="781"/>
      <c r="JQT72" s="781"/>
      <c r="JQU72" s="781"/>
      <c r="JQV72" s="781"/>
      <c r="JQW72" s="781"/>
      <c r="JQX72" s="781"/>
      <c r="JQY72" s="781"/>
      <c r="JQZ72" s="781"/>
      <c r="JRA72" s="781"/>
      <c r="JRB72" s="781"/>
      <c r="JRC72" s="781"/>
      <c r="JRD72" s="781"/>
      <c r="JRE72" s="781"/>
      <c r="JRF72" s="781"/>
      <c r="JRG72" s="781"/>
      <c r="JRH72" s="781"/>
      <c r="JRI72" s="781"/>
      <c r="JRJ72" s="781"/>
      <c r="JRK72" s="781"/>
      <c r="JRL72" s="781"/>
      <c r="JRM72" s="781"/>
      <c r="JRN72" s="781"/>
      <c r="JRO72" s="781"/>
      <c r="JRP72" s="781"/>
      <c r="JRQ72" s="781"/>
      <c r="JRR72" s="781"/>
      <c r="JRS72" s="781"/>
      <c r="JRT72" s="781"/>
      <c r="JRU72" s="781"/>
      <c r="JRV72" s="781"/>
      <c r="JRW72" s="781"/>
      <c r="JRX72" s="781"/>
      <c r="JRY72" s="781"/>
      <c r="JRZ72" s="781"/>
      <c r="JSA72" s="781"/>
      <c r="JSB72" s="781"/>
      <c r="JSC72" s="781"/>
      <c r="JSD72" s="781"/>
      <c r="JSE72" s="781"/>
      <c r="JSF72" s="781"/>
      <c r="JSG72" s="781"/>
      <c r="JSH72" s="781"/>
      <c r="JSI72" s="781"/>
      <c r="JSJ72" s="781"/>
      <c r="JSK72" s="781"/>
      <c r="JSL72" s="781"/>
      <c r="JSM72" s="781"/>
      <c r="JSN72" s="781"/>
      <c r="JSO72" s="781"/>
      <c r="JSP72" s="781"/>
      <c r="JSQ72" s="781"/>
      <c r="JSR72" s="781"/>
      <c r="JSS72" s="781"/>
      <c r="JST72" s="781"/>
      <c r="JSU72" s="781"/>
      <c r="JSV72" s="781"/>
      <c r="JSW72" s="781"/>
      <c r="JSX72" s="781"/>
      <c r="JSY72" s="781"/>
      <c r="JSZ72" s="781"/>
      <c r="JTA72" s="781"/>
      <c r="JTB72" s="781"/>
      <c r="JTC72" s="781"/>
      <c r="JTD72" s="781"/>
      <c r="JTE72" s="781"/>
      <c r="JTF72" s="781"/>
      <c r="JTG72" s="781"/>
      <c r="JTH72" s="781"/>
      <c r="JTI72" s="781"/>
      <c r="JTJ72" s="781"/>
      <c r="JTK72" s="781"/>
      <c r="JTL72" s="781"/>
      <c r="JTM72" s="781"/>
      <c r="JTN72" s="781"/>
      <c r="JTO72" s="781"/>
      <c r="JTP72" s="781"/>
      <c r="JTQ72" s="781"/>
      <c r="JTR72" s="781"/>
      <c r="JTS72" s="781"/>
      <c r="JTT72" s="781"/>
      <c r="JTU72" s="781"/>
      <c r="JTV72" s="781"/>
      <c r="JTW72" s="781"/>
      <c r="JTX72" s="781"/>
      <c r="JTY72" s="781"/>
      <c r="JTZ72" s="781"/>
      <c r="JUA72" s="781"/>
      <c r="JUB72" s="781"/>
      <c r="JUC72" s="781"/>
      <c r="JUD72" s="781"/>
      <c r="JUE72" s="781"/>
      <c r="JUF72" s="781"/>
      <c r="JUG72" s="781"/>
      <c r="JUH72" s="781"/>
      <c r="JUI72" s="781"/>
      <c r="JUJ72" s="781"/>
      <c r="JUK72" s="781"/>
      <c r="JUL72" s="781"/>
      <c r="JUM72" s="781"/>
      <c r="JUN72" s="781"/>
      <c r="JUO72" s="781"/>
      <c r="JUP72" s="781"/>
      <c r="JUQ72" s="781"/>
      <c r="JUR72" s="781"/>
      <c r="JUS72" s="781"/>
      <c r="JUT72" s="781"/>
      <c r="JUU72" s="781"/>
      <c r="JUV72" s="781"/>
      <c r="JUW72" s="781"/>
      <c r="JUX72" s="781"/>
      <c r="JUY72" s="781"/>
      <c r="JUZ72" s="781"/>
      <c r="JVA72" s="781"/>
      <c r="JVB72" s="781"/>
      <c r="JVC72" s="781"/>
      <c r="JVD72" s="781"/>
      <c r="JVE72" s="781"/>
      <c r="JVF72" s="781"/>
      <c r="JVG72" s="781"/>
      <c r="JVH72" s="781"/>
      <c r="JVI72" s="781"/>
      <c r="JVJ72" s="781"/>
      <c r="JVK72" s="781"/>
      <c r="JVL72" s="781"/>
      <c r="JVM72" s="781"/>
      <c r="JVN72" s="781"/>
      <c r="JVO72" s="781"/>
      <c r="JVP72" s="781"/>
      <c r="JVQ72" s="781"/>
      <c r="JVR72" s="781"/>
      <c r="JVS72" s="781"/>
      <c r="JVT72" s="781"/>
      <c r="JVU72" s="781"/>
      <c r="JVV72" s="781"/>
      <c r="JVW72" s="781"/>
      <c r="JVX72" s="781"/>
      <c r="JVY72" s="781"/>
      <c r="JVZ72" s="781"/>
      <c r="JWA72" s="781"/>
      <c r="JWB72" s="781"/>
      <c r="JWC72" s="781"/>
      <c r="JWD72" s="781"/>
      <c r="JWE72" s="781"/>
      <c r="JWF72" s="781"/>
      <c r="JWG72" s="781"/>
      <c r="JWH72" s="781"/>
      <c r="JWI72" s="781"/>
      <c r="JWJ72" s="781"/>
      <c r="JWK72" s="781"/>
      <c r="JWL72" s="781"/>
      <c r="JWM72" s="781"/>
      <c r="JWN72" s="781"/>
      <c r="JWO72" s="781"/>
      <c r="JWP72" s="781"/>
      <c r="JWQ72" s="781"/>
      <c r="JWR72" s="781"/>
      <c r="JWS72" s="781"/>
      <c r="JWT72" s="781"/>
      <c r="JWU72" s="781"/>
      <c r="JWV72" s="781"/>
      <c r="JWW72" s="781"/>
      <c r="JWX72" s="781"/>
      <c r="JWY72" s="781"/>
      <c r="JWZ72" s="781"/>
      <c r="JXA72" s="781"/>
      <c r="JXB72" s="781"/>
      <c r="JXC72" s="781"/>
      <c r="JXD72" s="781"/>
      <c r="JXE72" s="781"/>
      <c r="JXF72" s="781"/>
      <c r="JXG72" s="781"/>
      <c r="JXH72" s="781"/>
      <c r="JXI72" s="781"/>
      <c r="JXJ72" s="781"/>
      <c r="JXK72" s="781"/>
      <c r="JXL72" s="781"/>
      <c r="JXM72" s="781"/>
      <c r="JXN72" s="781"/>
      <c r="JXO72" s="781"/>
      <c r="JXP72" s="781"/>
      <c r="JXQ72" s="781"/>
      <c r="JXR72" s="781"/>
      <c r="JXS72" s="781"/>
      <c r="JXT72" s="781"/>
      <c r="JXU72" s="781"/>
      <c r="JXV72" s="781"/>
      <c r="JXW72" s="781"/>
      <c r="JXX72" s="781"/>
      <c r="JXY72" s="781"/>
      <c r="JXZ72" s="781"/>
      <c r="JYA72" s="781"/>
      <c r="JYB72" s="781"/>
      <c r="JYC72" s="781"/>
      <c r="JYD72" s="781"/>
      <c r="JYE72" s="781"/>
      <c r="JYF72" s="781"/>
      <c r="JYG72" s="781"/>
      <c r="JYH72" s="781"/>
      <c r="JYI72" s="781"/>
      <c r="JYJ72" s="781"/>
      <c r="JYK72" s="781"/>
      <c r="JYL72" s="781"/>
      <c r="JYM72" s="781"/>
      <c r="JYN72" s="781"/>
      <c r="JYO72" s="781"/>
      <c r="JYP72" s="781"/>
      <c r="JYQ72" s="781"/>
      <c r="JYR72" s="781"/>
      <c r="JYS72" s="781"/>
      <c r="JYT72" s="781"/>
      <c r="JYU72" s="781"/>
      <c r="JYV72" s="781"/>
      <c r="JYW72" s="781"/>
      <c r="JYX72" s="781"/>
      <c r="JYY72" s="781"/>
      <c r="JYZ72" s="781"/>
      <c r="JZA72" s="781"/>
      <c r="JZB72" s="781"/>
      <c r="JZC72" s="781"/>
      <c r="JZD72" s="781"/>
      <c r="JZE72" s="781"/>
      <c r="JZF72" s="781"/>
      <c r="JZG72" s="781"/>
      <c r="JZH72" s="781"/>
      <c r="JZI72" s="781"/>
      <c r="JZJ72" s="781"/>
      <c r="JZK72" s="781"/>
      <c r="JZL72" s="781"/>
      <c r="JZM72" s="781"/>
      <c r="JZN72" s="781"/>
      <c r="JZO72" s="781"/>
      <c r="JZP72" s="781"/>
      <c r="JZQ72" s="781"/>
      <c r="JZR72" s="781"/>
      <c r="JZS72" s="781"/>
      <c r="JZT72" s="781"/>
      <c r="JZU72" s="781"/>
      <c r="JZV72" s="781"/>
      <c r="JZW72" s="781"/>
      <c r="JZX72" s="781"/>
      <c r="JZY72" s="781"/>
      <c r="JZZ72" s="781"/>
      <c r="KAA72" s="781"/>
      <c r="KAB72" s="781"/>
      <c r="KAC72" s="781"/>
      <c r="KAD72" s="781"/>
      <c r="KAE72" s="781"/>
      <c r="KAF72" s="781"/>
      <c r="KAG72" s="781"/>
      <c r="KAH72" s="781"/>
      <c r="KAI72" s="781"/>
      <c r="KAJ72" s="781"/>
      <c r="KAK72" s="781"/>
      <c r="KAL72" s="781"/>
      <c r="KAM72" s="781"/>
      <c r="KAN72" s="781"/>
      <c r="KAO72" s="781"/>
      <c r="KAP72" s="781"/>
      <c r="KAQ72" s="781"/>
      <c r="KAR72" s="781"/>
      <c r="KAS72" s="781"/>
      <c r="KAT72" s="781"/>
      <c r="KAU72" s="781"/>
      <c r="KAV72" s="781"/>
      <c r="KAW72" s="781"/>
      <c r="KAX72" s="781"/>
      <c r="KAY72" s="781"/>
      <c r="KAZ72" s="781"/>
      <c r="KBA72" s="781"/>
      <c r="KBB72" s="781"/>
      <c r="KBC72" s="781"/>
      <c r="KBD72" s="781"/>
      <c r="KBE72" s="781"/>
      <c r="KBF72" s="781"/>
      <c r="KBG72" s="781"/>
      <c r="KBH72" s="781"/>
      <c r="KBI72" s="781"/>
      <c r="KBJ72" s="781"/>
      <c r="KBK72" s="781"/>
      <c r="KBL72" s="781"/>
      <c r="KBM72" s="781"/>
      <c r="KBN72" s="781"/>
      <c r="KBO72" s="781"/>
      <c r="KBP72" s="781"/>
      <c r="KBQ72" s="781"/>
      <c r="KBR72" s="781"/>
      <c r="KBS72" s="781"/>
      <c r="KBT72" s="781"/>
      <c r="KBU72" s="781"/>
      <c r="KBV72" s="781"/>
      <c r="KBW72" s="781"/>
      <c r="KBX72" s="781"/>
      <c r="KBY72" s="781"/>
      <c r="KBZ72" s="781"/>
      <c r="KCA72" s="781"/>
      <c r="KCB72" s="781"/>
      <c r="KCC72" s="781"/>
      <c r="KCD72" s="781"/>
      <c r="KCE72" s="781"/>
      <c r="KCF72" s="781"/>
      <c r="KCG72" s="781"/>
      <c r="KCH72" s="781"/>
      <c r="KCI72" s="781"/>
      <c r="KCJ72" s="781"/>
      <c r="KCK72" s="781"/>
      <c r="KCL72" s="781"/>
      <c r="KCM72" s="781"/>
      <c r="KCN72" s="781"/>
      <c r="KCO72" s="781"/>
      <c r="KCP72" s="781"/>
      <c r="KCQ72" s="781"/>
      <c r="KCR72" s="781"/>
      <c r="KCS72" s="781"/>
      <c r="KCT72" s="781"/>
      <c r="KCU72" s="781"/>
      <c r="KCV72" s="781"/>
      <c r="KCW72" s="781"/>
      <c r="KCX72" s="781"/>
      <c r="KCY72" s="781"/>
      <c r="KCZ72" s="781"/>
      <c r="KDA72" s="781"/>
      <c r="KDB72" s="781"/>
      <c r="KDC72" s="781"/>
      <c r="KDD72" s="781"/>
      <c r="KDE72" s="781"/>
      <c r="KDF72" s="781"/>
      <c r="KDG72" s="781"/>
      <c r="KDH72" s="781"/>
      <c r="KDI72" s="781"/>
      <c r="KDJ72" s="781"/>
      <c r="KDK72" s="781"/>
      <c r="KDL72" s="781"/>
      <c r="KDM72" s="781"/>
      <c r="KDN72" s="781"/>
      <c r="KDO72" s="781"/>
      <c r="KDP72" s="781"/>
      <c r="KDQ72" s="781"/>
      <c r="KDR72" s="781"/>
      <c r="KDS72" s="781"/>
      <c r="KDT72" s="781"/>
      <c r="KDU72" s="781"/>
      <c r="KDV72" s="781"/>
      <c r="KDW72" s="781"/>
      <c r="KDX72" s="781"/>
      <c r="KDY72" s="781"/>
      <c r="KDZ72" s="781"/>
      <c r="KEA72" s="781"/>
      <c r="KEB72" s="781"/>
      <c r="KEC72" s="781"/>
      <c r="KED72" s="781"/>
      <c r="KEE72" s="781"/>
      <c r="KEF72" s="781"/>
      <c r="KEG72" s="781"/>
      <c r="KEH72" s="781"/>
      <c r="KEI72" s="781"/>
      <c r="KEJ72" s="781"/>
      <c r="KEK72" s="781"/>
      <c r="KEL72" s="781"/>
      <c r="KEM72" s="781"/>
      <c r="KEN72" s="781"/>
      <c r="KEO72" s="781"/>
      <c r="KEP72" s="781"/>
      <c r="KEQ72" s="781"/>
      <c r="KER72" s="781"/>
      <c r="KES72" s="781"/>
      <c r="KET72" s="781"/>
      <c r="KEU72" s="781"/>
      <c r="KEV72" s="781"/>
      <c r="KEW72" s="781"/>
      <c r="KEX72" s="781"/>
      <c r="KEY72" s="781"/>
      <c r="KEZ72" s="781"/>
      <c r="KFA72" s="781"/>
      <c r="KFB72" s="781"/>
      <c r="KFC72" s="781"/>
      <c r="KFD72" s="781"/>
      <c r="KFE72" s="781"/>
      <c r="KFF72" s="781"/>
      <c r="KFG72" s="781"/>
      <c r="KFH72" s="781"/>
      <c r="KFI72" s="781"/>
      <c r="KFJ72" s="781"/>
      <c r="KFK72" s="781"/>
      <c r="KFL72" s="781"/>
      <c r="KFM72" s="781"/>
      <c r="KFN72" s="781"/>
      <c r="KFO72" s="781"/>
      <c r="KFP72" s="781"/>
      <c r="KFQ72" s="781"/>
      <c r="KFR72" s="781"/>
      <c r="KFS72" s="781"/>
      <c r="KFT72" s="781"/>
      <c r="KFU72" s="781"/>
      <c r="KFV72" s="781"/>
      <c r="KFW72" s="781"/>
      <c r="KFX72" s="781"/>
      <c r="KFY72" s="781"/>
      <c r="KFZ72" s="781"/>
      <c r="KGA72" s="781"/>
      <c r="KGB72" s="781"/>
      <c r="KGC72" s="781"/>
      <c r="KGD72" s="781"/>
      <c r="KGE72" s="781"/>
      <c r="KGF72" s="781"/>
      <c r="KGG72" s="781"/>
      <c r="KGH72" s="781"/>
      <c r="KGI72" s="781"/>
      <c r="KGJ72" s="781"/>
      <c r="KGK72" s="781"/>
      <c r="KGL72" s="781"/>
      <c r="KGM72" s="781"/>
      <c r="KGN72" s="781"/>
      <c r="KGO72" s="781"/>
      <c r="KGP72" s="781"/>
      <c r="KGQ72" s="781"/>
      <c r="KGR72" s="781"/>
      <c r="KGS72" s="781"/>
      <c r="KGT72" s="781"/>
      <c r="KGU72" s="781"/>
      <c r="KGV72" s="781"/>
      <c r="KGW72" s="781"/>
      <c r="KGX72" s="781"/>
      <c r="KGY72" s="781"/>
      <c r="KGZ72" s="781"/>
      <c r="KHA72" s="781"/>
      <c r="KHB72" s="781"/>
      <c r="KHC72" s="781"/>
      <c r="KHD72" s="781"/>
      <c r="KHE72" s="781"/>
      <c r="KHF72" s="781"/>
      <c r="KHG72" s="781"/>
      <c r="KHH72" s="781"/>
      <c r="KHI72" s="781"/>
      <c r="KHJ72" s="781"/>
      <c r="KHK72" s="781"/>
      <c r="KHL72" s="781"/>
      <c r="KHM72" s="781"/>
      <c r="KHN72" s="781"/>
      <c r="KHO72" s="781"/>
      <c r="KHP72" s="781"/>
      <c r="KHQ72" s="781"/>
      <c r="KHR72" s="781"/>
      <c r="KHS72" s="781"/>
      <c r="KHT72" s="781"/>
      <c r="KHU72" s="781"/>
      <c r="KHV72" s="781"/>
      <c r="KHW72" s="781"/>
      <c r="KHX72" s="781"/>
      <c r="KHY72" s="781"/>
      <c r="KHZ72" s="781"/>
      <c r="KIA72" s="781"/>
      <c r="KIB72" s="781"/>
      <c r="KIC72" s="781"/>
      <c r="KID72" s="781"/>
      <c r="KIE72" s="781"/>
      <c r="KIF72" s="781"/>
      <c r="KIG72" s="781"/>
      <c r="KIH72" s="781"/>
      <c r="KII72" s="781"/>
      <c r="KIJ72" s="781"/>
      <c r="KIK72" s="781"/>
      <c r="KIL72" s="781"/>
      <c r="KIM72" s="781"/>
      <c r="KIN72" s="781"/>
      <c r="KIO72" s="781"/>
      <c r="KIP72" s="781"/>
      <c r="KIQ72" s="781"/>
      <c r="KIR72" s="781"/>
      <c r="KIS72" s="781"/>
      <c r="KIT72" s="781"/>
      <c r="KIU72" s="781"/>
      <c r="KIV72" s="781"/>
      <c r="KIW72" s="781"/>
      <c r="KIX72" s="781"/>
      <c r="KIY72" s="781"/>
      <c r="KIZ72" s="781"/>
      <c r="KJA72" s="781"/>
      <c r="KJB72" s="781"/>
      <c r="KJC72" s="781"/>
      <c r="KJD72" s="781"/>
      <c r="KJE72" s="781"/>
      <c r="KJF72" s="781"/>
      <c r="KJG72" s="781"/>
      <c r="KJH72" s="781"/>
      <c r="KJI72" s="781"/>
      <c r="KJJ72" s="781"/>
      <c r="KJK72" s="781"/>
      <c r="KJL72" s="781"/>
      <c r="KJM72" s="781"/>
      <c r="KJN72" s="781"/>
      <c r="KJO72" s="781"/>
      <c r="KJP72" s="781"/>
      <c r="KJQ72" s="781"/>
      <c r="KJR72" s="781"/>
      <c r="KJS72" s="781"/>
      <c r="KJT72" s="781"/>
      <c r="KJU72" s="781"/>
      <c r="KJV72" s="781"/>
      <c r="KJW72" s="781"/>
      <c r="KJX72" s="781"/>
      <c r="KJY72" s="781"/>
      <c r="KJZ72" s="781"/>
      <c r="KKA72" s="781"/>
      <c r="KKB72" s="781"/>
      <c r="KKC72" s="781"/>
      <c r="KKD72" s="781"/>
      <c r="KKE72" s="781"/>
      <c r="KKF72" s="781"/>
      <c r="KKG72" s="781"/>
      <c r="KKH72" s="781"/>
      <c r="KKI72" s="781"/>
      <c r="KKJ72" s="781"/>
      <c r="KKK72" s="781"/>
      <c r="KKL72" s="781"/>
      <c r="KKM72" s="781"/>
      <c r="KKN72" s="781"/>
      <c r="KKO72" s="781"/>
      <c r="KKP72" s="781"/>
      <c r="KKQ72" s="781"/>
      <c r="KKR72" s="781"/>
      <c r="KKS72" s="781"/>
      <c r="KKT72" s="781"/>
      <c r="KKU72" s="781"/>
      <c r="KKV72" s="781"/>
      <c r="KKW72" s="781"/>
      <c r="KKX72" s="781"/>
      <c r="KKY72" s="781"/>
      <c r="KKZ72" s="781"/>
      <c r="KLA72" s="781"/>
      <c r="KLB72" s="781"/>
      <c r="KLC72" s="781"/>
      <c r="KLD72" s="781"/>
      <c r="KLE72" s="781"/>
      <c r="KLF72" s="781"/>
      <c r="KLG72" s="781"/>
      <c r="KLH72" s="781"/>
      <c r="KLI72" s="781"/>
      <c r="KLJ72" s="781"/>
      <c r="KLK72" s="781"/>
      <c r="KLL72" s="781"/>
      <c r="KLM72" s="781"/>
      <c r="KLN72" s="781"/>
      <c r="KLO72" s="781"/>
      <c r="KLP72" s="781"/>
      <c r="KLQ72" s="781"/>
      <c r="KLR72" s="781"/>
      <c r="KLS72" s="781"/>
      <c r="KLT72" s="781"/>
      <c r="KLU72" s="781"/>
      <c r="KLV72" s="781"/>
      <c r="KLW72" s="781"/>
      <c r="KLX72" s="781"/>
      <c r="KLY72" s="781"/>
      <c r="KLZ72" s="781"/>
      <c r="KMA72" s="781"/>
      <c r="KMB72" s="781"/>
      <c r="KMC72" s="781"/>
      <c r="KMD72" s="781"/>
      <c r="KME72" s="781"/>
      <c r="KMF72" s="781"/>
      <c r="KMG72" s="781"/>
      <c r="KMH72" s="781"/>
      <c r="KMI72" s="781"/>
      <c r="KMJ72" s="781"/>
      <c r="KMK72" s="781"/>
      <c r="KML72" s="781"/>
      <c r="KMM72" s="781"/>
      <c r="KMN72" s="781"/>
      <c r="KMO72" s="781"/>
      <c r="KMP72" s="781"/>
      <c r="KMQ72" s="781"/>
      <c r="KMR72" s="781"/>
      <c r="KMS72" s="781"/>
      <c r="KMT72" s="781"/>
      <c r="KMU72" s="781"/>
      <c r="KMV72" s="781"/>
      <c r="KMW72" s="781"/>
      <c r="KMX72" s="781"/>
      <c r="KMY72" s="781"/>
      <c r="KMZ72" s="781"/>
      <c r="KNA72" s="781"/>
      <c r="KNB72" s="781"/>
      <c r="KNC72" s="781"/>
      <c r="KND72" s="781"/>
      <c r="KNE72" s="781"/>
      <c r="KNF72" s="781"/>
      <c r="KNG72" s="781"/>
      <c r="KNH72" s="781"/>
      <c r="KNI72" s="781"/>
      <c r="KNJ72" s="781"/>
      <c r="KNK72" s="781"/>
      <c r="KNL72" s="781"/>
      <c r="KNM72" s="781"/>
      <c r="KNN72" s="781"/>
      <c r="KNO72" s="781"/>
      <c r="KNP72" s="781"/>
      <c r="KNQ72" s="781"/>
      <c r="KNR72" s="781"/>
      <c r="KNS72" s="781"/>
      <c r="KNT72" s="781"/>
      <c r="KNU72" s="781"/>
      <c r="KNV72" s="781"/>
      <c r="KNW72" s="781"/>
      <c r="KNX72" s="781"/>
      <c r="KNY72" s="781"/>
      <c r="KNZ72" s="781"/>
      <c r="KOA72" s="781"/>
      <c r="KOB72" s="781"/>
      <c r="KOC72" s="781"/>
      <c r="KOD72" s="781"/>
      <c r="KOE72" s="781"/>
      <c r="KOF72" s="781"/>
      <c r="KOG72" s="781"/>
      <c r="KOH72" s="781"/>
      <c r="KOI72" s="781"/>
      <c r="KOJ72" s="781"/>
      <c r="KOK72" s="781"/>
      <c r="KOL72" s="781"/>
      <c r="KOM72" s="781"/>
      <c r="KON72" s="781"/>
      <c r="KOO72" s="781"/>
      <c r="KOP72" s="781"/>
      <c r="KOQ72" s="781"/>
      <c r="KOR72" s="781"/>
      <c r="KOS72" s="781"/>
      <c r="KOT72" s="781"/>
      <c r="KOU72" s="781"/>
      <c r="KOV72" s="781"/>
      <c r="KOW72" s="781"/>
      <c r="KOX72" s="781"/>
      <c r="KOY72" s="781"/>
      <c r="KOZ72" s="781"/>
      <c r="KPA72" s="781"/>
      <c r="KPB72" s="781"/>
      <c r="KPC72" s="781"/>
      <c r="KPD72" s="781"/>
      <c r="KPE72" s="781"/>
      <c r="KPF72" s="781"/>
      <c r="KPG72" s="781"/>
      <c r="KPH72" s="781"/>
      <c r="KPI72" s="781"/>
      <c r="KPJ72" s="781"/>
      <c r="KPK72" s="781"/>
      <c r="KPL72" s="781"/>
      <c r="KPM72" s="781"/>
      <c r="KPN72" s="781"/>
      <c r="KPO72" s="781"/>
      <c r="KPP72" s="781"/>
      <c r="KPQ72" s="781"/>
      <c r="KPR72" s="781"/>
      <c r="KPS72" s="781"/>
      <c r="KPT72" s="781"/>
      <c r="KPU72" s="781"/>
      <c r="KPV72" s="781"/>
      <c r="KPW72" s="781"/>
      <c r="KPX72" s="781"/>
      <c r="KPY72" s="781"/>
      <c r="KPZ72" s="781"/>
      <c r="KQA72" s="781"/>
      <c r="KQB72" s="781"/>
      <c r="KQC72" s="781"/>
      <c r="KQD72" s="781"/>
      <c r="KQE72" s="781"/>
      <c r="KQF72" s="781"/>
      <c r="KQG72" s="781"/>
      <c r="KQH72" s="781"/>
      <c r="KQI72" s="781"/>
      <c r="KQJ72" s="781"/>
      <c r="KQK72" s="781"/>
      <c r="KQL72" s="781"/>
      <c r="KQM72" s="781"/>
      <c r="KQN72" s="781"/>
      <c r="KQO72" s="781"/>
      <c r="KQP72" s="781"/>
      <c r="KQQ72" s="781"/>
      <c r="KQR72" s="781"/>
      <c r="KQS72" s="781"/>
      <c r="KQT72" s="781"/>
      <c r="KQU72" s="781"/>
      <c r="KQV72" s="781"/>
      <c r="KQW72" s="781"/>
      <c r="KQX72" s="781"/>
      <c r="KQY72" s="781"/>
      <c r="KQZ72" s="781"/>
      <c r="KRA72" s="781"/>
      <c r="KRB72" s="781"/>
      <c r="KRC72" s="781"/>
      <c r="KRD72" s="781"/>
      <c r="KRE72" s="781"/>
      <c r="KRF72" s="781"/>
      <c r="KRG72" s="781"/>
      <c r="KRH72" s="781"/>
      <c r="KRI72" s="781"/>
      <c r="KRJ72" s="781"/>
      <c r="KRK72" s="781"/>
      <c r="KRL72" s="781"/>
      <c r="KRM72" s="781"/>
      <c r="KRN72" s="781"/>
      <c r="KRO72" s="781"/>
      <c r="KRP72" s="781"/>
      <c r="KRQ72" s="781"/>
      <c r="KRR72" s="781"/>
      <c r="KRS72" s="781"/>
      <c r="KRT72" s="781"/>
      <c r="KRU72" s="781"/>
      <c r="KRV72" s="781"/>
      <c r="KRW72" s="781"/>
      <c r="KRX72" s="781"/>
      <c r="KRY72" s="781"/>
      <c r="KRZ72" s="781"/>
      <c r="KSA72" s="781"/>
      <c r="KSB72" s="781"/>
      <c r="KSC72" s="781"/>
      <c r="KSD72" s="781"/>
      <c r="KSE72" s="781"/>
      <c r="KSF72" s="781"/>
      <c r="KSG72" s="781"/>
      <c r="KSH72" s="781"/>
      <c r="KSI72" s="781"/>
      <c r="KSJ72" s="781"/>
      <c r="KSK72" s="781"/>
      <c r="KSL72" s="781"/>
      <c r="KSM72" s="781"/>
      <c r="KSN72" s="781"/>
      <c r="KSO72" s="781"/>
      <c r="KSP72" s="781"/>
      <c r="KSQ72" s="781"/>
      <c r="KSR72" s="781"/>
      <c r="KSS72" s="781"/>
      <c r="KST72" s="781"/>
      <c r="KSU72" s="781"/>
      <c r="KSV72" s="781"/>
      <c r="KSW72" s="781"/>
      <c r="KSX72" s="781"/>
      <c r="KSY72" s="781"/>
      <c r="KSZ72" s="781"/>
      <c r="KTA72" s="781"/>
      <c r="KTB72" s="781"/>
      <c r="KTC72" s="781"/>
      <c r="KTD72" s="781"/>
      <c r="KTE72" s="781"/>
      <c r="KTF72" s="781"/>
      <c r="KTG72" s="781"/>
      <c r="KTH72" s="781"/>
      <c r="KTI72" s="781"/>
      <c r="KTJ72" s="781"/>
      <c r="KTK72" s="781"/>
      <c r="KTL72" s="781"/>
      <c r="KTM72" s="781"/>
      <c r="KTN72" s="781"/>
      <c r="KTO72" s="781"/>
      <c r="KTP72" s="781"/>
      <c r="KTQ72" s="781"/>
      <c r="KTR72" s="781"/>
      <c r="KTS72" s="781"/>
      <c r="KTT72" s="781"/>
      <c r="KTU72" s="781"/>
      <c r="KTV72" s="781"/>
      <c r="KTW72" s="781"/>
      <c r="KTX72" s="781"/>
      <c r="KTY72" s="781"/>
      <c r="KTZ72" s="781"/>
      <c r="KUA72" s="781"/>
      <c r="KUB72" s="781"/>
      <c r="KUC72" s="781"/>
      <c r="KUD72" s="781"/>
      <c r="KUE72" s="781"/>
      <c r="KUF72" s="781"/>
      <c r="KUG72" s="781"/>
      <c r="KUH72" s="781"/>
      <c r="KUI72" s="781"/>
      <c r="KUJ72" s="781"/>
      <c r="KUK72" s="781"/>
      <c r="KUL72" s="781"/>
      <c r="KUM72" s="781"/>
      <c r="KUN72" s="781"/>
      <c r="KUO72" s="781"/>
      <c r="KUP72" s="781"/>
      <c r="KUQ72" s="781"/>
      <c r="KUR72" s="781"/>
      <c r="KUS72" s="781"/>
      <c r="KUT72" s="781"/>
      <c r="KUU72" s="781"/>
      <c r="KUV72" s="781"/>
      <c r="KUW72" s="781"/>
      <c r="KUX72" s="781"/>
      <c r="KUY72" s="781"/>
      <c r="KUZ72" s="781"/>
      <c r="KVA72" s="781"/>
      <c r="KVB72" s="781"/>
      <c r="KVC72" s="781"/>
      <c r="KVD72" s="781"/>
      <c r="KVE72" s="781"/>
      <c r="KVF72" s="781"/>
      <c r="KVG72" s="781"/>
      <c r="KVH72" s="781"/>
      <c r="KVI72" s="781"/>
      <c r="KVJ72" s="781"/>
      <c r="KVK72" s="781"/>
      <c r="KVL72" s="781"/>
      <c r="KVM72" s="781"/>
      <c r="KVN72" s="781"/>
      <c r="KVO72" s="781"/>
      <c r="KVP72" s="781"/>
      <c r="KVQ72" s="781"/>
      <c r="KVR72" s="781"/>
      <c r="KVS72" s="781"/>
      <c r="KVT72" s="781"/>
      <c r="KVU72" s="781"/>
      <c r="KVV72" s="781"/>
      <c r="KVW72" s="781"/>
      <c r="KVX72" s="781"/>
      <c r="KVY72" s="781"/>
      <c r="KVZ72" s="781"/>
      <c r="KWA72" s="781"/>
      <c r="KWB72" s="781"/>
      <c r="KWC72" s="781"/>
      <c r="KWD72" s="781"/>
      <c r="KWE72" s="781"/>
      <c r="KWF72" s="781"/>
      <c r="KWG72" s="781"/>
      <c r="KWH72" s="781"/>
      <c r="KWI72" s="781"/>
      <c r="KWJ72" s="781"/>
      <c r="KWK72" s="781"/>
      <c r="KWL72" s="781"/>
      <c r="KWM72" s="781"/>
      <c r="KWN72" s="781"/>
      <c r="KWO72" s="781"/>
      <c r="KWP72" s="781"/>
      <c r="KWQ72" s="781"/>
      <c r="KWR72" s="781"/>
      <c r="KWS72" s="781"/>
      <c r="KWT72" s="781"/>
      <c r="KWU72" s="781"/>
      <c r="KWV72" s="781"/>
      <c r="KWW72" s="781"/>
      <c r="KWX72" s="781"/>
      <c r="KWY72" s="781"/>
      <c r="KWZ72" s="781"/>
      <c r="KXA72" s="781"/>
      <c r="KXB72" s="781"/>
      <c r="KXC72" s="781"/>
      <c r="KXD72" s="781"/>
      <c r="KXE72" s="781"/>
      <c r="KXF72" s="781"/>
      <c r="KXG72" s="781"/>
      <c r="KXH72" s="781"/>
      <c r="KXI72" s="781"/>
      <c r="KXJ72" s="781"/>
      <c r="KXK72" s="781"/>
      <c r="KXL72" s="781"/>
      <c r="KXM72" s="781"/>
      <c r="KXN72" s="781"/>
      <c r="KXO72" s="781"/>
      <c r="KXP72" s="781"/>
      <c r="KXQ72" s="781"/>
      <c r="KXR72" s="781"/>
      <c r="KXS72" s="781"/>
      <c r="KXT72" s="781"/>
      <c r="KXU72" s="781"/>
      <c r="KXV72" s="781"/>
      <c r="KXW72" s="781"/>
      <c r="KXX72" s="781"/>
      <c r="KXY72" s="781"/>
      <c r="KXZ72" s="781"/>
      <c r="KYA72" s="781"/>
      <c r="KYB72" s="781"/>
      <c r="KYC72" s="781"/>
      <c r="KYD72" s="781"/>
      <c r="KYE72" s="781"/>
      <c r="KYF72" s="781"/>
      <c r="KYG72" s="781"/>
      <c r="KYH72" s="781"/>
      <c r="KYI72" s="781"/>
      <c r="KYJ72" s="781"/>
      <c r="KYK72" s="781"/>
      <c r="KYL72" s="781"/>
      <c r="KYM72" s="781"/>
      <c r="KYN72" s="781"/>
      <c r="KYO72" s="781"/>
      <c r="KYP72" s="781"/>
      <c r="KYQ72" s="781"/>
      <c r="KYR72" s="781"/>
      <c r="KYS72" s="781"/>
      <c r="KYT72" s="781"/>
      <c r="KYU72" s="781"/>
      <c r="KYV72" s="781"/>
      <c r="KYW72" s="781"/>
      <c r="KYX72" s="781"/>
      <c r="KYY72" s="781"/>
      <c r="KYZ72" s="781"/>
      <c r="KZA72" s="781"/>
      <c r="KZB72" s="781"/>
      <c r="KZC72" s="781"/>
      <c r="KZD72" s="781"/>
      <c r="KZE72" s="781"/>
      <c r="KZF72" s="781"/>
      <c r="KZG72" s="781"/>
      <c r="KZH72" s="781"/>
      <c r="KZI72" s="781"/>
      <c r="KZJ72" s="781"/>
      <c r="KZK72" s="781"/>
      <c r="KZL72" s="781"/>
      <c r="KZM72" s="781"/>
      <c r="KZN72" s="781"/>
      <c r="KZO72" s="781"/>
      <c r="KZP72" s="781"/>
      <c r="KZQ72" s="781"/>
      <c r="KZR72" s="781"/>
      <c r="KZS72" s="781"/>
      <c r="KZT72" s="781"/>
      <c r="KZU72" s="781"/>
      <c r="KZV72" s="781"/>
      <c r="KZW72" s="781"/>
      <c r="KZX72" s="781"/>
      <c r="KZY72" s="781"/>
      <c r="KZZ72" s="781"/>
      <c r="LAA72" s="781"/>
      <c r="LAB72" s="781"/>
      <c r="LAC72" s="781"/>
      <c r="LAD72" s="781"/>
      <c r="LAE72" s="781"/>
      <c r="LAF72" s="781"/>
      <c r="LAG72" s="781"/>
      <c r="LAH72" s="781"/>
      <c r="LAI72" s="781"/>
      <c r="LAJ72" s="781"/>
      <c r="LAK72" s="781"/>
      <c r="LAL72" s="781"/>
      <c r="LAM72" s="781"/>
      <c r="LAN72" s="781"/>
      <c r="LAO72" s="781"/>
      <c r="LAP72" s="781"/>
      <c r="LAQ72" s="781"/>
      <c r="LAR72" s="781"/>
      <c r="LAS72" s="781"/>
      <c r="LAT72" s="781"/>
      <c r="LAU72" s="781"/>
      <c r="LAV72" s="781"/>
      <c r="LAW72" s="781"/>
      <c r="LAX72" s="781"/>
      <c r="LAY72" s="781"/>
      <c r="LAZ72" s="781"/>
      <c r="LBA72" s="781"/>
      <c r="LBB72" s="781"/>
      <c r="LBC72" s="781"/>
      <c r="LBD72" s="781"/>
      <c r="LBE72" s="781"/>
      <c r="LBF72" s="781"/>
      <c r="LBG72" s="781"/>
      <c r="LBH72" s="781"/>
      <c r="LBI72" s="781"/>
      <c r="LBJ72" s="781"/>
      <c r="LBK72" s="781"/>
      <c r="LBL72" s="781"/>
      <c r="LBM72" s="781"/>
      <c r="LBN72" s="781"/>
      <c r="LBO72" s="781"/>
      <c r="LBP72" s="781"/>
      <c r="LBQ72" s="781"/>
      <c r="LBR72" s="781"/>
      <c r="LBS72" s="781"/>
      <c r="LBT72" s="781"/>
      <c r="LBU72" s="781"/>
      <c r="LBV72" s="781"/>
      <c r="LBW72" s="781"/>
      <c r="LBX72" s="781"/>
      <c r="LBY72" s="781"/>
      <c r="LBZ72" s="781"/>
      <c r="LCA72" s="781"/>
      <c r="LCB72" s="781"/>
      <c r="LCC72" s="781"/>
      <c r="LCD72" s="781"/>
      <c r="LCE72" s="781"/>
      <c r="LCF72" s="781"/>
      <c r="LCG72" s="781"/>
      <c r="LCH72" s="781"/>
      <c r="LCI72" s="781"/>
      <c r="LCJ72" s="781"/>
      <c r="LCK72" s="781"/>
      <c r="LCL72" s="781"/>
      <c r="LCM72" s="781"/>
      <c r="LCN72" s="781"/>
      <c r="LCO72" s="781"/>
      <c r="LCP72" s="781"/>
      <c r="LCQ72" s="781"/>
      <c r="LCR72" s="781"/>
      <c r="LCS72" s="781"/>
      <c r="LCT72" s="781"/>
      <c r="LCU72" s="781"/>
      <c r="LCV72" s="781"/>
      <c r="LCW72" s="781"/>
      <c r="LCX72" s="781"/>
      <c r="LCY72" s="781"/>
      <c r="LCZ72" s="781"/>
      <c r="LDA72" s="781"/>
      <c r="LDB72" s="781"/>
      <c r="LDC72" s="781"/>
      <c r="LDD72" s="781"/>
      <c r="LDE72" s="781"/>
      <c r="LDF72" s="781"/>
      <c r="LDG72" s="781"/>
      <c r="LDH72" s="781"/>
      <c r="LDI72" s="781"/>
      <c r="LDJ72" s="781"/>
      <c r="LDK72" s="781"/>
      <c r="LDL72" s="781"/>
      <c r="LDM72" s="781"/>
      <c r="LDN72" s="781"/>
      <c r="LDO72" s="781"/>
      <c r="LDP72" s="781"/>
      <c r="LDQ72" s="781"/>
      <c r="LDR72" s="781"/>
      <c r="LDS72" s="781"/>
      <c r="LDT72" s="781"/>
      <c r="LDU72" s="781"/>
      <c r="LDV72" s="781"/>
      <c r="LDW72" s="781"/>
      <c r="LDX72" s="781"/>
      <c r="LDY72" s="781"/>
      <c r="LDZ72" s="781"/>
      <c r="LEA72" s="781"/>
      <c r="LEB72" s="781"/>
      <c r="LEC72" s="781"/>
      <c r="LED72" s="781"/>
      <c r="LEE72" s="781"/>
      <c r="LEF72" s="781"/>
      <c r="LEG72" s="781"/>
      <c r="LEH72" s="781"/>
      <c r="LEI72" s="781"/>
      <c r="LEJ72" s="781"/>
      <c r="LEK72" s="781"/>
      <c r="LEL72" s="781"/>
      <c r="LEM72" s="781"/>
      <c r="LEN72" s="781"/>
      <c r="LEO72" s="781"/>
      <c r="LEP72" s="781"/>
      <c r="LEQ72" s="781"/>
      <c r="LER72" s="781"/>
      <c r="LES72" s="781"/>
      <c r="LET72" s="781"/>
      <c r="LEU72" s="781"/>
      <c r="LEV72" s="781"/>
      <c r="LEW72" s="781"/>
      <c r="LEX72" s="781"/>
      <c r="LEY72" s="781"/>
      <c r="LEZ72" s="781"/>
      <c r="LFA72" s="781"/>
      <c r="LFB72" s="781"/>
      <c r="LFC72" s="781"/>
      <c r="LFD72" s="781"/>
      <c r="LFE72" s="781"/>
      <c r="LFF72" s="781"/>
      <c r="LFG72" s="781"/>
      <c r="LFH72" s="781"/>
      <c r="LFI72" s="781"/>
      <c r="LFJ72" s="781"/>
      <c r="LFK72" s="781"/>
      <c r="LFL72" s="781"/>
      <c r="LFM72" s="781"/>
      <c r="LFN72" s="781"/>
      <c r="LFO72" s="781"/>
      <c r="LFP72" s="781"/>
      <c r="LFQ72" s="781"/>
      <c r="LFR72" s="781"/>
      <c r="LFS72" s="781"/>
      <c r="LFT72" s="781"/>
      <c r="LFU72" s="781"/>
      <c r="LFV72" s="781"/>
      <c r="LFW72" s="781"/>
      <c r="LFX72" s="781"/>
      <c r="LFY72" s="781"/>
      <c r="LFZ72" s="781"/>
      <c r="LGA72" s="781"/>
      <c r="LGB72" s="781"/>
      <c r="LGC72" s="781"/>
      <c r="LGD72" s="781"/>
      <c r="LGE72" s="781"/>
      <c r="LGF72" s="781"/>
      <c r="LGG72" s="781"/>
      <c r="LGH72" s="781"/>
      <c r="LGI72" s="781"/>
      <c r="LGJ72" s="781"/>
      <c r="LGK72" s="781"/>
      <c r="LGL72" s="781"/>
      <c r="LGM72" s="781"/>
      <c r="LGN72" s="781"/>
      <c r="LGO72" s="781"/>
      <c r="LGP72" s="781"/>
      <c r="LGQ72" s="781"/>
      <c r="LGR72" s="781"/>
      <c r="LGS72" s="781"/>
      <c r="LGT72" s="781"/>
      <c r="LGU72" s="781"/>
      <c r="LGV72" s="781"/>
      <c r="LGW72" s="781"/>
      <c r="LGX72" s="781"/>
      <c r="LGY72" s="781"/>
      <c r="LGZ72" s="781"/>
      <c r="LHA72" s="781"/>
      <c r="LHB72" s="781"/>
      <c r="LHC72" s="781"/>
      <c r="LHD72" s="781"/>
      <c r="LHE72" s="781"/>
      <c r="LHF72" s="781"/>
      <c r="LHG72" s="781"/>
      <c r="LHH72" s="781"/>
      <c r="LHI72" s="781"/>
      <c r="LHJ72" s="781"/>
      <c r="LHK72" s="781"/>
      <c r="LHL72" s="781"/>
      <c r="LHM72" s="781"/>
      <c r="LHN72" s="781"/>
      <c r="LHO72" s="781"/>
      <c r="LHP72" s="781"/>
      <c r="LHQ72" s="781"/>
      <c r="LHR72" s="781"/>
      <c r="LHS72" s="781"/>
      <c r="LHT72" s="781"/>
      <c r="LHU72" s="781"/>
      <c r="LHV72" s="781"/>
      <c r="LHW72" s="781"/>
      <c r="LHX72" s="781"/>
      <c r="LHY72" s="781"/>
      <c r="LHZ72" s="781"/>
      <c r="LIA72" s="781"/>
      <c r="LIB72" s="781"/>
      <c r="LIC72" s="781"/>
      <c r="LID72" s="781"/>
      <c r="LIE72" s="781"/>
      <c r="LIF72" s="781"/>
      <c r="LIG72" s="781"/>
      <c r="LIH72" s="781"/>
      <c r="LII72" s="781"/>
      <c r="LIJ72" s="781"/>
      <c r="LIK72" s="781"/>
      <c r="LIL72" s="781"/>
      <c r="LIM72" s="781"/>
      <c r="LIN72" s="781"/>
      <c r="LIO72" s="781"/>
      <c r="LIP72" s="781"/>
      <c r="LIQ72" s="781"/>
      <c r="LIR72" s="781"/>
      <c r="LIS72" s="781"/>
      <c r="LIT72" s="781"/>
      <c r="LIU72" s="781"/>
      <c r="LIV72" s="781"/>
      <c r="LIW72" s="781"/>
      <c r="LIX72" s="781"/>
      <c r="LIY72" s="781"/>
      <c r="LIZ72" s="781"/>
      <c r="LJA72" s="781"/>
      <c r="LJB72" s="781"/>
      <c r="LJC72" s="781"/>
      <c r="LJD72" s="781"/>
      <c r="LJE72" s="781"/>
      <c r="LJF72" s="781"/>
      <c r="LJG72" s="781"/>
      <c r="LJH72" s="781"/>
      <c r="LJI72" s="781"/>
      <c r="LJJ72" s="781"/>
      <c r="LJK72" s="781"/>
      <c r="LJL72" s="781"/>
      <c r="LJM72" s="781"/>
      <c r="LJN72" s="781"/>
      <c r="LJO72" s="781"/>
      <c r="LJP72" s="781"/>
      <c r="LJQ72" s="781"/>
      <c r="LJR72" s="781"/>
      <c r="LJS72" s="781"/>
      <c r="LJT72" s="781"/>
      <c r="LJU72" s="781"/>
      <c r="LJV72" s="781"/>
      <c r="LJW72" s="781"/>
      <c r="LJX72" s="781"/>
      <c r="LJY72" s="781"/>
      <c r="LJZ72" s="781"/>
      <c r="LKA72" s="781"/>
      <c r="LKB72" s="781"/>
      <c r="LKC72" s="781"/>
      <c r="LKD72" s="781"/>
      <c r="LKE72" s="781"/>
      <c r="LKF72" s="781"/>
      <c r="LKG72" s="781"/>
      <c r="LKH72" s="781"/>
      <c r="LKI72" s="781"/>
      <c r="LKJ72" s="781"/>
      <c r="LKK72" s="781"/>
      <c r="LKL72" s="781"/>
      <c r="LKM72" s="781"/>
      <c r="LKN72" s="781"/>
      <c r="LKO72" s="781"/>
      <c r="LKP72" s="781"/>
      <c r="LKQ72" s="781"/>
      <c r="LKR72" s="781"/>
      <c r="LKS72" s="781"/>
      <c r="LKT72" s="781"/>
      <c r="LKU72" s="781"/>
      <c r="LKV72" s="781"/>
      <c r="LKW72" s="781"/>
      <c r="LKX72" s="781"/>
      <c r="LKY72" s="781"/>
      <c r="LKZ72" s="781"/>
      <c r="LLA72" s="781"/>
      <c r="LLB72" s="781"/>
      <c r="LLC72" s="781"/>
      <c r="LLD72" s="781"/>
      <c r="LLE72" s="781"/>
      <c r="LLF72" s="781"/>
      <c r="LLG72" s="781"/>
      <c r="LLH72" s="781"/>
      <c r="LLI72" s="781"/>
      <c r="LLJ72" s="781"/>
      <c r="LLK72" s="781"/>
      <c r="LLL72" s="781"/>
      <c r="LLM72" s="781"/>
      <c r="LLN72" s="781"/>
      <c r="LLO72" s="781"/>
      <c r="LLP72" s="781"/>
      <c r="LLQ72" s="781"/>
      <c r="LLR72" s="781"/>
      <c r="LLS72" s="781"/>
      <c r="LLT72" s="781"/>
      <c r="LLU72" s="781"/>
      <c r="LLV72" s="781"/>
      <c r="LLW72" s="781"/>
      <c r="LLX72" s="781"/>
      <c r="LLY72" s="781"/>
      <c r="LLZ72" s="781"/>
      <c r="LMA72" s="781"/>
      <c r="LMB72" s="781"/>
      <c r="LMC72" s="781"/>
      <c r="LMD72" s="781"/>
      <c r="LME72" s="781"/>
      <c r="LMF72" s="781"/>
      <c r="LMG72" s="781"/>
      <c r="LMH72" s="781"/>
      <c r="LMI72" s="781"/>
      <c r="LMJ72" s="781"/>
      <c r="LMK72" s="781"/>
      <c r="LML72" s="781"/>
      <c r="LMM72" s="781"/>
      <c r="LMN72" s="781"/>
      <c r="LMO72" s="781"/>
      <c r="LMP72" s="781"/>
      <c r="LMQ72" s="781"/>
      <c r="LMR72" s="781"/>
      <c r="LMS72" s="781"/>
      <c r="LMT72" s="781"/>
      <c r="LMU72" s="781"/>
      <c r="LMV72" s="781"/>
      <c r="LMW72" s="781"/>
      <c r="LMX72" s="781"/>
      <c r="LMY72" s="781"/>
      <c r="LMZ72" s="781"/>
      <c r="LNA72" s="781"/>
      <c r="LNB72" s="781"/>
      <c r="LNC72" s="781"/>
      <c r="LND72" s="781"/>
      <c r="LNE72" s="781"/>
      <c r="LNF72" s="781"/>
      <c r="LNG72" s="781"/>
      <c r="LNH72" s="781"/>
      <c r="LNI72" s="781"/>
      <c r="LNJ72" s="781"/>
      <c r="LNK72" s="781"/>
      <c r="LNL72" s="781"/>
      <c r="LNM72" s="781"/>
      <c r="LNN72" s="781"/>
      <c r="LNO72" s="781"/>
      <c r="LNP72" s="781"/>
      <c r="LNQ72" s="781"/>
      <c r="LNR72" s="781"/>
      <c r="LNS72" s="781"/>
      <c r="LNT72" s="781"/>
      <c r="LNU72" s="781"/>
      <c r="LNV72" s="781"/>
      <c r="LNW72" s="781"/>
      <c r="LNX72" s="781"/>
      <c r="LNY72" s="781"/>
      <c r="LNZ72" s="781"/>
      <c r="LOA72" s="781"/>
      <c r="LOB72" s="781"/>
      <c r="LOC72" s="781"/>
      <c r="LOD72" s="781"/>
      <c r="LOE72" s="781"/>
      <c r="LOF72" s="781"/>
      <c r="LOG72" s="781"/>
      <c r="LOH72" s="781"/>
      <c r="LOI72" s="781"/>
      <c r="LOJ72" s="781"/>
      <c r="LOK72" s="781"/>
      <c r="LOL72" s="781"/>
      <c r="LOM72" s="781"/>
      <c r="LON72" s="781"/>
      <c r="LOO72" s="781"/>
      <c r="LOP72" s="781"/>
      <c r="LOQ72" s="781"/>
      <c r="LOR72" s="781"/>
      <c r="LOS72" s="781"/>
      <c r="LOT72" s="781"/>
      <c r="LOU72" s="781"/>
      <c r="LOV72" s="781"/>
      <c r="LOW72" s="781"/>
      <c r="LOX72" s="781"/>
      <c r="LOY72" s="781"/>
      <c r="LOZ72" s="781"/>
      <c r="LPA72" s="781"/>
      <c r="LPB72" s="781"/>
      <c r="LPC72" s="781"/>
      <c r="LPD72" s="781"/>
      <c r="LPE72" s="781"/>
      <c r="LPF72" s="781"/>
      <c r="LPG72" s="781"/>
      <c r="LPH72" s="781"/>
      <c r="LPI72" s="781"/>
      <c r="LPJ72" s="781"/>
      <c r="LPK72" s="781"/>
      <c r="LPL72" s="781"/>
      <c r="LPM72" s="781"/>
      <c r="LPN72" s="781"/>
      <c r="LPO72" s="781"/>
      <c r="LPP72" s="781"/>
      <c r="LPQ72" s="781"/>
      <c r="LPR72" s="781"/>
      <c r="LPS72" s="781"/>
      <c r="LPT72" s="781"/>
      <c r="LPU72" s="781"/>
      <c r="LPV72" s="781"/>
      <c r="LPW72" s="781"/>
      <c r="LPX72" s="781"/>
      <c r="LPY72" s="781"/>
      <c r="LPZ72" s="781"/>
      <c r="LQA72" s="781"/>
      <c r="LQB72" s="781"/>
      <c r="LQC72" s="781"/>
      <c r="LQD72" s="781"/>
      <c r="LQE72" s="781"/>
      <c r="LQF72" s="781"/>
      <c r="LQG72" s="781"/>
      <c r="LQH72" s="781"/>
      <c r="LQI72" s="781"/>
      <c r="LQJ72" s="781"/>
      <c r="LQK72" s="781"/>
      <c r="LQL72" s="781"/>
      <c r="LQM72" s="781"/>
      <c r="LQN72" s="781"/>
      <c r="LQO72" s="781"/>
      <c r="LQP72" s="781"/>
      <c r="LQQ72" s="781"/>
      <c r="LQR72" s="781"/>
      <c r="LQS72" s="781"/>
      <c r="LQT72" s="781"/>
      <c r="LQU72" s="781"/>
      <c r="LQV72" s="781"/>
      <c r="LQW72" s="781"/>
      <c r="LQX72" s="781"/>
      <c r="LQY72" s="781"/>
      <c r="LQZ72" s="781"/>
      <c r="LRA72" s="781"/>
      <c r="LRB72" s="781"/>
      <c r="LRC72" s="781"/>
      <c r="LRD72" s="781"/>
      <c r="LRE72" s="781"/>
      <c r="LRF72" s="781"/>
      <c r="LRG72" s="781"/>
      <c r="LRH72" s="781"/>
      <c r="LRI72" s="781"/>
      <c r="LRJ72" s="781"/>
      <c r="LRK72" s="781"/>
      <c r="LRL72" s="781"/>
      <c r="LRM72" s="781"/>
      <c r="LRN72" s="781"/>
      <c r="LRO72" s="781"/>
      <c r="LRP72" s="781"/>
      <c r="LRQ72" s="781"/>
      <c r="LRR72" s="781"/>
      <c r="LRS72" s="781"/>
      <c r="LRT72" s="781"/>
      <c r="LRU72" s="781"/>
      <c r="LRV72" s="781"/>
      <c r="LRW72" s="781"/>
      <c r="LRX72" s="781"/>
      <c r="LRY72" s="781"/>
      <c r="LRZ72" s="781"/>
      <c r="LSA72" s="781"/>
      <c r="LSB72" s="781"/>
      <c r="LSC72" s="781"/>
      <c r="LSD72" s="781"/>
      <c r="LSE72" s="781"/>
      <c r="LSF72" s="781"/>
      <c r="LSG72" s="781"/>
      <c r="LSH72" s="781"/>
      <c r="LSI72" s="781"/>
      <c r="LSJ72" s="781"/>
      <c r="LSK72" s="781"/>
      <c r="LSL72" s="781"/>
      <c r="LSM72" s="781"/>
      <c r="LSN72" s="781"/>
      <c r="LSO72" s="781"/>
      <c r="LSP72" s="781"/>
      <c r="LSQ72" s="781"/>
      <c r="LSR72" s="781"/>
      <c r="LSS72" s="781"/>
      <c r="LST72" s="781"/>
      <c r="LSU72" s="781"/>
      <c r="LSV72" s="781"/>
      <c r="LSW72" s="781"/>
      <c r="LSX72" s="781"/>
      <c r="LSY72" s="781"/>
      <c r="LSZ72" s="781"/>
      <c r="LTA72" s="781"/>
      <c r="LTB72" s="781"/>
      <c r="LTC72" s="781"/>
      <c r="LTD72" s="781"/>
      <c r="LTE72" s="781"/>
      <c r="LTF72" s="781"/>
      <c r="LTG72" s="781"/>
      <c r="LTH72" s="781"/>
      <c r="LTI72" s="781"/>
      <c r="LTJ72" s="781"/>
      <c r="LTK72" s="781"/>
      <c r="LTL72" s="781"/>
      <c r="LTM72" s="781"/>
      <c r="LTN72" s="781"/>
      <c r="LTO72" s="781"/>
      <c r="LTP72" s="781"/>
      <c r="LTQ72" s="781"/>
      <c r="LTR72" s="781"/>
      <c r="LTS72" s="781"/>
      <c r="LTT72" s="781"/>
      <c r="LTU72" s="781"/>
      <c r="LTV72" s="781"/>
      <c r="LTW72" s="781"/>
      <c r="LTX72" s="781"/>
      <c r="LTY72" s="781"/>
      <c r="LTZ72" s="781"/>
      <c r="LUA72" s="781"/>
      <c r="LUB72" s="781"/>
      <c r="LUC72" s="781"/>
      <c r="LUD72" s="781"/>
      <c r="LUE72" s="781"/>
      <c r="LUF72" s="781"/>
      <c r="LUG72" s="781"/>
      <c r="LUH72" s="781"/>
      <c r="LUI72" s="781"/>
      <c r="LUJ72" s="781"/>
      <c r="LUK72" s="781"/>
      <c r="LUL72" s="781"/>
      <c r="LUM72" s="781"/>
      <c r="LUN72" s="781"/>
      <c r="LUO72" s="781"/>
      <c r="LUP72" s="781"/>
      <c r="LUQ72" s="781"/>
      <c r="LUR72" s="781"/>
      <c r="LUS72" s="781"/>
      <c r="LUT72" s="781"/>
      <c r="LUU72" s="781"/>
      <c r="LUV72" s="781"/>
      <c r="LUW72" s="781"/>
      <c r="LUX72" s="781"/>
      <c r="LUY72" s="781"/>
      <c r="LUZ72" s="781"/>
      <c r="LVA72" s="781"/>
      <c r="LVB72" s="781"/>
      <c r="LVC72" s="781"/>
      <c r="LVD72" s="781"/>
      <c r="LVE72" s="781"/>
      <c r="LVF72" s="781"/>
      <c r="LVG72" s="781"/>
      <c r="LVH72" s="781"/>
      <c r="LVI72" s="781"/>
      <c r="LVJ72" s="781"/>
      <c r="LVK72" s="781"/>
      <c r="LVL72" s="781"/>
      <c r="LVM72" s="781"/>
      <c r="LVN72" s="781"/>
      <c r="LVO72" s="781"/>
      <c r="LVP72" s="781"/>
      <c r="LVQ72" s="781"/>
      <c r="LVR72" s="781"/>
      <c r="LVS72" s="781"/>
      <c r="LVT72" s="781"/>
      <c r="LVU72" s="781"/>
      <c r="LVV72" s="781"/>
      <c r="LVW72" s="781"/>
      <c r="LVX72" s="781"/>
      <c r="LVY72" s="781"/>
      <c r="LVZ72" s="781"/>
      <c r="LWA72" s="781"/>
      <c r="LWB72" s="781"/>
      <c r="LWC72" s="781"/>
      <c r="LWD72" s="781"/>
      <c r="LWE72" s="781"/>
      <c r="LWF72" s="781"/>
      <c r="LWG72" s="781"/>
      <c r="LWH72" s="781"/>
      <c r="LWI72" s="781"/>
      <c r="LWJ72" s="781"/>
      <c r="LWK72" s="781"/>
      <c r="LWL72" s="781"/>
      <c r="LWM72" s="781"/>
      <c r="LWN72" s="781"/>
      <c r="LWO72" s="781"/>
      <c r="LWP72" s="781"/>
      <c r="LWQ72" s="781"/>
      <c r="LWR72" s="781"/>
      <c r="LWS72" s="781"/>
      <c r="LWT72" s="781"/>
      <c r="LWU72" s="781"/>
      <c r="LWV72" s="781"/>
      <c r="LWW72" s="781"/>
      <c r="LWX72" s="781"/>
      <c r="LWY72" s="781"/>
      <c r="LWZ72" s="781"/>
      <c r="LXA72" s="781"/>
      <c r="LXB72" s="781"/>
      <c r="LXC72" s="781"/>
      <c r="LXD72" s="781"/>
      <c r="LXE72" s="781"/>
      <c r="LXF72" s="781"/>
      <c r="LXG72" s="781"/>
      <c r="LXH72" s="781"/>
      <c r="LXI72" s="781"/>
      <c r="LXJ72" s="781"/>
      <c r="LXK72" s="781"/>
      <c r="LXL72" s="781"/>
      <c r="LXM72" s="781"/>
      <c r="LXN72" s="781"/>
      <c r="LXO72" s="781"/>
      <c r="LXP72" s="781"/>
      <c r="LXQ72" s="781"/>
      <c r="LXR72" s="781"/>
      <c r="LXS72" s="781"/>
      <c r="LXT72" s="781"/>
      <c r="LXU72" s="781"/>
      <c r="LXV72" s="781"/>
      <c r="LXW72" s="781"/>
      <c r="LXX72" s="781"/>
      <c r="LXY72" s="781"/>
      <c r="LXZ72" s="781"/>
      <c r="LYA72" s="781"/>
      <c r="LYB72" s="781"/>
      <c r="LYC72" s="781"/>
      <c r="LYD72" s="781"/>
      <c r="LYE72" s="781"/>
      <c r="LYF72" s="781"/>
      <c r="LYG72" s="781"/>
      <c r="LYH72" s="781"/>
      <c r="LYI72" s="781"/>
      <c r="LYJ72" s="781"/>
      <c r="LYK72" s="781"/>
      <c r="LYL72" s="781"/>
      <c r="LYM72" s="781"/>
      <c r="LYN72" s="781"/>
      <c r="LYO72" s="781"/>
      <c r="LYP72" s="781"/>
      <c r="LYQ72" s="781"/>
      <c r="LYR72" s="781"/>
      <c r="LYS72" s="781"/>
      <c r="LYT72" s="781"/>
      <c r="LYU72" s="781"/>
      <c r="LYV72" s="781"/>
      <c r="LYW72" s="781"/>
      <c r="LYX72" s="781"/>
      <c r="LYY72" s="781"/>
      <c r="LYZ72" s="781"/>
      <c r="LZA72" s="781"/>
      <c r="LZB72" s="781"/>
      <c r="LZC72" s="781"/>
      <c r="LZD72" s="781"/>
      <c r="LZE72" s="781"/>
      <c r="LZF72" s="781"/>
      <c r="LZG72" s="781"/>
      <c r="LZH72" s="781"/>
      <c r="LZI72" s="781"/>
      <c r="LZJ72" s="781"/>
      <c r="LZK72" s="781"/>
      <c r="LZL72" s="781"/>
      <c r="LZM72" s="781"/>
      <c r="LZN72" s="781"/>
      <c r="LZO72" s="781"/>
      <c r="LZP72" s="781"/>
      <c r="LZQ72" s="781"/>
      <c r="LZR72" s="781"/>
      <c r="LZS72" s="781"/>
      <c r="LZT72" s="781"/>
      <c r="LZU72" s="781"/>
      <c r="LZV72" s="781"/>
      <c r="LZW72" s="781"/>
      <c r="LZX72" s="781"/>
      <c r="LZY72" s="781"/>
      <c r="LZZ72" s="781"/>
      <c r="MAA72" s="781"/>
      <c r="MAB72" s="781"/>
      <c r="MAC72" s="781"/>
      <c r="MAD72" s="781"/>
      <c r="MAE72" s="781"/>
      <c r="MAF72" s="781"/>
      <c r="MAG72" s="781"/>
      <c r="MAH72" s="781"/>
      <c r="MAI72" s="781"/>
      <c r="MAJ72" s="781"/>
      <c r="MAK72" s="781"/>
      <c r="MAL72" s="781"/>
      <c r="MAM72" s="781"/>
      <c r="MAN72" s="781"/>
      <c r="MAO72" s="781"/>
      <c r="MAP72" s="781"/>
      <c r="MAQ72" s="781"/>
      <c r="MAR72" s="781"/>
      <c r="MAS72" s="781"/>
      <c r="MAT72" s="781"/>
      <c r="MAU72" s="781"/>
      <c r="MAV72" s="781"/>
      <c r="MAW72" s="781"/>
      <c r="MAX72" s="781"/>
      <c r="MAY72" s="781"/>
      <c r="MAZ72" s="781"/>
      <c r="MBA72" s="781"/>
      <c r="MBB72" s="781"/>
      <c r="MBC72" s="781"/>
      <c r="MBD72" s="781"/>
      <c r="MBE72" s="781"/>
      <c r="MBF72" s="781"/>
      <c r="MBG72" s="781"/>
      <c r="MBH72" s="781"/>
      <c r="MBI72" s="781"/>
      <c r="MBJ72" s="781"/>
      <c r="MBK72" s="781"/>
      <c r="MBL72" s="781"/>
      <c r="MBM72" s="781"/>
      <c r="MBN72" s="781"/>
      <c r="MBO72" s="781"/>
      <c r="MBP72" s="781"/>
      <c r="MBQ72" s="781"/>
      <c r="MBR72" s="781"/>
      <c r="MBS72" s="781"/>
      <c r="MBT72" s="781"/>
      <c r="MBU72" s="781"/>
      <c r="MBV72" s="781"/>
      <c r="MBW72" s="781"/>
      <c r="MBX72" s="781"/>
      <c r="MBY72" s="781"/>
      <c r="MBZ72" s="781"/>
      <c r="MCA72" s="781"/>
      <c r="MCB72" s="781"/>
      <c r="MCC72" s="781"/>
      <c r="MCD72" s="781"/>
      <c r="MCE72" s="781"/>
      <c r="MCF72" s="781"/>
      <c r="MCG72" s="781"/>
      <c r="MCH72" s="781"/>
      <c r="MCI72" s="781"/>
      <c r="MCJ72" s="781"/>
      <c r="MCK72" s="781"/>
      <c r="MCL72" s="781"/>
      <c r="MCM72" s="781"/>
      <c r="MCN72" s="781"/>
      <c r="MCO72" s="781"/>
      <c r="MCP72" s="781"/>
      <c r="MCQ72" s="781"/>
      <c r="MCR72" s="781"/>
      <c r="MCS72" s="781"/>
      <c r="MCT72" s="781"/>
      <c r="MCU72" s="781"/>
      <c r="MCV72" s="781"/>
      <c r="MCW72" s="781"/>
      <c r="MCX72" s="781"/>
      <c r="MCY72" s="781"/>
      <c r="MCZ72" s="781"/>
      <c r="MDA72" s="781"/>
      <c r="MDB72" s="781"/>
      <c r="MDC72" s="781"/>
      <c r="MDD72" s="781"/>
      <c r="MDE72" s="781"/>
      <c r="MDF72" s="781"/>
      <c r="MDG72" s="781"/>
      <c r="MDH72" s="781"/>
      <c r="MDI72" s="781"/>
      <c r="MDJ72" s="781"/>
      <c r="MDK72" s="781"/>
      <c r="MDL72" s="781"/>
      <c r="MDM72" s="781"/>
      <c r="MDN72" s="781"/>
      <c r="MDO72" s="781"/>
      <c r="MDP72" s="781"/>
      <c r="MDQ72" s="781"/>
      <c r="MDR72" s="781"/>
      <c r="MDS72" s="781"/>
      <c r="MDT72" s="781"/>
      <c r="MDU72" s="781"/>
      <c r="MDV72" s="781"/>
      <c r="MDW72" s="781"/>
      <c r="MDX72" s="781"/>
      <c r="MDY72" s="781"/>
      <c r="MDZ72" s="781"/>
      <c r="MEA72" s="781"/>
      <c r="MEB72" s="781"/>
      <c r="MEC72" s="781"/>
      <c r="MED72" s="781"/>
      <c r="MEE72" s="781"/>
      <c r="MEF72" s="781"/>
      <c r="MEG72" s="781"/>
      <c r="MEH72" s="781"/>
      <c r="MEI72" s="781"/>
      <c r="MEJ72" s="781"/>
      <c r="MEK72" s="781"/>
      <c r="MEL72" s="781"/>
      <c r="MEM72" s="781"/>
      <c r="MEN72" s="781"/>
      <c r="MEO72" s="781"/>
      <c r="MEP72" s="781"/>
      <c r="MEQ72" s="781"/>
      <c r="MER72" s="781"/>
      <c r="MES72" s="781"/>
      <c r="MET72" s="781"/>
      <c r="MEU72" s="781"/>
      <c r="MEV72" s="781"/>
      <c r="MEW72" s="781"/>
      <c r="MEX72" s="781"/>
      <c r="MEY72" s="781"/>
      <c r="MEZ72" s="781"/>
      <c r="MFA72" s="781"/>
      <c r="MFB72" s="781"/>
      <c r="MFC72" s="781"/>
      <c r="MFD72" s="781"/>
      <c r="MFE72" s="781"/>
      <c r="MFF72" s="781"/>
      <c r="MFG72" s="781"/>
      <c r="MFH72" s="781"/>
      <c r="MFI72" s="781"/>
      <c r="MFJ72" s="781"/>
      <c r="MFK72" s="781"/>
      <c r="MFL72" s="781"/>
      <c r="MFM72" s="781"/>
      <c r="MFN72" s="781"/>
      <c r="MFO72" s="781"/>
      <c r="MFP72" s="781"/>
      <c r="MFQ72" s="781"/>
      <c r="MFR72" s="781"/>
      <c r="MFS72" s="781"/>
      <c r="MFT72" s="781"/>
      <c r="MFU72" s="781"/>
      <c r="MFV72" s="781"/>
      <c r="MFW72" s="781"/>
      <c r="MFX72" s="781"/>
      <c r="MFY72" s="781"/>
      <c r="MFZ72" s="781"/>
      <c r="MGA72" s="781"/>
      <c r="MGB72" s="781"/>
      <c r="MGC72" s="781"/>
      <c r="MGD72" s="781"/>
      <c r="MGE72" s="781"/>
      <c r="MGF72" s="781"/>
      <c r="MGG72" s="781"/>
      <c r="MGH72" s="781"/>
      <c r="MGI72" s="781"/>
      <c r="MGJ72" s="781"/>
      <c r="MGK72" s="781"/>
      <c r="MGL72" s="781"/>
      <c r="MGM72" s="781"/>
      <c r="MGN72" s="781"/>
      <c r="MGO72" s="781"/>
      <c r="MGP72" s="781"/>
      <c r="MGQ72" s="781"/>
      <c r="MGR72" s="781"/>
      <c r="MGS72" s="781"/>
      <c r="MGT72" s="781"/>
      <c r="MGU72" s="781"/>
      <c r="MGV72" s="781"/>
      <c r="MGW72" s="781"/>
      <c r="MGX72" s="781"/>
      <c r="MGY72" s="781"/>
      <c r="MGZ72" s="781"/>
      <c r="MHA72" s="781"/>
      <c r="MHB72" s="781"/>
      <c r="MHC72" s="781"/>
      <c r="MHD72" s="781"/>
      <c r="MHE72" s="781"/>
      <c r="MHF72" s="781"/>
      <c r="MHG72" s="781"/>
      <c r="MHH72" s="781"/>
      <c r="MHI72" s="781"/>
      <c r="MHJ72" s="781"/>
      <c r="MHK72" s="781"/>
      <c r="MHL72" s="781"/>
      <c r="MHM72" s="781"/>
      <c r="MHN72" s="781"/>
      <c r="MHO72" s="781"/>
      <c r="MHP72" s="781"/>
      <c r="MHQ72" s="781"/>
      <c r="MHR72" s="781"/>
      <c r="MHS72" s="781"/>
      <c r="MHT72" s="781"/>
      <c r="MHU72" s="781"/>
      <c r="MHV72" s="781"/>
      <c r="MHW72" s="781"/>
      <c r="MHX72" s="781"/>
      <c r="MHY72" s="781"/>
      <c r="MHZ72" s="781"/>
      <c r="MIA72" s="781"/>
      <c r="MIB72" s="781"/>
      <c r="MIC72" s="781"/>
      <c r="MID72" s="781"/>
      <c r="MIE72" s="781"/>
      <c r="MIF72" s="781"/>
      <c r="MIG72" s="781"/>
      <c r="MIH72" s="781"/>
      <c r="MII72" s="781"/>
      <c r="MIJ72" s="781"/>
      <c r="MIK72" s="781"/>
      <c r="MIL72" s="781"/>
      <c r="MIM72" s="781"/>
      <c r="MIN72" s="781"/>
      <c r="MIO72" s="781"/>
      <c r="MIP72" s="781"/>
      <c r="MIQ72" s="781"/>
      <c r="MIR72" s="781"/>
      <c r="MIS72" s="781"/>
      <c r="MIT72" s="781"/>
      <c r="MIU72" s="781"/>
      <c r="MIV72" s="781"/>
      <c r="MIW72" s="781"/>
      <c r="MIX72" s="781"/>
      <c r="MIY72" s="781"/>
      <c r="MIZ72" s="781"/>
      <c r="MJA72" s="781"/>
      <c r="MJB72" s="781"/>
      <c r="MJC72" s="781"/>
      <c r="MJD72" s="781"/>
      <c r="MJE72" s="781"/>
      <c r="MJF72" s="781"/>
      <c r="MJG72" s="781"/>
      <c r="MJH72" s="781"/>
      <c r="MJI72" s="781"/>
      <c r="MJJ72" s="781"/>
      <c r="MJK72" s="781"/>
      <c r="MJL72" s="781"/>
      <c r="MJM72" s="781"/>
      <c r="MJN72" s="781"/>
      <c r="MJO72" s="781"/>
      <c r="MJP72" s="781"/>
      <c r="MJQ72" s="781"/>
      <c r="MJR72" s="781"/>
      <c r="MJS72" s="781"/>
      <c r="MJT72" s="781"/>
      <c r="MJU72" s="781"/>
      <c r="MJV72" s="781"/>
      <c r="MJW72" s="781"/>
      <c r="MJX72" s="781"/>
      <c r="MJY72" s="781"/>
      <c r="MJZ72" s="781"/>
      <c r="MKA72" s="781"/>
      <c r="MKB72" s="781"/>
      <c r="MKC72" s="781"/>
      <c r="MKD72" s="781"/>
      <c r="MKE72" s="781"/>
      <c r="MKF72" s="781"/>
      <c r="MKG72" s="781"/>
      <c r="MKH72" s="781"/>
      <c r="MKI72" s="781"/>
      <c r="MKJ72" s="781"/>
      <c r="MKK72" s="781"/>
      <c r="MKL72" s="781"/>
      <c r="MKM72" s="781"/>
      <c r="MKN72" s="781"/>
      <c r="MKO72" s="781"/>
      <c r="MKP72" s="781"/>
      <c r="MKQ72" s="781"/>
      <c r="MKR72" s="781"/>
      <c r="MKS72" s="781"/>
      <c r="MKT72" s="781"/>
      <c r="MKU72" s="781"/>
      <c r="MKV72" s="781"/>
      <c r="MKW72" s="781"/>
      <c r="MKX72" s="781"/>
      <c r="MKY72" s="781"/>
      <c r="MKZ72" s="781"/>
      <c r="MLA72" s="781"/>
      <c r="MLB72" s="781"/>
      <c r="MLC72" s="781"/>
      <c r="MLD72" s="781"/>
      <c r="MLE72" s="781"/>
      <c r="MLF72" s="781"/>
      <c r="MLG72" s="781"/>
      <c r="MLH72" s="781"/>
      <c r="MLI72" s="781"/>
      <c r="MLJ72" s="781"/>
      <c r="MLK72" s="781"/>
      <c r="MLL72" s="781"/>
      <c r="MLM72" s="781"/>
      <c r="MLN72" s="781"/>
      <c r="MLO72" s="781"/>
      <c r="MLP72" s="781"/>
      <c r="MLQ72" s="781"/>
      <c r="MLR72" s="781"/>
      <c r="MLS72" s="781"/>
      <c r="MLT72" s="781"/>
      <c r="MLU72" s="781"/>
      <c r="MLV72" s="781"/>
      <c r="MLW72" s="781"/>
      <c r="MLX72" s="781"/>
      <c r="MLY72" s="781"/>
      <c r="MLZ72" s="781"/>
      <c r="MMA72" s="781"/>
      <c r="MMB72" s="781"/>
      <c r="MMC72" s="781"/>
      <c r="MMD72" s="781"/>
      <c r="MME72" s="781"/>
      <c r="MMF72" s="781"/>
      <c r="MMG72" s="781"/>
      <c r="MMH72" s="781"/>
      <c r="MMI72" s="781"/>
      <c r="MMJ72" s="781"/>
      <c r="MMK72" s="781"/>
      <c r="MML72" s="781"/>
      <c r="MMM72" s="781"/>
      <c r="MMN72" s="781"/>
      <c r="MMO72" s="781"/>
      <c r="MMP72" s="781"/>
      <c r="MMQ72" s="781"/>
      <c r="MMR72" s="781"/>
      <c r="MMS72" s="781"/>
      <c r="MMT72" s="781"/>
      <c r="MMU72" s="781"/>
      <c r="MMV72" s="781"/>
      <c r="MMW72" s="781"/>
      <c r="MMX72" s="781"/>
      <c r="MMY72" s="781"/>
      <c r="MMZ72" s="781"/>
      <c r="MNA72" s="781"/>
      <c r="MNB72" s="781"/>
      <c r="MNC72" s="781"/>
      <c r="MND72" s="781"/>
      <c r="MNE72" s="781"/>
      <c r="MNF72" s="781"/>
      <c r="MNG72" s="781"/>
      <c r="MNH72" s="781"/>
      <c r="MNI72" s="781"/>
      <c r="MNJ72" s="781"/>
      <c r="MNK72" s="781"/>
      <c r="MNL72" s="781"/>
      <c r="MNM72" s="781"/>
      <c r="MNN72" s="781"/>
      <c r="MNO72" s="781"/>
      <c r="MNP72" s="781"/>
      <c r="MNQ72" s="781"/>
      <c r="MNR72" s="781"/>
      <c r="MNS72" s="781"/>
      <c r="MNT72" s="781"/>
      <c r="MNU72" s="781"/>
      <c r="MNV72" s="781"/>
      <c r="MNW72" s="781"/>
      <c r="MNX72" s="781"/>
      <c r="MNY72" s="781"/>
      <c r="MNZ72" s="781"/>
      <c r="MOA72" s="781"/>
      <c r="MOB72" s="781"/>
      <c r="MOC72" s="781"/>
      <c r="MOD72" s="781"/>
      <c r="MOE72" s="781"/>
      <c r="MOF72" s="781"/>
      <c r="MOG72" s="781"/>
      <c r="MOH72" s="781"/>
      <c r="MOI72" s="781"/>
      <c r="MOJ72" s="781"/>
      <c r="MOK72" s="781"/>
      <c r="MOL72" s="781"/>
      <c r="MOM72" s="781"/>
      <c r="MON72" s="781"/>
      <c r="MOO72" s="781"/>
      <c r="MOP72" s="781"/>
      <c r="MOQ72" s="781"/>
      <c r="MOR72" s="781"/>
      <c r="MOS72" s="781"/>
      <c r="MOT72" s="781"/>
      <c r="MOU72" s="781"/>
      <c r="MOV72" s="781"/>
      <c r="MOW72" s="781"/>
      <c r="MOX72" s="781"/>
      <c r="MOY72" s="781"/>
      <c r="MOZ72" s="781"/>
      <c r="MPA72" s="781"/>
      <c r="MPB72" s="781"/>
      <c r="MPC72" s="781"/>
      <c r="MPD72" s="781"/>
      <c r="MPE72" s="781"/>
      <c r="MPF72" s="781"/>
      <c r="MPG72" s="781"/>
      <c r="MPH72" s="781"/>
      <c r="MPI72" s="781"/>
      <c r="MPJ72" s="781"/>
      <c r="MPK72" s="781"/>
      <c r="MPL72" s="781"/>
      <c r="MPM72" s="781"/>
      <c r="MPN72" s="781"/>
      <c r="MPO72" s="781"/>
      <c r="MPP72" s="781"/>
      <c r="MPQ72" s="781"/>
      <c r="MPR72" s="781"/>
      <c r="MPS72" s="781"/>
      <c r="MPT72" s="781"/>
      <c r="MPU72" s="781"/>
      <c r="MPV72" s="781"/>
      <c r="MPW72" s="781"/>
      <c r="MPX72" s="781"/>
      <c r="MPY72" s="781"/>
      <c r="MPZ72" s="781"/>
      <c r="MQA72" s="781"/>
      <c r="MQB72" s="781"/>
      <c r="MQC72" s="781"/>
      <c r="MQD72" s="781"/>
      <c r="MQE72" s="781"/>
      <c r="MQF72" s="781"/>
      <c r="MQG72" s="781"/>
      <c r="MQH72" s="781"/>
      <c r="MQI72" s="781"/>
      <c r="MQJ72" s="781"/>
      <c r="MQK72" s="781"/>
      <c r="MQL72" s="781"/>
      <c r="MQM72" s="781"/>
      <c r="MQN72" s="781"/>
      <c r="MQO72" s="781"/>
      <c r="MQP72" s="781"/>
      <c r="MQQ72" s="781"/>
      <c r="MQR72" s="781"/>
      <c r="MQS72" s="781"/>
      <c r="MQT72" s="781"/>
      <c r="MQU72" s="781"/>
      <c r="MQV72" s="781"/>
      <c r="MQW72" s="781"/>
      <c r="MQX72" s="781"/>
      <c r="MQY72" s="781"/>
      <c r="MQZ72" s="781"/>
      <c r="MRA72" s="781"/>
      <c r="MRB72" s="781"/>
      <c r="MRC72" s="781"/>
      <c r="MRD72" s="781"/>
      <c r="MRE72" s="781"/>
      <c r="MRF72" s="781"/>
      <c r="MRG72" s="781"/>
      <c r="MRH72" s="781"/>
      <c r="MRI72" s="781"/>
      <c r="MRJ72" s="781"/>
      <c r="MRK72" s="781"/>
      <c r="MRL72" s="781"/>
      <c r="MRM72" s="781"/>
      <c r="MRN72" s="781"/>
      <c r="MRO72" s="781"/>
      <c r="MRP72" s="781"/>
      <c r="MRQ72" s="781"/>
      <c r="MRR72" s="781"/>
      <c r="MRS72" s="781"/>
      <c r="MRT72" s="781"/>
      <c r="MRU72" s="781"/>
      <c r="MRV72" s="781"/>
      <c r="MRW72" s="781"/>
      <c r="MRX72" s="781"/>
      <c r="MRY72" s="781"/>
      <c r="MRZ72" s="781"/>
      <c r="MSA72" s="781"/>
      <c r="MSB72" s="781"/>
      <c r="MSC72" s="781"/>
      <c r="MSD72" s="781"/>
      <c r="MSE72" s="781"/>
      <c r="MSF72" s="781"/>
      <c r="MSG72" s="781"/>
      <c r="MSH72" s="781"/>
      <c r="MSI72" s="781"/>
      <c r="MSJ72" s="781"/>
      <c r="MSK72" s="781"/>
      <c r="MSL72" s="781"/>
      <c r="MSM72" s="781"/>
      <c r="MSN72" s="781"/>
      <c r="MSO72" s="781"/>
      <c r="MSP72" s="781"/>
      <c r="MSQ72" s="781"/>
      <c r="MSR72" s="781"/>
      <c r="MSS72" s="781"/>
      <c r="MST72" s="781"/>
      <c r="MSU72" s="781"/>
      <c r="MSV72" s="781"/>
      <c r="MSW72" s="781"/>
      <c r="MSX72" s="781"/>
      <c r="MSY72" s="781"/>
      <c r="MSZ72" s="781"/>
      <c r="MTA72" s="781"/>
      <c r="MTB72" s="781"/>
      <c r="MTC72" s="781"/>
      <c r="MTD72" s="781"/>
      <c r="MTE72" s="781"/>
      <c r="MTF72" s="781"/>
      <c r="MTG72" s="781"/>
      <c r="MTH72" s="781"/>
      <c r="MTI72" s="781"/>
      <c r="MTJ72" s="781"/>
      <c r="MTK72" s="781"/>
      <c r="MTL72" s="781"/>
      <c r="MTM72" s="781"/>
      <c r="MTN72" s="781"/>
      <c r="MTO72" s="781"/>
      <c r="MTP72" s="781"/>
      <c r="MTQ72" s="781"/>
      <c r="MTR72" s="781"/>
      <c r="MTS72" s="781"/>
      <c r="MTT72" s="781"/>
      <c r="MTU72" s="781"/>
      <c r="MTV72" s="781"/>
      <c r="MTW72" s="781"/>
      <c r="MTX72" s="781"/>
      <c r="MTY72" s="781"/>
      <c r="MTZ72" s="781"/>
      <c r="MUA72" s="781"/>
      <c r="MUB72" s="781"/>
      <c r="MUC72" s="781"/>
      <c r="MUD72" s="781"/>
      <c r="MUE72" s="781"/>
      <c r="MUF72" s="781"/>
      <c r="MUG72" s="781"/>
      <c r="MUH72" s="781"/>
      <c r="MUI72" s="781"/>
      <c r="MUJ72" s="781"/>
      <c r="MUK72" s="781"/>
      <c r="MUL72" s="781"/>
      <c r="MUM72" s="781"/>
      <c r="MUN72" s="781"/>
      <c r="MUO72" s="781"/>
      <c r="MUP72" s="781"/>
      <c r="MUQ72" s="781"/>
      <c r="MUR72" s="781"/>
      <c r="MUS72" s="781"/>
      <c r="MUT72" s="781"/>
      <c r="MUU72" s="781"/>
      <c r="MUV72" s="781"/>
      <c r="MUW72" s="781"/>
      <c r="MUX72" s="781"/>
      <c r="MUY72" s="781"/>
      <c r="MUZ72" s="781"/>
      <c r="MVA72" s="781"/>
      <c r="MVB72" s="781"/>
      <c r="MVC72" s="781"/>
      <c r="MVD72" s="781"/>
      <c r="MVE72" s="781"/>
      <c r="MVF72" s="781"/>
      <c r="MVG72" s="781"/>
      <c r="MVH72" s="781"/>
      <c r="MVI72" s="781"/>
      <c r="MVJ72" s="781"/>
      <c r="MVK72" s="781"/>
      <c r="MVL72" s="781"/>
      <c r="MVM72" s="781"/>
      <c r="MVN72" s="781"/>
      <c r="MVO72" s="781"/>
      <c r="MVP72" s="781"/>
      <c r="MVQ72" s="781"/>
      <c r="MVR72" s="781"/>
      <c r="MVS72" s="781"/>
      <c r="MVT72" s="781"/>
      <c r="MVU72" s="781"/>
      <c r="MVV72" s="781"/>
      <c r="MVW72" s="781"/>
      <c r="MVX72" s="781"/>
      <c r="MVY72" s="781"/>
      <c r="MVZ72" s="781"/>
      <c r="MWA72" s="781"/>
      <c r="MWB72" s="781"/>
      <c r="MWC72" s="781"/>
      <c r="MWD72" s="781"/>
      <c r="MWE72" s="781"/>
      <c r="MWF72" s="781"/>
      <c r="MWG72" s="781"/>
      <c r="MWH72" s="781"/>
      <c r="MWI72" s="781"/>
      <c r="MWJ72" s="781"/>
      <c r="MWK72" s="781"/>
      <c r="MWL72" s="781"/>
      <c r="MWM72" s="781"/>
      <c r="MWN72" s="781"/>
      <c r="MWO72" s="781"/>
      <c r="MWP72" s="781"/>
      <c r="MWQ72" s="781"/>
      <c r="MWR72" s="781"/>
      <c r="MWS72" s="781"/>
      <c r="MWT72" s="781"/>
      <c r="MWU72" s="781"/>
      <c r="MWV72" s="781"/>
      <c r="MWW72" s="781"/>
      <c r="MWX72" s="781"/>
      <c r="MWY72" s="781"/>
      <c r="MWZ72" s="781"/>
      <c r="MXA72" s="781"/>
      <c r="MXB72" s="781"/>
      <c r="MXC72" s="781"/>
      <c r="MXD72" s="781"/>
      <c r="MXE72" s="781"/>
      <c r="MXF72" s="781"/>
      <c r="MXG72" s="781"/>
      <c r="MXH72" s="781"/>
      <c r="MXI72" s="781"/>
      <c r="MXJ72" s="781"/>
      <c r="MXK72" s="781"/>
      <c r="MXL72" s="781"/>
      <c r="MXM72" s="781"/>
      <c r="MXN72" s="781"/>
      <c r="MXO72" s="781"/>
      <c r="MXP72" s="781"/>
      <c r="MXQ72" s="781"/>
      <c r="MXR72" s="781"/>
      <c r="MXS72" s="781"/>
      <c r="MXT72" s="781"/>
      <c r="MXU72" s="781"/>
      <c r="MXV72" s="781"/>
      <c r="MXW72" s="781"/>
      <c r="MXX72" s="781"/>
      <c r="MXY72" s="781"/>
      <c r="MXZ72" s="781"/>
      <c r="MYA72" s="781"/>
      <c r="MYB72" s="781"/>
      <c r="MYC72" s="781"/>
      <c r="MYD72" s="781"/>
      <c r="MYE72" s="781"/>
      <c r="MYF72" s="781"/>
      <c r="MYG72" s="781"/>
      <c r="MYH72" s="781"/>
      <c r="MYI72" s="781"/>
      <c r="MYJ72" s="781"/>
      <c r="MYK72" s="781"/>
      <c r="MYL72" s="781"/>
      <c r="MYM72" s="781"/>
      <c r="MYN72" s="781"/>
      <c r="MYO72" s="781"/>
      <c r="MYP72" s="781"/>
      <c r="MYQ72" s="781"/>
      <c r="MYR72" s="781"/>
      <c r="MYS72" s="781"/>
      <c r="MYT72" s="781"/>
      <c r="MYU72" s="781"/>
      <c r="MYV72" s="781"/>
      <c r="MYW72" s="781"/>
      <c r="MYX72" s="781"/>
      <c r="MYY72" s="781"/>
      <c r="MYZ72" s="781"/>
      <c r="MZA72" s="781"/>
      <c r="MZB72" s="781"/>
      <c r="MZC72" s="781"/>
      <c r="MZD72" s="781"/>
      <c r="MZE72" s="781"/>
      <c r="MZF72" s="781"/>
      <c r="MZG72" s="781"/>
      <c r="MZH72" s="781"/>
      <c r="MZI72" s="781"/>
      <c r="MZJ72" s="781"/>
      <c r="MZK72" s="781"/>
      <c r="MZL72" s="781"/>
      <c r="MZM72" s="781"/>
      <c r="MZN72" s="781"/>
      <c r="MZO72" s="781"/>
      <c r="MZP72" s="781"/>
      <c r="MZQ72" s="781"/>
      <c r="MZR72" s="781"/>
      <c r="MZS72" s="781"/>
      <c r="MZT72" s="781"/>
      <c r="MZU72" s="781"/>
      <c r="MZV72" s="781"/>
      <c r="MZW72" s="781"/>
      <c r="MZX72" s="781"/>
      <c r="MZY72" s="781"/>
      <c r="MZZ72" s="781"/>
      <c r="NAA72" s="781"/>
      <c r="NAB72" s="781"/>
      <c r="NAC72" s="781"/>
      <c r="NAD72" s="781"/>
      <c r="NAE72" s="781"/>
      <c r="NAF72" s="781"/>
      <c r="NAG72" s="781"/>
      <c r="NAH72" s="781"/>
      <c r="NAI72" s="781"/>
      <c r="NAJ72" s="781"/>
      <c r="NAK72" s="781"/>
      <c r="NAL72" s="781"/>
      <c r="NAM72" s="781"/>
      <c r="NAN72" s="781"/>
      <c r="NAO72" s="781"/>
      <c r="NAP72" s="781"/>
      <c r="NAQ72" s="781"/>
      <c r="NAR72" s="781"/>
      <c r="NAS72" s="781"/>
      <c r="NAT72" s="781"/>
      <c r="NAU72" s="781"/>
      <c r="NAV72" s="781"/>
      <c r="NAW72" s="781"/>
      <c r="NAX72" s="781"/>
      <c r="NAY72" s="781"/>
      <c r="NAZ72" s="781"/>
      <c r="NBA72" s="781"/>
      <c r="NBB72" s="781"/>
      <c r="NBC72" s="781"/>
      <c r="NBD72" s="781"/>
      <c r="NBE72" s="781"/>
      <c r="NBF72" s="781"/>
      <c r="NBG72" s="781"/>
      <c r="NBH72" s="781"/>
      <c r="NBI72" s="781"/>
      <c r="NBJ72" s="781"/>
      <c r="NBK72" s="781"/>
      <c r="NBL72" s="781"/>
      <c r="NBM72" s="781"/>
      <c r="NBN72" s="781"/>
      <c r="NBO72" s="781"/>
      <c r="NBP72" s="781"/>
      <c r="NBQ72" s="781"/>
      <c r="NBR72" s="781"/>
      <c r="NBS72" s="781"/>
      <c r="NBT72" s="781"/>
      <c r="NBU72" s="781"/>
      <c r="NBV72" s="781"/>
      <c r="NBW72" s="781"/>
      <c r="NBX72" s="781"/>
      <c r="NBY72" s="781"/>
      <c r="NBZ72" s="781"/>
      <c r="NCA72" s="781"/>
      <c r="NCB72" s="781"/>
      <c r="NCC72" s="781"/>
      <c r="NCD72" s="781"/>
      <c r="NCE72" s="781"/>
      <c r="NCF72" s="781"/>
      <c r="NCG72" s="781"/>
      <c r="NCH72" s="781"/>
      <c r="NCI72" s="781"/>
      <c r="NCJ72" s="781"/>
      <c r="NCK72" s="781"/>
      <c r="NCL72" s="781"/>
      <c r="NCM72" s="781"/>
      <c r="NCN72" s="781"/>
      <c r="NCO72" s="781"/>
      <c r="NCP72" s="781"/>
      <c r="NCQ72" s="781"/>
      <c r="NCR72" s="781"/>
      <c r="NCS72" s="781"/>
      <c r="NCT72" s="781"/>
      <c r="NCU72" s="781"/>
      <c r="NCV72" s="781"/>
      <c r="NCW72" s="781"/>
      <c r="NCX72" s="781"/>
      <c r="NCY72" s="781"/>
      <c r="NCZ72" s="781"/>
      <c r="NDA72" s="781"/>
      <c r="NDB72" s="781"/>
      <c r="NDC72" s="781"/>
      <c r="NDD72" s="781"/>
      <c r="NDE72" s="781"/>
      <c r="NDF72" s="781"/>
      <c r="NDG72" s="781"/>
      <c r="NDH72" s="781"/>
      <c r="NDI72" s="781"/>
      <c r="NDJ72" s="781"/>
      <c r="NDK72" s="781"/>
      <c r="NDL72" s="781"/>
      <c r="NDM72" s="781"/>
      <c r="NDN72" s="781"/>
      <c r="NDO72" s="781"/>
      <c r="NDP72" s="781"/>
      <c r="NDQ72" s="781"/>
      <c r="NDR72" s="781"/>
      <c r="NDS72" s="781"/>
      <c r="NDT72" s="781"/>
      <c r="NDU72" s="781"/>
      <c r="NDV72" s="781"/>
      <c r="NDW72" s="781"/>
      <c r="NDX72" s="781"/>
      <c r="NDY72" s="781"/>
      <c r="NDZ72" s="781"/>
      <c r="NEA72" s="781"/>
      <c r="NEB72" s="781"/>
      <c r="NEC72" s="781"/>
      <c r="NED72" s="781"/>
      <c r="NEE72" s="781"/>
      <c r="NEF72" s="781"/>
      <c r="NEG72" s="781"/>
      <c r="NEH72" s="781"/>
      <c r="NEI72" s="781"/>
      <c r="NEJ72" s="781"/>
      <c r="NEK72" s="781"/>
      <c r="NEL72" s="781"/>
      <c r="NEM72" s="781"/>
      <c r="NEN72" s="781"/>
      <c r="NEO72" s="781"/>
      <c r="NEP72" s="781"/>
      <c r="NEQ72" s="781"/>
      <c r="NER72" s="781"/>
      <c r="NES72" s="781"/>
      <c r="NET72" s="781"/>
      <c r="NEU72" s="781"/>
      <c r="NEV72" s="781"/>
      <c r="NEW72" s="781"/>
      <c r="NEX72" s="781"/>
      <c r="NEY72" s="781"/>
      <c r="NEZ72" s="781"/>
      <c r="NFA72" s="781"/>
      <c r="NFB72" s="781"/>
      <c r="NFC72" s="781"/>
      <c r="NFD72" s="781"/>
      <c r="NFE72" s="781"/>
      <c r="NFF72" s="781"/>
      <c r="NFG72" s="781"/>
      <c r="NFH72" s="781"/>
      <c r="NFI72" s="781"/>
      <c r="NFJ72" s="781"/>
      <c r="NFK72" s="781"/>
      <c r="NFL72" s="781"/>
      <c r="NFM72" s="781"/>
      <c r="NFN72" s="781"/>
      <c r="NFO72" s="781"/>
      <c r="NFP72" s="781"/>
      <c r="NFQ72" s="781"/>
      <c r="NFR72" s="781"/>
      <c r="NFS72" s="781"/>
      <c r="NFT72" s="781"/>
      <c r="NFU72" s="781"/>
      <c r="NFV72" s="781"/>
      <c r="NFW72" s="781"/>
      <c r="NFX72" s="781"/>
      <c r="NFY72" s="781"/>
      <c r="NFZ72" s="781"/>
      <c r="NGA72" s="781"/>
      <c r="NGB72" s="781"/>
      <c r="NGC72" s="781"/>
      <c r="NGD72" s="781"/>
      <c r="NGE72" s="781"/>
      <c r="NGF72" s="781"/>
      <c r="NGG72" s="781"/>
      <c r="NGH72" s="781"/>
      <c r="NGI72" s="781"/>
      <c r="NGJ72" s="781"/>
      <c r="NGK72" s="781"/>
      <c r="NGL72" s="781"/>
      <c r="NGM72" s="781"/>
      <c r="NGN72" s="781"/>
      <c r="NGO72" s="781"/>
      <c r="NGP72" s="781"/>
      <c r="NGQ72" s="781"/>
      <c r="NGR72" s="781"/>
      <c r="NGS72" s="781"/>
      <c r="NGT72" s="781"/>
      <c r="NGU72" s="781"/>
      <c r="NGV72" s="781"/>
      <c r="NGW72" s="781"/>
      <c r="NGX72" s="781"/>
      <c r="NGY72" s="781"/>
      <c r="NGZ72" s="781"/>
      <c r="NHA72" s="781"/>
      <c r="NHB72" s="781"/>
      <c r="NHC72" s="781"/>
      <c r="NHD72" s="781"/>
      <c r="NHE72" s="781"/>
      <c r="NHF72" s="781"/>
      <c r="NHG72" s="781"/>
      <c r="NHH72" s="781"/>
      <c r="NHI72" s="781"/>
      <c r="NHJ72" s="781"/>
      <c r="NHK72" s="781"/>
      <c r="NHL72" s="781"/>
      <c r="NHM72" s="781"/>
      <c r="NHN72" s="781"/>
      <c r="NHO72" s="781"/>
      <c r="NHP72" s="781"/>
      <c r="NHQ72" s="781"/>
      <c r="NHR72" s="781"/>
      <c r="NHS72" s="781"/>
      <c r="NHT72" s="781"/>
      <c r="NHU72" s="781"/>
      <c r="NHV72" s="781"/>
      <c r="NHW72" s="781"/>
      <c r="NHX72" s="781"/>
      <c r="NHY72" s="781"/>
      <c r="NHZ72" s="781"/>
      <c r="NIA72" s="781"/>
      <c r="NIB72" s="781"/>
      <c r="NIC72" s="781"/>
      <c r="NID72" s="781"/>
      <c r="NIE72" s="781"/>
      <c r="NIF72" s="781"/>
      <c r="NIG72" s="781"/>
      <c r="NIH72" s="781"/>
      <c r="NII72" s="781"/>
      <c r="NIJ72" s="781"/>
      <c r="NIK72" s="781"/>
      <c r="NIL72" s="781"/>
      <c r="NIM72" s="781"/>
      <c r="NIN72" s="781"/>
      <c r="NIO72" s="781"/>
      <c r="NIP72" s="781"/>
      <c r="NIQ72" s="781"/>
      <c r="NIR72" s="781"/>
      <c r="NIS72" s="781"/>
      <c r="NIT72" s="781"/>
      <c r="NIU72" s="781"/>
      <c r="NIV72" s="781"/>
      <c r="NIW72" s="781"/>
      <c r="NIX72" s="781"/>
      <c r="NIY72" s="781"/>
      <c r="NIZ72" s="781"/>
      <c r="NJA72" s="781"/>
      <c r="NJB72" s="781"/>
      <c r="NJC72" s="781"/>
      <c r="NJD72" s="781"/>
      <c r="NJE72" s="781"/>
      <c r="NJF72" s="781"/>
      <c r="NJG72" s="781"/>
      <c r="NJH72" s="781"/>
      <c r="NJI72" s="781"/>
      <c r="NJJ72" s="781"/>
      <c r="NJK72" s="781"/>
      <c r="NJL72" s="781"/>
      <c r="NJM72" s="781"/>
      <c r="NJN72" s="781"/>
      <c r="NJO72" s="781"/>
      <c r="NJP72" s="781"/>
      <c r="NJQ72" s="781"/>
      <c r="NJR72" s="781"/>
      <c r="NJS72" s="781"/>
      <c r="NJT72" s="781"/>
      <c r="NJU72" s="781"/>
      <c r="NJV72" s="781"/>
      <c r="NJW72" s="781"/>
      <c r="NJX72" s="781"/>
      <c r="NJY72" s="781"/>
      <c r="NJZ72" s="781"/>
      <c r="NKA72" s="781"/>
      <c r="NKB72" s="781"/>
      <c r="NKC72" s="781"/>
      <c r="NKD72" s="781"/>
      <c r="NKE72" s="781"/>
      <c r="NKF72" s="781"/>
      <c r="NKG72" s="781"/>
      <c r="NKH72" s="781"/>
      <c r="NKI72" s="781"/>
      <c r="NKJ72" s="781"/>
      <c r="NKK72" s="781"/>
      <c r="NKL72" s="781"/>
      <c r="NKM72" s="781"/>
      <c r="NKN72" s="781"/>
      <c r="NKO72" s="781"/>
      <c r="NKP72" s="781"/>
      <c r="NKQ72" s="781"/>
      <c r="NKR72" s="781"/>
      <c r="NKS72" s="781"/>
      <c r="NKT72" s="781"/>
      <c r="NKU72" s="781"/>
      <c r="NKV72" s="781"/>
      <c r="NKW72" s="781"/>
      <c r="NKX72" s="781"/>
      <c r="NKY72" s="781"/>
      <c r="NKZ72" s="781"/>
      <c r="NLA72" s="781"/>
      <c r="NLB72" s="781"/>
      <c r="NLC72" s="781"/>
      <c r="NLD72" s="781"/>
      <c r="NLE72" s="781"/>
      <c r="NLF72" s="781"/>
      <c r="NLG72" s="781"/>
      <c r="NLH72" s="781"/>
      <c r="NLI72" s="781"/>
      <c r="NLJ72" s="781"/>
      <c r="NLK72" s="781"/>
      <c r="NLL72" s="781"/>
      <c r="NLM72" s="781"/>
      <c r="NLN72" s="781"/>
      <c r="NLO72" s="781"/>
      <c r="NLP72" s="781"/>
      <c r="NLQ72" s="781"/>
      <c r="NLR72" s="781"/>
      <c r="NLS72" s="781"/>
      <c r="NLT72" s="781"/>
      <c r="NLU72" s="781"/>
      <c r="NLV72" s="781"/>
      <c r="NLW72" s="781"/>
      <c r="NLX72" s="781"/>
      <c r="NLY72" s="781"/>
      <c r="NLZ72" s="781"/>
      <c r="NMA72" s="781"/>
      <c r="NMB72" s="781"/>
      <c r="NMC72" s="781"/>
      <c r="NMD72" s="781"/>
      <c r="NME72" s="781"/>
      <c r="NMF72" s="781"/>
      <c r="NMG72" s="781"/>
      <c r="NMH72" s="781"/>
      <c r="NMI72" s="781"/>
      <c r="NMJ72" s="781"/>
      <c r="NMK72" s="781"/>
      <c r="NML72" s="781"/>
      <c r="NMM72" s="781"/>
      <c r="NMN72" s="781"/>
      <c r="NMO72" s="781"/>
      <c r="NMP72" s="781"/>
      <c r="NMQ72" s="781"/>
      <c r="NMR72" s="781"/>
      <c r="NMS72" s="781"/>
      <c r="NMT72" s="781"/>
      <c r="NMU72" s="781"/>
      <c r="NMV72" s="781"/>
      <c r="NMW72" s="781"/>
      <c r="NMX72" s="781"/>
      <c r="NMY72" s="781"/>
      <c r="NMZ72" s="781"/>
      <c r="NNA72" s="781"/>
      <c r="NNB72" s="781"/>
      <c r="NNC72" s="781"/>
      <c r="NND72" s="781"/>
      <c r="NNE72" s="781"/>
      <c r="NNF72" s="781"/>
      <c r="NNG72" s="781"/>
      <c r="NNH72" s="781"/>
      <c r="NNI72" s="781"/>
      <c r="NNJ72" s="781"/>
      <c r="NNK72" s="781"/>
      <c r="NNL72" s="781"/>
      <c r="NNM72" s="781"/>
      <c r="NNN72" s="781"/>
      <c r="NNO72" s="781"/>
      <c r="NNP72" s="781"/>
      <c r="NNQ72" s="781"/>
      <c r="NNR72" s="781"/>
      <c r="NNS72" s="781"/>
      <c r="NNT72" s="781"/>
      <c r="NNU72" s="781"/>
      <c r="NNV72" s="781"/>
      <c r="NNW72" s="781"/>
      <c r="NNX72" s="781"/>
      <c r="NNY72" s="781"/>
      <c r="NNZ72" s="781"/>
      <c r="NOA72" s="781"/>
      <c r="NOB72" s="781"/>
      <c r="NOC72" s="781"/>
      <c r="NOD72" s="781"/>
      <c r="NOE72" s="781"/>
      <c r="NOF72" s="781"/>
      <c r="NOG72" s="781"/>
      <c r="NOH72" s="781"/>
      <c r="NOI72" s="781"/>
      <c r="NOJ72" s="781"/>
      <c r="NOK72" s="781"/>
      <c r="NOL72" s="781"/>
      <c r="NOM72" s="781"/>
      <c r="NON72" s="781"/>
      <c r="NOO72" s="781"/>
      <c r="NOP72" s="781"/>
      <c r="NOQ72" s="781"/>
      <c r="NOR72" s="781"/>
      <c r="NOS72" s="781"/>
      <c r="NOT72" s="781"/>
      <c r="NOU72" s="781"/>
      <c r="NOV72" s="781"/>
      <c r="NOW72" s="781"/>
      <c r="NOX72" s="781"/>
      <c r="NOY72" s="781"/>
      <c r="NOZ72" s="781"/>
      <c r="NPA72" s="781"/>
      <c r="NPB72" s="781"/>
      <c r="NPC72" s="781"/>
      <c r="NPD72" s="781"/>
      <c r="NPE72" s="781"/>
      <c r="NPF72" s="781"/>
      <c r="NPG72" s="781"/>
      <c r="NPH72" s="781"/>
      <c r="NPI72" s="781"/>
      <c r="NPJ72" s="781"/>
      <c r="NPK72" s="781"/>
      <c r="NPL72" s="781"/>
      <c r="NPM72" s="781"/>
      <c r="NPN72" s="781"/>
      <c r="NPO72" s="781"/>
      <c r="NPP72" s="781"/>
      <c r="NPQ72" s="781"/>
      <c r="NPR72" s="781"/>
      <c r="NPS72" s="781"/>
      <c r="NPT72" s="781"/>
      <c r="NPU72" s="781"/>
      <c r="NPV72" s="781"/>
      <c r="NPW72" s="781"/>
      <c r="NPX72" s="781"/>
      <c r="NPY72" s="781"/>
      <c r="NPZ72" s="781"/>
      <c r="NQA72" s="781"/>
      <c r="NQB72" s="781"/>
      <c r="NQC72" s="781"/>
      <c r="NQD72" s="781"/>
      <c r="NQE72" s="781"/>
      <c r="NQF72" s="781"/>
      <c r="NQG72" s="781"/>
      <c r="NQH72" s="781"/>
      <c r="NQI72" s="781"/>
      <c r="NQJ72" s="781"/>
      <c r="NQK72" s="781"/>
      <c r="NQL72" s="781"/>
      <c r="NQM72" s="781"/>
      <c r="NQN72" s="781"/>
      <c r="NQO72" s="781"/>
      <c r="NQP72" s="781"/>
      <c r="NQQ72" s="781"/>
      <c r="NQR72" s="781"/>
      <c r="NQS72" s="781"/>
      <c r="NQT72" s="781"/>
      <c r="NQU72" s="781"/>
      <c r="NQV72" s="781"/>
      <c r="NQW72" s="781"/>
      <c r="NQX72" s="781"/>
      <c r="NQY72" s="781"/>
      <c r="NQZ72" s="781"/>
      <c r="NRA72" s="781"/>
      <c r="NRB72" s="781"/>
      <c r="NRC72" s="781"/>
      <c r="NRD72" s="781"/>
      <c r="NRE72" s="781"/>
      <c r="NRF72" s="781"/>
      <c r="NRG72" s="781"/>
      <c r="NRH72" s="781"/>
      <c r="NRI72" s="781"/>
      <c r="NRJ72" s="781"/>
      <c r="NRK72" s="781"/>
      <c r="NRL72" s="781"/>
      <c r="NRM72" s="781"/>
      <c r="NRN72" s="781"/>
      <c r="NRO72" s="781"/>
      <c r="NRP72" s="781"/>
      <c r="NRQ72" s="781"/>
      <c r="NRR72" s="781"/>
      <c r="NRS72" s="781"/>
      <c r="NRT72" s="781"/>
      <c r="NRU72" s="781"/>
      <c r="NRV72" s="781"/>
      <c r="NRW72" s="781"/>
      <c r="NRX72" s="781"/>
      <c r="NRY72" s="781"/>
      <c r="NRZ72" s="781"/>
      <c r="NSA72" s="781"/>
      <c r="NSB72" s="781"/>
      <c r="NSC72" s="781"/>
      <c r="NSD72" s="781"/>
      <c r="NSE72" s="781"/>
      <c r="NSF72" s="781"/>
      <c r="NSG72" s="781"/>
      <c r="NSH72" s="781"/>
      <c r="NSI72" s="781"/>
      <c r="NSJ72" s="781"/>
      <c r="NSK72" s="781"/>
      <c r="NSL72" s="781"/>
      <c r="NSM72" s="781"/>
      <c r="NSN72" s="781"/>
      <c r="NSO72" s="781"/>
      <c r="NSP72" s="781"/>
      <c r="NSQ72" s="781"/>
      <c r="NSR72" s="781"/>
      <c r="NSS72" s="781"/>
      <c r="NST72" s="781"/>
      <c r="NSU72" s="781"/>
      <c r="NSV72" s="781"/>
      <c r="NSW72" s="781"/>
      <c r="NSX72" s="781"/>
      <c r="NSY72" s="781"/>
      <c r="NSZ72" s="781"/>
      <c r="NTA72" s="781"/>
      <c r="NTB72" s="781"/>
      <c r="NTC72" s="781"/>
      <c r="NTD72" s="781"/>
      <c r="NTE72" s="781"/>
      <c r="NTF72" s="781"/>
      <c r="NTG72" s="781"/>
      <c r="NTH72" s="781"/>
      <c r="NTI72" s="781"/>
      <c r="NTJ72" s="781"/>
      <c r="NTK72" s="781"/>
      <c r="NTL72" s="781"/>
      <c r="NTM72" s="781"/>
      <c r="NTN72" s="781"/>
      <c r="NTO72" s="781"/>
      <c r="NTP72" s="781"/>
      <c r="NTQ72" s="781"/>
      <c r="NTR72" s="781"/>
      <c r="NTS72" s="781"/>
      <c r="NTT72" s="781"/>
      <c r="NTU72" s="781"/>
      <c r="NTV72" s="781"/>
      <c r="NTW72" s="781"/>
      <c r="NTX72" s="781"/>
      <c r="NTY72" s="781"/>
      <c r="NTZ72" s="781"/>
      <c r="NUA72" s="781"/>
      <c r="NUB72" s="781"/>
      <c r="NUC72" s="781"/>
      <c r="NUD72" s="781"/>
      <c r="NUE72" s="781"/>
      <c r="NUF72" s="781"/>
      <c r="NUG72" s="781"/>
      <c r="NUH72" s="781"/>
      <c r="NUI72" s="781"/>
      <c r="NUJ72" s="781"/>
      <c r="NUK72" s="781"/>
      <c r="NUL72" s="781"/>
      <c r="NUM72" s="781"/>
      <c r="NUN72" s="781"/>
      <c r="NUO72" s="781"/>
      <c r="NUP72" s="781"/>
      <c r="NUQ72" s="781"/>
      <c r="NUR72" s="781"/>
      <c r="NUS72" s="781"/>
      <c r="NUT72" s="781"/>
      <c r="NUU72" s="781"/>
      <c r="NUV72" s="781"/>
      <c r="NUW72" s="781"/>
      <c r="NUX72" s="781"/>
      <c r="NUY72" s="781"/>
      <c r="NUZ72" s="781"/>
      <c r="NVA72" s="781"/>
      <c r="NVB72" s="781"/>
      <c r="NVC72" s="781"/>
      <c r="NVD72" s="781"/>
      <c r="NVE72" s="781"/>
      <c r="NVF72" s="781"/>
      <c r="NVG72" s="781"/>
      <c r="NVH72" s="781"/>
      <c r="NVI72" s="781"/>
      <c r="NVJ72" s="781"/>
      <c r="NVK72" s="781"/>
      <c r="NVL72" s="781"/>
      <c r="NVM72" s="781"/>
      <c r="NVN72" s="781"/>
      <c r="NVO72" s="781"/>
      <c r="NVP72" s="781"/>
      <c r="NVQ72" s="781"/>
      <c r="NVR72" s="781"/>
      <c r="NVS72" s="781"/>
      <c r="NVT72" s="781"/>
      <c r="NVU72" s="781"/>
      <c r="NVV72" s="781"/>
      <c r="NVW72" s="781"/>
      <c r="NVX72" s="781"/>
      <c r="NVY72" s="781"/>
      <c r="NVZ72" s="781"/>
      <c r="NWA72" s="781"/>
      <c r="NWB72" s="781"/>
      <c r="NWC72" s="781"/>
      <c r="NWD72" s="781"/>
      <c r="NWE72" s="781"/>
      <c r="NWF72" s="781"/>
      <c r="NWG72" s="781"/>
      <c r="NWH72" s="781"/>
      <c r="NWI72" s="781"/>
      <c r="NWJ72" s="781"/>
      <c r="NWK72" s="781"/>
      <c r="NWL72" s="781"/>
      <c r="NWM72" s="781"/>
      <c r="NWN72" s="781"/>
      <c r="NWO72" s="781"/>
      <c r="NWP72" s="781"/>
      <c r="NWQ72" s="781"/>
      <c r="NWR72" s="781"/>
      <c r="NWS72" s="781"/>
      <c r="NWT72" s="781"/>
      <c r="NWU72" s="781"/>
      <c r="NWV72" s="781"/>
      <c r="NWW72" s="781"/>
      <c r="NWX72" s="781"/>
      <c r="NWY72" s="781"/>
      <c r="NWZ72" s="781"/>
      <c r="NXA72" s="781"/>
      <c r="NXB72" s="781"/>
      <c r="NXC72" s="781"/>
      <c r="NXD72" s="781"/>
      <c r="NXE72" s="781"/>
      <c r="NXF72" s="781"/>
      <c r="NXG72" s="781"/>
      <c r="NXH72" s="781"/>
      <c r="NXI72" s="781"/>
      <c r="NXJ72" s="781"/>
      <c r="NXK72" s="781"/>
      <c r="NXL72" s="781"/>
      <c r="NXM72" s="781"/>
      <c r="NXN72" s="781"/>
      <c r="NXO72" s="781"/>
      <c r="NXP72" s="781"/>
      <c r="NXQ72" s="781"/>
      <c r="NXR72" s="781"/>
      <c r="NXS72" s="781"/>
      <c r="NXT72" s="781"/>
      <c r="NXU72" s="781"/>
      <c r="NXV72" s="781"/>
      <c r="NXW72" s="781"/>
      <c r="NXX72" s="781"/>
      <c r="NXY72" s="781"/>
      <c r="NXZ72" s="781"/>
      <c r="NYA72" s="781"/>
      <c r="NYB72" s="781"/>
      <c r="NYC72" s="781"/>
      <c r="NYD72" s="781"/>
      <c r="NYE72" s="781"/>
      <c r="NYF72" s="781"/>
      <c r="NYG72" s="781"/>
      <c r="NYH72" s="781"/>
      <c r="NYI72" s="781"/>
      <c r="NYJ72" s="781"/>
      <c r="NYK72" s="781"/>
      <c r="NYL72" s="781"/>
      <c r="NYM72" s="781"/>
      <c r="NYN72" s="781"/>
      <c r="NYO72" s="781"/>
      <c r="NYP72" s="781"/>
      <c r="NYQ72" s="781"/>
      <c r="NYR72" s="781"/>
      <c r="NYS72" s="781"/>
      <c r="NYT72" s="781"/>
      <c r="NYU72" s="781"/>
      <c r="NYV72" s="781"/>
      <c r="NYW72" s="781"/>
      <c r="NYX72" s="781"/>
      <c r="NYY72" s="781"/>
      <c r="NYZ72" s="781"/>
      <c r="NZA72" s="781"/>
      <c r="NZB72" s="781"/>
      <c r="NZC72" s="781"/>
      <c r="NZD72" s="781"/>
      <c r="NZE72" s="781"/>
      <c r="NZF72" s="781"/>
      <c r="NZG72" s="781"/>
      <c r="NZH72" s="781"/>
      <c r="NZI72" s="781"/>
      <c r="NZJ72" s="781"/>
      <c r="NZK72" s="781"/>
      <c r="NZL72" s="781"/>
      <c r="NZM72" s="781"/>
      <c r="NZN72" s="781"/>
      <c r="NZO72" s="781"/>
      <c r="NZP72" s="781"/>
      <c r="NZQ72" s="781"/>
      <c r="NZR72" s="781"/>
      <c r="NZS72" s="781"/>
      <c r="NZT72" s="781"/>
      <c r="NZU72" s="781"/>
      <c r="NZV72" s="781"/>
      <c r="NZW72" s="781"/>
      <c r="NZX72" s="781"/>
      <c r="NZY72" s="781"/>
      <c r="NZZ72" s="781"/>
      <c r="OAA72" s="781"/>
      <c r="OAB72" s="781"/>
      <c r="OAC72" s="781"/>
      <c r="OAD72" s="781"/>
      <c r="OAE72" s="781"/>
      <c r="OAF72" s="781"/>
      <c r="OAG72" s="781"/>
      <c r="OAH72" s="781"/>
      <c r="OAI72" s="781"/>
      <c r="OAJ72" s="781"/>
      <c r="OAK72" s="781"/>
      <c r="OAL72" s="781"/>
      <c r="OAM72" s="781"/>
      <c r="OAN72" s="781"/>
      <c r="OAO72" s="781"/>
      <c r="OAP72" s="781"/>
      <c r="OAQ72" s="781"/>
      <c r="OAR72" s="781"/>
      <c r="OAS72" s="781"/>
      <c r="OAT72" s="781"/>
      <c r="OAU72" s="781"/>
      <c r="OAV72" s="781"/>
      <c r="OAW72" s="781"/>
      <c r="OAX72" s="781"/>
      <c r="OAY72" s="781"/>
      <c r="OAZ72" s="781"/>
      <c r="OBA72" s="781"/>
      <c r="OBB72" s="781"/>
      <c r="OBC72" s="781"/>
      <c r="OBD72" s="781"/>
      <c r="OBE72" s="781"/>
      <c r="OBF72" s="781"/>
      <c r="OBG72" s="781"/>
      <c r="OBH72" s="781"/>
      <c r="OBI72" s="781"/>
      <c r="OBJ72" s="781"/>
      <c r="OBK72" s="781"/>
      <c r="OBL72" s="781"/>
      <c r="OBM72" s="781"/>
      <c r="OBN72" s="781"/>
      <c r="OBO72" s="781"/>
      <c r="OBP72" s="781"/>
      <c r="OBQ72" s="781"/>
      <c r="OBR72" s="781"/>
      <c r="OBS72" s="781"/>
      <c r="OBT72" s="781"/>
      <c r="OBU72" s="781"/>
      <c r="OBV72" s="781"/>
      <c r="OBW72" s="781"/>
      <c r="OBX72" s="781"/>
      <c r="OBY72" s="781"/>
      <c r="OBZ72" s="781"/>
      <c r="OCA72" s="781"/>
      <c r="OCB72" s="781"/>
      <c r="OCC72" s="781"/>
      <c r="OCD72" s="781"/>
      <c r="OCE72" s="781"/>
      <c r="OCF72" s="781"/>
      <c r="OCG72" s="781"/>
      <c r="OCH72" s="781"/>
      <c r="OCI72" s="781"/>
      <c r="OCJ72" s="781"/>
      <c r="OCK72" s="781"/>
      <c r="OCL72" s="781"/>
      <c r="OCM72" s="781"/>
      <c r="OCN72" s="781"/>
      <c r="OCO72" s="781"/>
      <c r="OCP72" s="781"/>
      <c r="OCQ72" s="781"/>
      <c r="OCR72" s="781"/>
      <c r="OCS72" s="781"/>
      <c r="OCT72" s="781"/>
      <c r="OCU72" s="781"/>
      <c r="OCV72" s="781"/>
      <c r="OCW72" s="781"/>
      <c r="OCX72" s="781"/>
      <c r="OCY72" s="781"/>
      <c r="OCZ72" s="781"/>
      <c r="ODA72" s="781"/>
      <c r="ODB72" s="781"/>
      <c r="ODC72" s="781"/>
      <c r="ODD72" s="781"/>
      <c r="ODE72" s="781"/>
      <c r="ODF72" s="781"/>
      <c r="ODG72" s="781"/>
      <c r="ODH72" s="781"/>
      <c r="ODI72" s="781"/>
      <c r="ODJ72" s="781"/>
      <c r="ODK72" s="781"/>
      <c r="ODL72" s="781"/>
      <c r="ODM72" s="781"/>
      <c r="ODN72" s="781"/>
      <c r="ODO72" s="781"/>
      <c r="ODP72" s="781"/>
      <c r="ODQ72" s="781"/>
      <c r="ODR72" s="781"/>
      <c r="ODS72" s="781"/>
      <c r="ODT72" s="781"/>
      <c r="ODU72" s="781"/>
      <c r="ODV72" s="781"/>
      <c r="ODW72" s="781"/>
      <c r="ODX72" s="781"/>
      <c r="ODY72" s="781"/>
      <c r="ODZ72" s="781"/>
      <c r="OEA72" s="781"/>
      <c r="OEB72" s="781"/>
      <c r="OEC72" s="781"/>
      <c r="OED72" s="781"/>
      <c r="OEE72" s="781"/>
      <c r="OEF72" s="781"/>
      <c r="OEG72" s="781"/>
      <c r="OEH72" s="781"/>
      <c r="OEI72" s="781"/>
      <c r="OEJ72" s="781"/>
      <c r="OEK72" s="781"/>
      <c r="OEL72" s="781"/>
      <c r="OEM72" s="781"/>
      <c r="OEN72" s="781"/>
      <c r="OEO72" s="781"/>
      <c r="OEP72" s="781"/>
      <c r="OEQ72" s="781"/>
      <c r="OER72" s="781"/>
      <c r="OES72" s="781"/>
      <c r="OET72" s="781"/>
      <c r="OEU72" s="781"/>
      <c r="OEV72" s="781"/>
      <c r="OEW72" s="781"/>
      <c r="OEX72" s="781"/>
      <c r="OEY72" s="781"/>
      <c r="OEZ72" s="781"/>
      <c r="OFA72" s="781"/>
      <c r="OFB72" s="781"/>
      <c r="OFC72" s="781"/>
      <c r="OFD72" s="781"/>
      <c r="OFE72" s="781"/>
      <c r="OFF72" s="781"/>
      <c r="OFG72" s="781"/>
      <c r="OFH72" s="781"/>
      <c r="OFI72" s="781"/>
      <c r="OFJ72" s="781"/>
      <c r="OFK72" s="781"/>
      <c r="OFL72" s="781"/>
      <c r="OFM72" s="781"/>
      <c r="OFN72" s="781"/>
      <c r="OFO72" s="781"/>
      <c r="OFP72" s="781"/>
      <c r="OFQ72" s="781"/>
      <c r="OFR72" s="781"/>
      <c r="OFS72" s="781"/>
      <c r="OFT72" s="781"/>
      <c r="OFU72" s="781"/>
      <c r="OFV72" s="781"/>
      <c r="OFW72" s="781"/>
      <c r="OFX72" s="781"/>
      <c r="OFY72" s="781"/>
      <c r="OFZ72" s="781"/>
      <c r="OGA72" s="781"/>
      <c r="OGB72" s="781"/>
      <c r="OGC72" s="781"/>
      <c r="OGD72" s="781"/>
      <c r="OGE72" s="781"/>
      <c r="OGF72" s="781"/>
      <c r="OGG72" s="781"/>
      <c r="OGH72" s="781"/>
      <c r="OGI72" s="781"/>
      <c r="OGJ72" s="781"/>
      <c r="OGK72" s="781"/>
      <c r="OGL72" s="781"/>
      <c r="OGM72" s="781"/>
      <c r="OGN72" s="781"/>
      <c r="OGO72" s="781"/>
      <c r="OGP72" s="781"/>
      <c r="OGQ72" s="781"/>
      <c r="OGR72" s="781"/>
      <c r="OGS72" s="781"/>
      <c r="OGT72" s="781"/>
      <c r="OGU72" s="781"/>
      <c r="OGV72" s="781"/>
      <c r="OGW72" s="781"/>
      <c r="OGX72" s="781"/>
      <c r="OGY72" s="781"/>
      <c r="OGZ72" s="781"/>
      <c r="OHA72" s="781"/>
      <c r="OHB72" s="781"/>
      <c r="OHC72" s="781"/>
      <c r="OHD72" s="781"/>
      <c r="OHE72" s="781"/>
      <c r="OHF72" s="781"/>
      <c r="OHG72" s="781"/>
      <c r="OHH72" s="781"/>
      <c r="OHI72" s="781"/>
      <c r="OHJ72" s="781"/>
      <c r="OHK72" s="781"/>
      <c r="OHL72" s="781"/>
      <c r="OHM72" s="781"/>
      <c r="OHN72" s="781"/>
      <c r="OHO72" s="781"/>
      <c r="OHP72" s="781"/>
      <c r="OHQ72" s="781"/>
      <c r="OHR72" s="781"/>
      <c r="OHS72" s="781"/>
      <c r="OHT72" s="781"/>
      <c r="OHU72" s="781"/>
      <c r="OHV72" s="781"/>
      <c r="OHW72" s="781"/>
      <c r="OHX72" s="781"/>
      <c r="OHY72" s="781"/>
      <c r="OHZ72" s="781"/>
      <c r="OIA72" s="781"/>
      <c r="OIB72" s="781"/>
      <c r="OIC72" s="781"/>
      <c r="OID72" s="781"/>
      <c r="OIE72" s="781"/>
      <c r="OIF72" s="781"/>
      <c r="OIG72" s="781"/>
      <c r="OIH72" s="781"/>
      <c r="OII72" s="781"/>
      <c r="OIJ72" s="781"/>
      <c r="OIK72" s="781"/>
      <c r="OIL72" s="781"/>
      <c r="OIM72" s="781"/>
      <c r="OIN72" s="781"/>
      <c r="OIO72" s="781"/>
      <c r="OIP72" s="781"/>
      <c r="OIQ72" s="781"/>
      <c r="OIR72" s="781"/>
      <c r="OIS72" s="781"/>
      <c r="OIT72" s="781"/>
      <c r="OIU72" s="781"/>
      <c r="OIV72" s="781"/>
      <c r="OIW72" s="781"/>
      <c r="OIX72" s="781"/>
      <c r="OIY72" s="781"/>
      <c r="OIZ72" s="781"/>
      <c r="OJA72" s="781"/>
      <c r="OJB72" s="781"/>
      <c r="OJC72" s="781"/>
      <c r="OJD72" s="781"/>
      <c r="OJE72" s="781"/>
      <c r="OJF72" s="781"/>
      <c r="OJG72" s="781"/>
      <c r="OJH72" s="781"/>
      <c r="OJI72" s="781"/>
      <c r="OJJ72" s="781"/>
      <c r="OJK72" s="781"/>
      <c r="OJL72" s="781"/>
      <c r="OJM72" s="781"/>
      <c r="OJN72" s="781"/>
      <c r="OJO72" s="781"/>
      <c r="OJP72" s="781"/>
      <c r="OJQ72" s="781"/>
      <c r="OJR72" s="781"/>
      <c r="OJS72" s="781"/>
      <c r="OJT72" s="781"/>
      <c r="OJU72" s="781"/>
      <c r="OJV72" s="781"/>
      <c r="OJW72" s="781"/>
      <c r="OJX72" s="781"/>
      <c r="OJY72" s="781"/>
      <c r="OJZ72" s="781"/>
      <c r="OKA72" s="781"/>
      <c r="OKB72" s="781"/>
      <c r="OKC72" s="781"/>
      <c r="OKD72" s="781"/>
      <c r="OKE72" s="781"/>
      <c r="OKF72" s="781"/>
      <c r="OKG72" s="781"/>
      <c r="OKH72" s="781"/>
      <c r="OKI72" s="781"/>
      <c r="OKJ72" s="781"/>
      <c r="OKK72" s="781"/>
      <c r="OKL72" s="781"/>
      <c r="OKM72" s="781"/>
      <c r="OKN72" s="781"/>
      <c r="OKO72" s="781"/>
      <c r="OKP72" s="781"/>
      <c r="OKQ72" s="781"/>
      <c r="OKR72" s="781"/>
      <c r="OKS72" s="781"/>
      <c r="OKT72" s="781"/>
      <c r="OKU72" s="781"/>
      <c r="OKV72" s="781"/>
      <c r="OKW72" s="781"/>
      <c r="OKX72" s="781"/>
      <c r="OKY72" s="781"/>
      <c r="OKZ72" s="781"/>
      <c r="OLA72" s="781"/>
      <c r="OLB72" s="781"/>
      <c r="OLC72" s="781"/>
      <c r="OLD72" s="781"/>
      <c r="OLE72" s="781"/>
      <c r="OLF72" s="781"/>
      <c r="OLG72" s="781"/>
      <c r="OLH72" s="781"/>
      <c r="OLI72" s="781"/>
      <c r="OLJ72" s="781"/>
      <c r="OLK72" s="781"/>
      <c r="OLL72" s="781"/>
      <c r="OLM72" s="781"/>
      <c r="OLN72" s="781"/>
      <c r="OLO72" s="781"/>
      <c r="OLP72" s="781"/>
      <c r="OLQ72" s="781"/>
      <c r="OLR72" s="781"/>
      <c r="OLS72" s="781"/>
      <c r="OLT72" s="781"/>
      <c r="OLU72" s="781"/>
      <c r="OLV72" s="781"/>
      <c r="OLW72" s="781"/>
      <c r="OLX72" s="781"/>
      <c r="OLY72" s="781"/>
      <c r="OLZ72" s="781"/>
      <c r="OMA72" s="781"/>
      <c r="OMB72" s="781"/>
      <c r="OMC72" s="781"/>
      <c r="OMD72" s="781"/>
      <c r="OME72" s="781"/>
      <c r="OMF72" s="781"/>
      <c r="OMG72" s="781"/>
      <c r="OMH72" s="781"/>
      <c r="OMI72" s="781"/>
      <c r="OMJ72" s="781"/>
      <c r="OMK72" s="781"/>
      <c r="OML72" s="781"/>
      <c r="OMM72" s="781"/>
      <c r="OMN72" s="781"/>
      <c r="OMO72" s="781"/>
      <c r="OMP72" s="781"/>
      <c r="OMQ72" s="781"/>
      <c r="OMR72" s="781"/>
      <c r="OMS72" s="781"/>
      <c r="OMT72" s="781"/>
      <c r="OMU72" s="781"/>
      <c r="OMV72" s="781"/>
      <c r="OMW72" s="781"/>
      <c r="OMX72" s="781"/>
      <c r="OMY72" s="781"/>
      <c r="OMZ72" s="781"/>
      <c r="ONA72" s="781"/>
      <c r="ONB72" s="781"/>
      <c r="ONC72" s="781"/>
      <c r="OND72" s="781"/>
      <c r="ONE72" s="781"/>
      <c r="ONF72" s="781"/>
      <c r="ONG72" s="781"/>
      <c r="ONH72" s="781"/>
      <c r="ONI72" s="781"/>
      <c r="ONJ72" s="781"/>
      <c r="ONK72" s="781"/>
      <c r="ONL72" s="781"/>
      <c r="ONM72" s="781"/>
      <c r="ONN72" s="781"/>
      <c r="ONO72" s="781"/>
      <c r="ONP72" s="781"/>
      <c r="ONQ72" s="781"/>
      <c r="ONR72" s="781"/>
      <c r="ONS72" s="781"/>
      <c r="ONT72" s="781"/>
      <c r="ONU72" s="781"/>
      <c r="ONV72" s="781"/>
      <c r="ONW72" s="781"/>
      <c r="ONX72" s="781"/>
      <c r="ONY72" s="781"/>
      <c r="ONZ72" s="781"/>
      <c r="OOA72" s="781"/>
      <c r="OOB72" s="781"/>
      <c r="OOC72" s="781"/>
      <c r="OOD72" s="781"/>
      <c r="OOE72" s="781"/>
      <c r="OOF72" s="781"/>
      <c r="OOG72" s="781"/>
      <c r="OOH72" s="781"/>
      <c r="OOI72" s="781"/>
      <c r="OOJ72" s="781"/>
      <c r="OOK72" s="781"/>
      <c r="OOL72" s="781"/>
      <c r="OOM72" s="781"/>
      <c r="OON72" s="781"/>
      <c r="OOO72" s="781"/>
      <c r="OOP72" s="781"/>
      <c r="OOQ72" s="781"/>
      <c r="OOR72" s="781"/>
      <c r="OOS72" s="781"/>
      <c r="OOT72" s="781"/>
      <c r="OOU72" s="781"/>
      <c r="OOV72" s="781"/>
      <c r="OOW72" s="781"/>
      <c r="OOX72" s="781"/>
      <c r="OOY72" s="781"/>
      <c r="OOZ72" s="781"/>
      <c r="OPA72" s="781"/>
      <c r="OPB72" s="781"/>
      <c r="OPC72" s="781"/>
      <c r="OPD72" s="781"/>
      <c r="OPE72" s="781"/>
      <c r="OPF72" s="781"/>
      <c r="OPG72" s="781"/>
      <c r="OPH72" s="781"/>
      <c r="OPI72" s="781"/>
      <c r="OPJ72" s="781"/>
      <c r="OPK72" s="781"/>
      <c r="OPL72" s="781"/>
      <c r="OPM72" s="781"/>
      <c r="OPN72" s="781"/>
      <c r="OPO72" s="781"/>
      <c r="OPP72" s="781"/>
      <c r="OPQ72" s="781"/>
      <c r="OPR72" s="781"/>
      <c r="OPS72" s="781"/>
      <c r="OPT72" s="781"/>
      <c r="OPU72" s="781"/>
      <c r="OPV72" s="781"/>
      <c r="OPW72" s="781"/>
      <c r="OPX72" s="781"/>
      <c r="OPY72" s="781"/>
      <c r="OPZ72" s="781"/>
      <c r="OQA72" s="781"/>
      <c r="OQB72" s="781"/>
      <c r="OQC72" s="781"/>
      <c r="OQD72" s="781"/>
      <c r="OQE72" s="781"/>
      <c r="OQF72" s="781"/>
      <c r="OQG72" s="781"/>
      <c r="OQH72" s="781"/>
      <c r="OQI72" s="781"/>
      <c r="OQJ72" s="781"/>
      <c r="OQK72" s="781"/>
      <c r="OQL72" s="781"/>
      <c r="OQM72" s="781"/>
      <c r="OQN72" s="781"/>
      <c r="OQO72" s="781"/>
      <c r="OQP72" s="781"/>
      <c r="OQQ72" s="781"/>
      <c r="OQR72" s="781"/>
      <c r="OQS72" s="781"/>
      <c r="OQT72" s="781"/>
      <c r="OQU72" s="781"/>
      <c r="OQV72" s="781"/>
      <c r="OQW72" s="781"/>
      <c r="OQX72" s="781"/>
      <c r="OQY72" s="781"/>
      <c r="OQZ72" s="781"/>
      <c r="ORA72" s="781"/>
      <c r="ORB72" s="781"/>
      <c r="ORC72" s="781"/>
      <c r="ORD72" s="781"/>
      <c r="ORE72" s="781"/>
      <c r="ORF72" s="781"/>
      <c r="ORG72" s="781"/>
      <c r="ORH72" s="781"/>
      <c r="ORI72" s="781"/>
      <c r="ORJ72" s="781"/>
      <c r="ORK72" s="781"/>
      <c r="ORL72" s="781"/>
      <c r="ORM72" s="781"/>
      <c r="ORN72" s="781"/>
      <c r="ORO72" s="781"/>
      <c r="ORP72" s="781"/>
      <c r="ORQ72" s="781"/>
      <c r="ORR72" s="781"/>
      <c r="ORS72" s="781"/>
      <c r="ORT72" s="781"/>
      <c r="ORU72" s="781"/>
      <c r="ORV72" s="781"/>
      <c r="ORW72" s="781"/>
      <c r="ORX72" s="781"/>
      <c r="ORY72" s="781"/>
      <c r="ORZ72" s="781"/>
      <c r="OSA72" s="781"/>
      <c r="OSB72" s="781"/>
      <c r="OSC72" s="781"/>
      <c r="OSD72" s="781"/>
      <c r="OSE72" s="781"/>
      <c r="OSF72" s="781"/>
      <c r="OSG72" s="781"/>
      <c r="OSH72" s="781"/>
      <c r="OSI72" s="781"/>
      <c r="OSJ72" s="781"/>
      <c r="OSK72" s="781"/>
      <c r="OSL72" s="781"/>
      <c r="OSM72" s="781"/>
      <c r="OSN72" s="781"/>
      <c r="OSO72" s="781"/>
      <c r="OSP72" s="781"/>
      <c r="OSQ72" s="781"/>
      <c r="OSR72" s="781"/>
      <c r="OSS72" s="781"/>
      <c r="OST72" s="781"/>
      <c r="OSU72" s="781"/>
      <c r="OSV72" s="781"/>
      <c r="OSW72" s="781"/>
      <c r="OSX72" s="781"/>
      <c r="OSY72" s="781"/>
      <c r="OSZ72" s="781"/>
      <c r="OTA72" s="781"/>
      <c r="OTB72" s="781"/>
      <c r="OTC72" s="781"/>
      <c r="OTD72" s="781"/>
      <c r="OTE72" s="781"/>
      <c r="OTF72" s="781"/>
      <c r="OTG72" s="781"/>
      <c r="OTH72" s="781"/>
      <c r="OTI72" s="781"/>
      <c r="OTJ72" s="781"/>
      <c r="OTK72" s="781"/>
      <c r="OTL72" s="781"/>
      <c r="OTM72" s="781"/>
      <c r="OTN72" s="781"/>
      <c r="OTO72" s="781"/>
      <c r="OTP72" s="781"/>
      <c r="OTQ72" s="781"/>
      <c r="OTR72" s="781"/>
      <c r="OTS72" s="781"/>
      <c r="OTT72" s="781"/>
      <c r="OTU72" s="781"/>
      <c r="OTV72" s="781"/>
      <c r="OTW72" s="781"/>
      <c r="OTX72" s="781"/>
      <c r="OTY72" s="781"/>
      <c r="OTZ72" s="781"/>
      <c r="OUA72" s="781"/>
      <c r="OUB72" s="781"/>
      <c r="OUC72" s="781"/>
      <c r="OUD72" s="781"/>
      <c r="OUE72" s="781"/>
      <c r="OUF72" s="781"/>
      <c r="OUG72" s="781"/>
      <c r="OUH72" s="781"/>
      <c r="OUI72" s="781"/>
      <c r="OUJ72" s="781"/>
      <c r="OUK72" s="781"/>
      <c r="OUL72" s="781"/>
      <c r="OUM72" s="781"/>
      <c r="OUN72" s="781"/>
      <c r="OUO72" s="781"/>
      <c r="OUP72" s="781"/>
      <c r="OUQ72" s="781"/>
      <c r="OUR72" s="781"/>
      <c r="OUS72" s="781"/>
      <c r="OUT72" s="781"/>
      <c r="OUU72" s="781"/>
      <c r="OUV72" s="781"/>
      <c r="OUW72" s="781"/>
      <c r="OUX72" s="781"/>
      <c r="OUY72" s="781"/>
      <c r="OUZ72" s="781"/>
      <c r="OVA72" s="781"/>
      <c r="OVB72" s="781"/>
      <c r="OVC72" s="781"/>
      <c r="OVD72" s="781"/>
      <c r="OVE72" s="781"/>
      <c r="OVF72" s="781"/>
      <c r="OVG72" s="781"/>
      <c r="OVH72" s="781"/>
      <c r="OVI72" s="781"/>
      <c r="OVJ72" s="781"/>
      <c r="OVK72" s="781"/>
      <c r="OVL72" s="781"/>
      <c r="OVM72" s="781"/>
      <c r="OVN72" s="781"/>
      <c r="OVO72" s="781"/>
      <c r="OVP72" s="781"/>
      <c r="OVQ72" s="781"/>
      <c r="OVR72" s="781"/>
      <c r="OVS72" s="781"/>
      <c r="OVT72" s="781"/>
      <c r="OVU72" s="781"/>
      <c r="OVV72" s="781"/>
      <c r="OVW72" s="781"/>
      <c r="OVX72" s="781"/>
      <c r="OVY72" s="781"/>
      <c r="OVZ72" s="781"/>
      <c r="OWA72" s="781"/>
      <c r="OWB72" s="781"/>
      <c r="OWC72" s="781"/>
      <c r="OWD72" s="781"/>
      <c r="OWE72" s="781"/>
      <c r="OWF72" s="781"/>
      <c r="OWG72" s="781"/>
      <c r="OWH72" s="781"/>
      <c r="OWI72" s="781"/>
      <c r="OWJ72" s="781"/>
      <c r="OWK72" s="781"/>
      <c r="OWL72" s="781"/>
      <c r="OWM72" s="781"/>
      <c r="OWN72" s="781"/>
      <c r="OWO72" s="781"/>
      <c r="OWP72" s="781"/>
      <c r="OWQ72" s="781"/>
      <c r="OWR72" s="781"/>
      <c r="OWS72" s="781"/>
      <c r="OWT72" s="781"/>
      <c r="OWU72" s="781"/>
      <c r="OWV72" s="781"/>
      <c r="OWW72" s="781"/>
      <c r="OWX72" s="781"/>
      <c r="OWY72" s="781"/>
      <c r="OWZ72" s="781"/>
      <c r="OXA72" s="781"/>
      <c r="OXB72" s="781"/>
      <c r="OXC72" s="781"/>
      <c r="OXD72" s="781"/>
      <c r="OXE72" s="781"/>
      <c r="OXF72" s="781"/>
      <c r="OXG72" s="781"/>
      <c r="OXH72" s="781"/>
      <c r="OXI72" s="781"/>
      <c r="OXJ72" s="781"/>
      <c r="OXK72" s="781"/>
      <c r="OXL72" s="781"/>
      <c r="OXM72" s="781"/>
      <c r="OXN72" s="781"/>
      <c r="OXO72" s="781"/>
      <c r="OXP72" s="781"/>
      <c r="OXQ72" s="781"/>
      <c r="OXR72" s="781"/>
      <c r="OXS72" s="781"/>
      <c r="OXT72" s="781"/>
      <c r="OXU72" s="781"/>
      <c r="OXV72" s="781"/>
      <c r="OXW72" s="781"/>
      <c r="OXX72" s="781"/>
      <c r="OXY72" s="781"/>
      <c r="OXZ72" s="781"/>
      <c r="OYA72" s="781"/>
      <c r="OYB72" s="781"/>
      <c r="OYC72" s="781"/>
      <c r="OYD72" s="781"/>
      <c r="OYE72" s="781"/>
      <c r="OYF72" s="781"/>
      <c r="OYG72" s="781"/>
      <c r="OYH72" s="781"/>
      <c r="OYI72" s="781"/>
      <c r="OYJ72" s="781"/>
      <c r="OYK72" s="781"/>
      <c r="OYL72" s="781"/>
      <c r="OYM72" s="781"/>
      <c r="OYN72" s="781"/>
      <c r="OYO72" s="781"/>
      <c r="OYP72" s="781"/>
      <c r="OYQ72" s="781"/>
      <c r="OYR72" s="781"/>
      <c r="OYS72" s="781"/>
      <c r="OYT72" s="781"/>
      <c r="OYU72" s="781"/>
      <c r="OYV72" s="781"/>
      <c r="OYW72" s="781"/>
      <c r="OYX72" s="781"/>
      <c r="OYY72" s="781"/>
      <c r="OYZ72" s="781"/>
      <c r="OZA72" s="781"/>
      <c r="OZB72" s="781"/>
      <c r="OZC72" s="781"/>
      <c r="OZD72" s="781"/>
      <c r="OZE72" s="781"/>
      <c r="OZF72" s="781"/>
      <c r="OZG72" s="781"/>
      <c r="OZH72" s="781"/>
      <c r="OZI72" s="781"/>
      <c r="OZJ72" s="781"/>
      <c r="OZK72" s="781"/>
      <c r="OZL72" s="781"/>
      <c r="OZM72" s="781"/>
      <c r="OZN72" s="781"/>
      <c r="OZO72" s="781"/>
      <c r="OZP72" s="781"/>
      <c r="OZQ72" s="781"/>
      <c r="OZR72" s="781"/>
      <c r="OZS72" s="781"/>
      <c r="OZT72" s="781"/>
      <c r="OZU72" s="781"/>
      <c r="OZV72" s="781"/>
      <c r="OZW72" s="781"/>
      <c r="OZX72" s="781"/>
      <c r="OZY72" s="781"/>
      <c r="OZZ72" s="781"/>
      <c r="PAA72" s="781"/>
      <c r="PAB72" s="781"/>
      <c r="PAC72" s="781"/>
      <c r="PAD72" s="781"/>
      <c r="PAE72" s="781"/>
      <c r="PAF72" s="781"/>
      <c r="PAG72" s="781"/>
      <c r="PAH72" s="781"/>
      <c r="PAI72" s="781"/>
      <c r="PAJ72" s="781"/>
      <c r="PAK72" s="781"/>
      <c r="PAL72" s="781"/>
      <c r="PAM72" s="781"/>
      <c r="PAN72" s="781"/>
      <c r="PAO72" s="781"/>
      <c r="PAP72" s="781"/>
      <c r="PAQ72" s="781"/>
      <c r="PAR72" s="781"/>
      <c r="PAS72" s="781"/>
      <c r="PAT72" s="781"/>
      <c r="PAU72" s="781"/>
      <c r="PAV72" s="781"/>
      <c r="PAW72" s="781"/>
      <c r="PAX72" s="781"/>
      <c r="PAY72" s="781"/>
      <c r="PAZ72" s="781"/>
      <c r="PBA72" s="781"/>
      <c r="PBB72" s="781"/>
      <c r="PBC72" s="781"/>
      <c r="PBD72" s="781"/>
      <c r="PBE72" s="781"/>
      <c r="PBF72" s="781"/>
      <c r="PBG72" s="781"/>
      <c r="PBH72" s="781"/>
      <c r="PBI72" s="781"/>
      <c r="PBJ72" s="781"/>
      <c r="PBK72" s="781"/>
      <c r="PBL72" s="781"/>
      <c r="PBM72" s="781"/>
      <c r="PBN72" s="781"/>
      <c r="PBO72" s="781"/>
      <c r="PBP72" s="781"/>
      <c r="PBQ72" s="781"/>
      <c r="PBR72" s="781"/>
      <c r="PBS72" s="781"/>
      <c r="PBT72" s="781"/>
      <c r="PBU72" s="781"/>
      <c r="PBV72" s="781"/>
      <c r="PBW72" s="781"/>
      <c r="PBX72" s="781"/>
      <c r="PBY72" s="781"/>
      <c r="PBZ72" s="781"/>
      <c r="PCA72" s="781"/>
      <c r="PCB72" s="781"/>
      <c r="PCC72" s="781"/>
      <c r="PCD72" s="781"/>
      <c r="PCE72" s="781"/>
      <c r="PCF72" s="781"/>
      <c r="PCG72" s="781"/>
      <c r="PCH72" s="781"/>
      <c r="PCI72" s="781"/>
      <c r="PCJ72" s="781"/>
      <c r="PCK72" s="781"/>
      <c r="PCL72" s="781"/>
      <c r="PCM72" s="781"/>
      <c r="PCN72" s="781"/>
      <c r="PCO72" s="781"/>
      <c r="PCP72" s="781"/>
      <c r="PCQ72" s="781"/>
      <c r="PCR72" s="781"/>
      <c r="PCS72" s="781"/>
      <c r="PCT72" s="781"/>
      <c r="PCU72" s="781"/>
      <c r="PCV72" s="781"/>
      <c r="PCW72" s="781"/>
      <c r="PCX72" s="781"/>
      <c r="PCY72" s="781"/>
      <c r="PCZ72" s="781"/>
      <c r="PDA72" s="781"/>
      <c r="PDB72" s="781"/>
      <c r="PDC72" s="781"/>
      <c r="PDD72" s="781"/>
      <c r="PDE72" s="781"/>
      <c r="PDF72" s="781"/>
      <c r="PDG72" s="781"/>
      <c r="PDH72" s="781"/>
      <c r="PDI72" s="781"/>
      <c r="PDJ72" s="781"/>
      <c r="PDK72" s="781"/>
      <c r="PDL72" s="781"/>
      <c r="PDM72" s="781"/>
      <c r="PDN72" s="781"/>
      <c r="PDO72" s="781"/>
      <c r="PDP72" s="781"/>
      <c r="PDQ72" s="781"/>
      <c r="PDR72" s="781"/>
      <c r="PDS72" s="781"/>
      <c r="PDT72" s="781"/>
      <c r="PDU72" s="781"/>
      <c r="PDV72" s="781"/>
      <c r="PDW72" s="781"/>
      <c r="PDX72" s="781"/>
      <c r="PDY72" s="781"/>
      <c r="PDZ72" s="781"/>
      <c r="PEA72" s="781"/>
      <c r="PEB72" s="781"/>
      <c r="PEC72" s="781"/>
      <c r="PED72" s="781"/>
      <c r="PEE72" s="781"/>
      <c r="PEF72" s="781"/>
      <c r="PEG72" s="781"/>
      <c r="PEH72" s="781"/>
      <c r="PEI72" s="781"/>
      <c r="PEJ72" s="781"/>
      <c r="PEK72" s="781"/>
      <c r="PEL72" s="781"/>
      <c r="PEM72" s="781"/>
      <c r="PEN72" s="781"/>
      <c r="PEO72" s="781"/>
      <c r="PEP72" s="781"/>
      <c r="PEQ72" s="781"/>
      <c r="PER72" s="781"/>
      <c r="PES72" s="781"/>
      <c r="PET72" s="781"/>
      <c r="PEU72" s="781"/>
      <c r="PEV72" s="781"/>
      <c r="PEW72" s="781"/>
      <c r="PEX72" s="781"/>
      <c r="PEY72" s="781"/>
      <c r="PEZ72" s="781"/>
      <c r="PFA72" s="781"/>
      <c r="PFB72" s="781"/>
      <c r="PFC72" s="781"/>
      <c r="PFD72" s="781"/>
      <c r="PFE72" s="781"/>
      <c r="PFF72" s="781"/>
      <c r="PFG72" s="781"/>
      <c r="PFH72" s="781"/>
      <c r="PFI72" s="781"/>
      <c r="PFJ72" s="781"/>
      <c r="PFK72" s="781"/>
      <c r="PFL72" s="781"/>
      <c r="PFM72" s="781"/>
      <c r="PFN72" s="781"/>
      <c r="PFO72" s="781"/>
      <c r="PFP72" s="781"/>
      <c r="PFQ72" s="781"/>
      <c r="PFR72" s="781"/>
      <c r="PFS72" s="781"/>
      <c r="PFT72" s="781"/>
      <c r="PFU72" s="781"/>
      <c r="PFV72" s="781"/>
      <c r="PFW72" s="781"/>
      <c r="PFX72" s="781"/>
      <c r="PFY72" s="781"/>
      <c r="PFZ72" s="781"/>
      <c r="PGA72" s="781"/>
      <c r="PGB72" s="781"/>
      <c r="PGC72" s="781"/>
      <c r="PGD72" s="781"/>
      <c r="PGE72" s="781"/>
      <c r="PGF72" s="781"/>
      <c r="PGG72" s="781"/>
      <c r="PGH72" s="781"/>
      <c r="PGI72" s="781"/>
      <c r="PGJ72" s="781"/>
      <c r="PGK72" s="781"/>
      <c r="PGL72" s="781"/>
      <c r="PGM72" s="781"/>
      <c r="PGN72" s="781"/>
      <c r="PGO72" s="781"/>
      <c r="PGP72" s="781"/>
      <c r="PGQ72" s="781"/>
      <c r="PGR72" s="781"/>
      <c r="PGS72" s="781"/>
      <c r="PGT72" s="781"/>
      <c r="PGU72" s="781"/>
      <c r="PGV72" s="781"/>
      <c r="PGW72" s="781"/>
      <c r="PGX72" s="781"/>
      <c r="PGY72" s="781"/>
      <c r="PGZ72" s="781"/>
      <c r="PHA72" s="781"/>
      <c r="PHB72" s="781"/>
      <c r="PHC72" s="781"/>
      <c r="PHD72" s="781"/>
      <c r="PHE72" s="781"/>
      <c r="PHF72" s="781"/>
      <c r="PHG72" s="781"/>
      <c r="PHH72" s="781"/>
      <c r="PHI72" s="781"/>
      <c r="PHJ72" s="781"/>
      <c r="PHK72" s="781"/>
      <c r="PHL72" s="781"/>
      <c r="PHM72" s="781"/>
      <c r="PHN72" s="781"/>
      <c r="PHO72" s="781"/>
      <c r="PHP72" s="781"/>
      <c r="PHQ72" s="781"/>
      <c r="PHR72" s="781"/>
      <c r="PHS72" s="781"/>
      <c r="PHT72" s="781"/>
      <c r="PHU72" s="781"/>
      <c r="PHV72" s="781"/>
      <c r="PHW72" s="781"/>
      <c r="PHX72" s="781"/>
      <c r="PHY72" s="781"/>
      <c r="PHZ72" s="781"/>
      <c r="PIA72" s="781"/>
      <c r="PIB72" s="781"/>
      <c r="PIC72" s="781"/>
      <c r="PID72" s="781"/>
      <c r="PIE72" s="781"/>
      <c r="PIF72" s="781"/>
      <c r="PIG72" s="781"/>
      <c r="PIH72" s="781"/>
      <c r="PII72" s="781"/>
      <c r="PIJ72" s="781"/>
      <c r="PIK72" s="781"/>
      <c r="PIL72" s="781"/>
      <c r="PIM72" s="781"/>
      <c r="PIN72" s="781"/>
      <c r="PIO72" s="781"/>
      <c r="PIP72" s="781"/>
      <c r="PIQ72" s="781"/>
      <c r="PIR72" s="781"/>
      <c r="PIS72" s="781"/>
      <c r="PIT72" s="781"/>
      <c r="PIU72" s="781"/>
      <c r="PIV72" s="781"/>
      <c r="PIW72" s="781"/>
      <c r="PIX72" s="781"/>
      <c r="PIY72" s="781"/>
      <c r="PIZ72" s="781"/>
      <c r="PJA72" s="781"/>
      <c r="PJB72" s="781"/>
      <c r="PJC72" s="781"/>
      <c r="PJD72" s="781"/>
      <c r="PJE72" s="781"/>
      <c r="PJF72" s="781"/>
      <c r="PJG72" s="781"/>
      <c r="PJH72" s="781"/>
      <c r="PJI72" s="781"/>
      <c r="PJJ72" s="781"/>
      <c r="PJK72" s="781"/>
      <c r="PJL72" s="781"/>
      <c r="PJM72" s="781"/>
      <c r="PJN72" s="781"/>
      <c r="PJO72" s="781"/>
      <c r="PJP72" s="781"/>
      <c r="PJQ72" s="781"/>
      <c r="PJR72" s="781"/>
      <c r="PJS72" s="781"/>
      <c r="PJT72" s="781"/>
      <c r="PJU72" s="781"/>
      <c r="PJV72" s="781"/>
      <c r="PJW72" s="781"/>
      <c r="PJX72" s="781"/>
      <c r="PJY72" s="781"/>
      <c r="PJZ72" s="781"/>
      <c r="PKA72" s="781"/>
      <c r="PKB72" s="781"/>
      <c r="PKC72" s="781"/>
      <c r="PKD72" s="781"/>
      <c r="PKE72" s="781"/>
      <c r="PKF72" s="781"/>
      <c r="PKG72" s="781"/>
      <c r="PKH72" s="781"/>
      <c r="PKI72" s="781"/>
      <c r="PKJ72" s="781"/>
      <c r="PKK72" s="781"/>
      <c r="PKL72" s="781"/>
      <c r="PKM72" s="781"/>
      <c r="PKN72" s="781"/>
      <c r="PKO72" s="781"/>
      <c r="PKP72" s="781"/>
      <c r="PKQ72" s="781"/>
      <c r="PKR72" s="781"/>
      <c r="PKS72" s="781"/>
      <c r="PKT72" s="781"/>
      <c r="PKU72" s="781"/>
      <c r="PKV72" s="781"/>
      <c r="PKW72" s="781"/>
      <c r="PKX72" s="781"/>
      <c r="PKY72" s="781"/>
      <c r="PKZ72" s="781"/>
      <c r="PLA72" s="781"/>
      <c r="PLB72" s="781"/>
      <c r="PLC72" s="781"/>
      <c r="PLD72" s="781"/>
      <c r="PLE72" s="781"/>
      <c r="PLF72" s="781"/>
      <c r="PLG72" s="781"/>
      <c r="PLH72" s="781"/>
      <c r="PLI72" s="781"/>
      <c r="PLJ72" s="781"/>
      <c r="PLK72" s="781"/>
      <c r="PLL72" s="781"/>
      <c r="PLM72" s="781"/>
      <c r="PLN72" s="781"/>
      <c r="PLO72" s="781"/>
      <c r="PLP72" s="781"/>
      <c r="PLQ72" s="781"/>
      <c r="PLR72" s="781"/>
      <c r="PLS72" s="781"/>
      <c r="PLT72" s="781"/>
      <c r="PLU72" s="781"/>
      <c r="PLV72" s="781"/>
      <c r="PLW72" s="781"/>
      <c r="PLX72" s="781"/>
      <c r="PLY72" s="781"/>
      <c r="PLZ72" s="781"/>
      <c r="PMA72" s="781"/>
      <c r="PMB72" s="781"/>
      <c r="PMC72" s="781"/>
      <c r="PMD72" s="781"/>
      <c r="PME72" s="781"/>
      <c r="PMF72" s="781"/>
      <c r="PMG72" s="781"/>
      <c r="PMH72" s="781"/>
      <c r="PMI72" s="781"/>
      <c r="PMJ72" s="781"/>
      <c r="PMK72" s="781"/>
      <c r="PML72" s="781"/>
      <c r="PMM72" s="781"/>
      <c r="PMN72" s="781"/>
      <c r="PMO72" s="781"/>
      <c r="PMP72" s="781"/>
      <c r="PMQ72" s="781"/>
      <c r="PMR72" s="781"/>
      <c r="PMS72" s="781"/>
      <c r="PMT72" s="781"/>
      <c r="PMU72" s="781"/>
      <c r="PMV72" s="781"/>
      <c r="PMW72" s="781"/>
      <c r="PMX72" s="781"/>
      <c r="PMY72" s="781"/>
      <c r="PMZ72" s="781"/>
      <c r="PNA72" s="781"/>
      <c r="PNB72" s="781"/>
      <c r="PNC72" s="781"/>
      <c r="PND72" s="781"/>
      <c r="PNE72" s="781"/>
      <c r="PNF72" s="781"/>
      <c r="PNG72" s="781"/>
      <c r="PNH72" s="781"/>
      <c r="PNI72" s="781"/>
      <c r="PNJ72" s="781"/>
      <c r="PNK72" s="781"/>
      <c r="PNL72" s="781"/>
      <c r="PNM72" s="781"/>
      <c r="PNN72" s="781"/>
      <c r="PNO72" s="781"/>
      <c r="PNP72" s="781"/>
      <c r="PNQ72" s="781"/>
      <c r="PNR72" s="781"/>
      <c r="PNS72" s="781"/>
      <c r="PNT72" s="781"/>
      <c r="PNU72" s="781"/>
      <c r="PNV72" s="781"/>
      <c r="PNW72" s="781"/>
      <c r="PNX72" s="781"/>
      <c r="PNY72" s="781"/>
      <c r="PNZ72" s="781"/>
      <c r="POA72" s="781"/>
      <c r="POB72" s="781"/>
      <c r="POC72" s="781"/>
      <c r="POD72" s="781"/>
      <c r="POE72" s="781"/>
      <c r="POF72" s="781"/>
      <c r="POG72" s="781"/>
      <c r="POH72" s="781"/>
      <c r="POI72" s="781"/>
      <c r="POJ72" s="781"/>
      <c r="POK72" s="781"/>
      <c r="POL72" s="781"/>
      <c r="POM72" s="781"/>
      <c r="PON72" s="781"/>
      <c r="POO72" s="781"/>
      <c r="POP72" s="781"/>
      <c r="POQ72" s="781"/>
      <c r="POR72" s="781"/>
      <c r="POS72" s="781"/>
      <c r="POT72" s="781"/>
      <c r="POU72" s="781"/>
      <c r="POV72" s="781"/>
      <c r="POW72" s="781"/>
      <c r="POX72" s="781"/>
      <c r="POY72" s="781"/>
      <c r="POZ72" s="781"/>
      <c r="PPA72" s="781"/>
      <c r="PPB72" s="781"/>
      <c r="PPC72" s="781"/>
      <c r="PPD72" s="781"/>
      <c r="PPE72" s="781"/>
      <c r="PPF72" s="781"/>
      <c r="PPG72" s="781"/>
      <c r="PPH72" s="781"/>
      <c r="PPI72" s="781"/>
      <c r="PPJ72" s="781"/>
      <c r="PPK72" s="781"/>
      <c r="PPL72" s="781"/>
      <c r="PPM72" s="781"/>
      <c r="PPN72" s="781"/>
      <c r="PPO72" s="781"/>
      <c r="PPP72" s="781"/>
      <c r="PPQ72" s="781"/>
      <c r="PPR72" s="781"/>
      <c r="PPS72" s="781"/>
      <c r="PPT72" s="781"/>
      <c r="PPU72" s="781"/>
      <c r="PPV72" s="781"/>
      <c r="PPW72" s="781"/>
      <c r="PPX72" s="781"/>
      <c r="PPY72" s="781"/>
      <c r="PPZ72" s="781"/>
      <c r="PQA72" s="781"/>
      <c r="PQB72" s="781"/>
      <c r="PQC72" s="781"/>
      <c r="PQD72" s="781"/>
      <c r="PQE72" s="781"/>
      <c r="PQF72" s="781"/>
      <c r="PQG72" s="781"/>
      <c r="PQH72" s="781"/>
      <c r="PQI72" s="781"/>
      <c r="PQJ72" s="781"/>
      <c r="PQK72" s="781"/>
      <c r="PQL72" s="781"/>
      <c r="PQM72" s="781"/>
      <c r="PQN72" s="781"/>
      <c r="PQO72" s="781"/>
      <c r="PQP72" s="781"/>
      <c r="PQQ72" s="781"/>
      <c r="PQR72" s="781"/>
      <c r="PQS72" s="781"/>
      <c r="PQT72" s="781"/>
      <c r="PQU72" s="781"/>
      <c r="PQV72" s="781"/>
      <c r="PQW72" s="781"/>
      <c r="PQX72" s="781"/>
      <c r="PQY72" s="781"/>
      <c r="PQZ72" s="781"/>
      <c r="PRA72" s="781"/>
      <c r="PRB72" s="781"/>
      <c r="PRC72" s="781"/>
      <c r="PRD72" s="781"/>
      <c r="PRE72" s="781"/>
      <c r="PRF72" s="781"/>
      <c r="PRG72" s="781"/>
      <c r="PRH72" s="781"/>
      <c r="PRI72" s="781"/>
      <c r="PRJ72" s="781"/>
      <c r="PRK72" s="781"/>
      <c r="PRL72" s="781"/>
      <c r="PRM72" s="781"/>
      <c r="PRN72" s="781"/>
      <c r="PRO72" s="781"/>
      <c r="PRP72" s="781"/>
      <c r="PRQ72" s="781"/>
      <c r="PRR72" s="781"/>
      <c r="PRS72" s="781"/>
      <c r="PRT72" s="781"/>
      <c r="PRU72" s="781"/>
      <c r="PRV72" s="781"/>
      <c r="PRW72" s="781"/>
      <c r="PRX72" s="781"/>
      <c r="PRY72" s="781"/>
      <c r="PRZ72" s="781"/>
      <c r="PSA72" s="781"/>
      <c r="PSB72" s="781"/>
      <c r="PSC72" s="781"/>
      <c r="PSD72" s="781"/>
      <c r="PSE72" s="781"/>
      <c r="PSF72" s="781"/>
      <c r="PSG72" s="781"/>
      <c r="PSH72" s="781"/>
      <c r="PSI72" s="781"/>
      <c r="PSJ72" s="781"/>
      <c r="PSK72" s="781"/>
      <c r="PSL72" s="781"/>
      <c r="PSM72" s="781"/>
      <c r="PSN72" s="781"/>
      <c r="PSO72" s="781"/>
      <c r="PSP72" s="781"/>
      <c r="PSQ72" s="781"/>
      <c r="PSR72" s="781"/>
      <c r="PSS72" s="781"/>
      <c r="PST72" s="781"/>
      <c r="PSU72" s="781"/>
      <c r="PSV72" s="781"/>
      <c r="PSW72" s="781"/>
      <c r="PSX72" s="781"/>
      <c r="PSY72" s="781"/>
      <c r="PSZ72" s="781"/>
      <c r="PTA72" s="781"/>
      <c r="PTB72" s="781"/>
      <c r="PTC72" s="781"/>
      <c r="PTD72" s="781"/>
      <c r="PTE72" s="781"/>
      <c r="PTF72" s="781"/>
      <c r="PTG72" s="781"/>
      <c r="PTH72" s="781"/>
      <c r="PTI72" s="781"/>
      <c r="PTJ72" s="781"/>
      <c r="PTK72" s="781"/>
      <c r="PTL72" s="781"/>
      <c r="PTM72" s="781"/>
      <c r="PTN72" s="781"/>
      <c r="PTO72" s="781"/>
      <c r="PTP72" s="781"/>
      <c r="PTQ72" s="781"/>
      <c r="PTR72" s="781"/>
      <c r="PTS72" s="781"/>
      <c r="PTT72" s="781"/>
      <c r="PTU72" s="781"/>
      <c r="PTV72" s="781"/>
      <c r="PTW72" s="781"/>
      <c r="PTX72" s="781"/>
      <c r="PTY72" s="781"/>
      <c r="PTZ72" s="781"/>
      <c r="PUA72" s="781"/>
      <c r="PUB72" s="781"/>
      <c r="PUC72" s="781"/>
      <c r="PUD72" s="781"/>
      <c r="PUE72" s="781"/>
      <c r="PUF72" s="781"/>
      <c r="PUG72" s="781"/>
      <c r="PUH72" s="781"/>
      <c r="PUI72" s="781"/>
      <c r="PUJ72" s="781"/>
      <c r="PUK72" s="781"/>
      <c r="PUL72" s="781"/>
      <c r="PUM72" s="781"/>
      <c r="PUN72" s="781"/>
      <c r="PUO72" s="781"/>
      <c r="PUP72" s="781"/>
      <c r="PUQ72" s="781"/>
      <c r="PUR72" s="781"/>
      <c r="PUS72" s="781"/>
      <c r="PUT72" s="781"/>
      <c r="PUU72" s="781"/>
      <c r="PUV72" s="781"/>
      <c r="PUW72" s="781"/>
      <c r="PUX72" s="781"/>
      <c r="PUY72" s="781"/>
      <c r="PUZ72" s="781"/>
      <c r="PVA72" s="781"/>
      <c r="PVB72" s="781"/>
      <c r="PVC72" s="781"/>
      <c r="PVD72" s="781"/>
      <c r="PVE72" s="781"/>
      <c r="PVF72" s="781"/>
      <c r="PVG72" s="781"/>
      <c r="PVH72" s="781"/>
      <c r="PVI72" s="781"/>
      <c r="PVJ72" s="781"/>
      <c r="PVK72" s="781"/>
      <c r="PVL72" s="781"/>
      <c r="PVM72" s="781"/>
      <c r="PVN72" s="781"/>
      <c r="PVO72" s="781"/>
      <c r="PVP72" s="781"/>
      <c r="PVQ72" s="781"/>
      <c r="PVR72" s="781"/>
      <c r="PVS72" s="781"/>
      <c r="PVT72" s="781"/>
      <c r="PVU72" s="781"/>
      <c r="PVV72" s="781"/>
      <c r="PVW72" s="781"/>
      <c r="PVX72" s="781"/>
      <c r="PVY72" s="781"/>
      <c r="PVZ72" s="781"/>
      <c r="PWA72" s="781"/>
      <c r="PWB72" s="781"/>
      <c r="PWC72" s="781"/>
      <c r="PWD72" s="781"/>
      <c r="PWE72" s="781"/>
      <c r="PWF72" s="781"/>
      <c r="PWG72" s="781"/>
      <c r="PWH72" s="781"/>
      <c r="PWI72" s="781"/>
      <c r="PWJ72" s="781"/>
      <c r="PWK72" s="781"/>
      <c r="PWL72" s="781"/>
      <c r="PWM72" s="781"/>
      <c r="PWN72" s="781"/>
      <c r="PWO72" s="781"/>
      <c r="PWP72" s="781"/>
      <c r="PWQ72" s="781"/>
      <c r="PWR72" s="781"/>
      <c r="PWS72" s="781"/>
      <c r="PWT72" s="781"/>
      <c r="PWU72" s="781"/>
      <c r="PWV72" s="781"/>
      <c r="PWW72" s="781"/>
      <c r="PWX72" s="781"/>
      <c r="PWY72" s="781"/>
      <c r="PWZ72" s="781"/>
      <c r="PXA72" s="781"/>
      <c r="PXB72" s="781"/>
      <c r="PXC72" s="781"/>
      <c r="PXD72" s="781"/>
      <c r="PXE72" s="781"/>
      <c r="PXF72" s="781"/>
      <c r="PXG72" s="781"/>
      <c r="PXH72" s="781"/>
      <c r="PXI72" s="781"/>
      <c r="PXJ72" s="781"/>
      <c r="PXK72" s="781"/>
      <c r="PXL72" s="781"/>
      <c r="PXM72" s="781"/>
      <c r="PXN72" s="781"/>
      <c r="PXO72" s="781"/>
      <c r="PXP72" s="781"/>
      <c r="PXQ72" s="781"/>
      <c r="PXR72" s="781"/>
      <c r="PXS72" s="781"/>
      <c r="PXT72" s="781"/>
      <c r="PXU72" s="781"/>
      <c r="PXV72" s="781"/>
      <c r="PXW72" s="781"/>
      <c r="PXX72" s="781"/>
      <c r="PXY72" s="781"/>
      <c r="PXZ72" s="781"/>
      <c r="PYA72" s="781"/>
      <c r="PYB72" s="781"/>
      <c r="PYC72" s="781"/>
      <c r="PYD72" s="781"/>
      <c r="PYE72" s="781"/>
      <c r="PYF72" s="781"/>
      <c r="PYG72" s="781"/>
      <c r="PYH72" s="781"/>
      <c r="PYI72" s="781"/>
      <c r="PYJ72" s="781"/>
      <c r="PYK72" s="781"/>
      <c r="PYL72" s="781"/>
      <c r="PYM72" s="781"/>
      <c r="PYN72" s="781"/>
      <c r="PYO72" s="781"/>
      <c r="PYP72" s="781"/>
      <c r="PYQ72" s="781"/>
      <c r="PYR72" s="781"/>
      <c r="PYS72" s="781"/>
      <c r="PYT72" s="781"/>
      <c r="PYU72" s="781"/>
      <c r="PYV72" s="781"/>
      <c r="PYW72" s="781"/>
      <c r="PYX72" s="781"/>
      <c r="PYY72" s="781"/>
      <c r="PYZ72" s="781"/>
      <c r="PZA72" s="781"/>
      <c r="PZB72" s="781"/>
      <c r="PZC72" s="781"/>
      <c r="PZD72" s="781"/>
      <c r="PZE72" s="781"/>
      <c r="PZF72" s="781"/>
      <c r="PZG72" s="781"/>
      <c r="PZH72" s="781"/>
      <c r="PZI72" s="781"/>
      <c r="PZJ72" s="781"/>
      <c r="PZK72" s="781"/>
      <c r="PZL72" s="781"/>
      <c r="PZM72" s="781"/>
      <c r="PZN72" s="781"/>
      <c r="PZO72" s="781"/>
      <c r="PZP72" s="781"/>
      <c r="PZQ72" s="781"/>
      <c r="PZR72" s="781"/>
      <c r="PZS72" s="781"/>
      <c r="PZT72" s="781"/>
      <c r="PZU72" s="781"/>
      <c r="PZV72" s="781"/>
      <c r="PZW72" s="781"/>
      <c r="PZX72" s="781"/>
      <c r="PZY72" s="781"/>
      <c r="PZZ72" s="781"/>
      <c r="QAA72" s="781"/>
      <c r="QAB72" s="781"/>
      <c r="QAC72" s="781"/>
      <c r="QAD72" s="781"/>
      <c r="QAE72" s="781"/>
      <c r="QAF72" s="781"/>
      <c r="QAG72" s="781"/>
      <c r="QAH72" s="781"/>
      <c r="QAI72" s="781"/>
      <c r="QAJ72" s="781"/>
      <c r="QAK72" s="781"/>
      <c r="QAL72" s="781"/>
      <c r="QAM72" s="781"/>
      <c r="QAN72" s="781"/>
      <c r="QAO72" s="781"/>
      <c r="QAP72" s="781"/>
      <c r="QAQ72" s="781"/>
      <c r="QAR72" s="781"/>
      <c r="QAS72" s="781"/>
      <c r="QAT72" s="781"/>
      <c r="QAU72" s="781"/>
      <c r="QAV72" s="781"/>
      <c r="QAW72" s="781"/>
      <c r="QAX72" s="781"/>
      <c r="QAY72" s="781"/>
      <c r="QAZ72" s="781"/>
      <c r="QBA72" s="781"/>
      <c r="QBB72" s="781"/>
      <c r="QBC72" s="781"/>
      <c r="QBD72" s="781"/>
      <c r="QBE72" s="781"/>
      <c r="QBF72" s="781"/>
      <c r="QBG72" s="781"/>
      <c r="QBH72" s="781"/>
      <c r="QBI72" s="781"/>
      <c r="QBJ72" s="781"/>
      <c r="QBK72" s="781"/>
      <c r="QBL72" s="781"/>
      <c r="QBM72" s="781"/>
      <c r="QBN72" s="781"/>
      <c r="QBO72" s="781"/>
      <c r="QBP72" s="781"/>
      <c r="QBQ72" s="781"/>
      <c r="QBR72" s="781"/>
      <c r="QBS72" s="781"/>
      <c r="QBT72" s="781"/>
      <c r="QBU72" s="781"/>
      <c r="QBV72" s="781"/>
      <c r="QBW72" s="781"/>
      <c r="QBX72" s="781"/>
      <c r="QBY72" s="781"/>
      <c r="QBZ72" s="781"/>
      <c r="QCA72" s="781"/>
      <c r="QCB72" s="781"/>
      <c r="QCC72" s="781"/>
      <c r="QCD72" s="781"/>
      <c r="QCE72" s="781"/>
      <c r="QCF72" s="781"/>
      <c r="QCG72" s="781"/>
      <c r="QCH72" s="781"/>
      <c r="QCI72" s="781"/>
      <c r="QCJ72" s="781"/>
      <c r="QCK72" s="781"/>
      <c r="QCL72" s="781"/>
      <c r="QCM72" s="781"/>
      <c r="QCN72" s="781"/>
      <c r="QCO72" s="781"/>
      <c r="QCP72" s="781"/>
      <c r="QCQ72" s="781"/>
      <c r="QCR72" s="781"/>
      <c r="QCS72" s="781"/>
      <c r="QCT72" s="781"/>
      <c r="QCU72" s="781"/>
      <c r="QCV72" s="781"/>
      <c r="QCW72" s="781"/>
      <c r="QCX72" s="781"/>
      <c r="QCY72" s="781"/>
      <c r="QCZ72" s="781"/>
      <c r="QDA72" s="781"/>
      <c r="QDB72" s="781"/>
      <c r="QDC72" s="781"/>
      <c r="QDD72" s="781"/>
      <c r="QDE72" s="781"/>
      <c r="QDF72" s="781"/>
      <c r="QDG72" s="781"/>
      <c r="QDH72" s="781"/>
      <c r="QDI72" s="781"/>
      <c r="QDJ72" s="781"/>
      <c r="QDK72" s="781"/>
      <c r="QDL72" s="781"/>
      <c r="QDM72" s="781"/>
      <c r="QDN72" s="781"/>
      <c r="QDO72" s="781"/>
      <c r="QDP72" s="781"/>
      <c r="QDQ72" s="781"/>
      <c r="QDR72" s="781"/>
      <c r="QDS72" s="781"/>
      <c r="QDT72" s="781"/>
      <c r="QDU72" s="781"/>
      <c r="QDV72" s="781"/>
      <c r="QDW72" s="781"/>
      <c r="QDX72" s="781"/>
      <c r="QDY72" s="781"/>
      <c r="QDZ72" s="781"/>
      <c r="QEA72" s="781"/>
      <c r="QEB72" s="781"/>
      <c r="QEC72" s="781"/>
      <c r="QED72" s="781"/>
      <c r="QEE72" s="781"/>
      <c r="QEF72" s="781"/>
      <c r="QEG72" s="781"/>
      <c r="QEH72" s="781"/>
      <c r="QEI72" s="781"/>
      <c r="QEJ72" s="781"/>
      <c r="QEK72" s="781"/>
      <c r="QEL72" s="781"/>
      <c r="QEM72" s="781"/>
      <c r="QEN72" s="781"/>
      <c r="QEO72" s="781"/>
      <c r="QEP72" s="781"/>
      <c r="QEQ72" s="781"/>
      <c r="QER72" s="781"/>
      <c r="QES72" s="781"/>
      <c r="QET72" s="781"/>
      <c r="QEU72" s="781"/>
      <c r="QEV72" s="781"/>
      <c r="QEW72" s="781"/>
      <c r="QEX72" s="781"/>
      <c r="QEY72" s="781"/>
      <c r="QEZ72" s="781"/>
      <c r="QFA72" s="781"/>
      <c r="QFB72" s="781"/>
      <c r="QFC72" s="781"/>
      <c r="QFD72" s="781"/>
      <c r="QFE72" s="781"/>
      <c r="QFF72" s="781"/>
      <c r="QFG72" s="781"/>
      <c r="QFH72" s="781"/>
      <c r="QFI72" s="781"/>
      <c r="QFJ72" s="781"/>
      <c r="QFK72" s="781"/>
      <c r="QFL72" s="781"/>
      <c r="QFM72" s="781"/>
      <c r="QFN72" s="781"/>
      <c r="QFO72" s="781"/>
      <c r="QFP72" s="781"/>
      <c r="QFQ72" s="781"/>
      <c r="QFR72" s="781"/>
      <c r="QFS72" s="781"/>
      <c r="QFT72" s="781"/>
      <c r="QFU72" s="781"/>
      <c r="QFV72" s="781"/>
      <c r="QFW72" s="781"/>
      <c r="QFX72" s="781"/>
      <c r="QFY72" s="781"/>
      <c r="QFZ72" s="781"/>
      <c r="QGA72" s="781"/>
      <c r="QGB72" s="781"/>
      <c r="QGC72" s="781"/>
      <c r="QGD72" s="781"/>
      <c r="QGE72" s="781"/>
      <c r="QGF72" s="781"/>
      <c r="QGG72" s="781"/>
      <c r="QGH72" s="781"/>
      <c r="QGI72" s="781"/>
      <c r="QGJ72" s="781"/>
      <c r="QGK72" s="781"/>
      <c r="QGL72" s="781"/>
      <c r="QGM72" s="781"/>
      <c r="QGN72" s="781"/>
      <c r="QGO72" s="781"/>
      <c r="QGP72" s="781"/>
      <c r="QGQ72" s="781"/>
      <c r="QGR72" s="781"/>
      <c r="QGS72" s="781"/>
      <c r="QGT72" s="781"/>
      <c r="QGU72" s="781"/>
      <c r="QGV72" s="781"/>
      <c r="QGW72" s="781"/>
      <c r="QGX72" s="781"/>
      <c r="QGY72" s="781"/>
      <c r="QGZ72" s="781"/>
      <c r="QHA72" s="781"/>
      <c r="QHB72" s="781"/>
      <c r="QHC72" s="781"/>
      <c r="QHD72" s="781"/>
      <c r="QHE72" s="781"/>
      <c r="QHF72" s="781"/>
      <c r="QHG72" s="781"/>
      <c r="QHH72" s="781"/>
      <c r="QHI72" s="781"/>
      <c r="QHJ72" s="781"/>
      <c r="QHK72" s="781"/>
      <c r="QHL72" s="781"/>
      <c r="QHM72" s="781"/>
      <c r="QHN72" s="781"/>
      <c r="QHO72" s="781"/>
      <c r="QHP72" s="781"/>
      <c r="QHQ72" s="781"/>
      <c r="QHR72" s="781"/>
      <c r="QHS72" s="781"/>
      <c r="QHT72" s="781"/>
      <c r="QHU72" s="781"/>
      <c r="QHV72" s="781"/>
      <c r="QHW72" s="781"/>
      <c r="QHX72" s="781"/>
      <c r="QHY72" s="781"/>
      <c r="QHZ72" s="781"/>
      <c r="QIA72" s="781"/>
      <c r="QIB72" s="781"/>
      <c r="QIC72" s="781"/>
      <c r="QID72" s="781"/>
      <c r="QIE72" s="781"/>
      <c r="QIF72" s="781"/>
      <c r="QIG72" s="781"/>
      <c r="QIH72" s="781"/>
      <c r="QII72" s="781"/>
      <c r="QIJ72" s="781"/>
      <c r="QIK72" s="781"/>
      <c r="QIL72" s="781"/>
      <c r="QIM72" s="781"/>
      <c r="QIN72" s="781"/>
      <c r="QIO72" s="781"/>
      <c r="QIP72" s="781"/>
      <c r="QIQ72" s="781"/>
      <c r="QIR72" s="781"/>
      <c r="QIS72" s="781"/>
      <c r="QIT72" s="781"/>
      <c r="QIU72" s="781"/>
      <c r="QIV72" s="781"/>
      <c r="QIW72" s="781"/>
      <c r="QIX72" s="781"/>
      <c r="QIY72" s="781"/>
      <c r="QIZ72" s="781"/>
      <c r="QJA72" s="781"/>
      <c r="QJB72" s="781"/>
      <c r="QJC72" s="781"/>
      <c r="QJD72" s="781"/>
      <c r="QJE72" s="781"/>
      <c r="QJF72" s="781"/>
      <c r="QJG72" s="781"/>
      <c r="QJH72" s="781"/>
      <c r="QJI72" s="781"/>
      <c r="QJJ72" s="781"/>
      <c r="QJK72" s="781"/>
      <c r="QJL72" s="781"/>
      <c r="QJM72" s="781"/>
      <c r="QJN72" s="781"/>
      <c r="QJO72" s="781"/>
      <c r="QJP72" s="781"/>
      <c r="QJQ72" s="781"/>
      <c r="QJR72" s="781"/>
      <c r="QJS72" s="781"/>
      <c r="QJT72" s="781"/>
      <c r="QJU72" s="781"/>
      <c r="QJV72" s="781"/>
      <c r="QJW72" s="781"/>
      <c r="QJX72" s="781"/>
      <c r="QJY72" s="781"/>
      <c r="QJZ72" s="781"/>
      <c r="QKA72" s="781"/>
      <c r="QKB72" s="781"/>
      <c r="QKC72" s="781"/>
      <c r="QKD72" s="781"/>
      <c r="QKE72" s="781"/>
      <c r="QKF72" s="781"/>
      <c r="QKG72" s="781"/>
      <c r="QKH72" s="781"/>
      <c r="QKI72" s="781"/>
      <c r="QKJ72" s="781"/>
      <c r="QKK72" s="781"/>
      <c r="QKL72" s="781"/>
      <c r="QKM72" s="781"/>
      <c r="QKN72" s="781"/>
      <c r="QKO72" s="781"/>
      <c r="QKP72" s="781"/>
      <c r="QKQ72" s="781"/>
      <c r="QKR72" s="781"/>
      <c r="QKS72" s="781"/>
      <c r="QKT72" s="781"/>
      <c r="QKU72" s="781"/>
      <c r="QKV72" s="781"/>
      <c r="QKW72" s="781"/>
      <c r="QKX72" s="781"/>
      <c r="QKY72" s="781"/>
      <c r="QKZ72" s="781"/>
      <c r="QLA72" s="781"/>
      <c r="QLB72" s="781"/>
      <c r="QLC72" s="781"/>
      <c r="QLD72" s="781"/>
      <c r="QLE72" s="781"/>
      <c r="QLF72" s="781"/>
      <c r="QLG72" s="781"/>
      <c r="QLH72" s="781"/>
      <c r="QLI72" s="781"/>
      <c r="QLJ72" s="781"/>
      <c r="QLK72" s="781"/>
      <c r="QLL72" s="781"/>
      <c r="QLM72" s="781"/>
      <c r="QLN72" s="781"/>
      <c r="QLO72" s="781"/>
      <c r="QLP72" s="781"/>
      <c r="QLQ72" s="781"/>
      <c r="QLR72" s="781"/>
      <c r="QLS72" s="781"/>
      <c r="QLT72" s="781"/>
      <c r="QLU72" s="781"/>
      <c r="QLV72" s="781"/>
      <c r="QLW72" s="781"/>
      <c r="QLX72" s="781"/>
      <c r="QLY72" s="781"/>
      <c r="QLZ72" s="781"/>
      <c r="QMA72" s="781"/>
      <c r="QMB72" s="781"/>
      <c r="QMC72" s="781"/>
      <c r="QMD72" s="781"/>
      <c r="QME72" s="781"/>
      <c r="QMF72" s="781"/>
      <c r="QMG72" s="781"/>
      <c r="QMH72" s="781"/>
      <c r="QMI72" s="781"/>
      <c r="QMJ72" s="781"/>
      <c r="QMK72" s="781"/>
      <c r="QML72" s="781"/>
      <c r="QMM72" s="781"/>
      <c r="QMN72" s="781"/>
      <c r="QMO72" s="781"/>
      <c r="QMP72" s="781"/>
      <c r="QMQ72" s="781"/>
      <c r="QMR72" s="781"/>
      <c r="QMS72" s="781"/>
      <c r="QMT72" s="781"/>
      <c r="QMU72" s="781"/>
      <c r="QMV72" s="781"/>
      <c r="QMW72" s="781"/>
      <c r="QMX72" s="781"/>
      <c r="QMY72" s="781"/>
      <c r="QMZ72" s="781"/>
      <c r="QNA72" s="781"/>
      <c r="QNB72" s="781"/>
      <c r="QNC72" s="781"/>
      <c r="QND72" s="781"/>
      <c r="QNE72" s="781"/>
      <c r="QNF72" s="781"/>
      <c r="QNG72" s="781"/>
      <c r="QNH72" s="781"/>
      <c r="QNI72" s="781"/>
      <c r="QNJ72" s="781"/>
      <c r="QNK72" s="781"/>
      <c r="QNL72" s="781"/>
      <c r="QNM72" s="781"/>
      <c r="QNN72" s="781"/>
      <c r="QNO72" s="781"/>
      <c r="QNP72" s="781"/>
      <c r="QNQ72" s="781"/>
      <c r="QNR72" s="781"/>
      <c r="QNS72" s="781"/>
      <c r="QNT72" s="781"/>
      <c r="QNU72" s="781"/>
      <c r="QNV72" s="781"/>
      <c r="QNW72" s="781"/>
      <c r="QNX72" s="781"/>
      <c r="QNY72" s="781"/>
      <c r="QNZ72" s="781"/>
      <c r="QOA72" s="781"/>
      <c r="QOB72" s="781"/>
      <c r="QOC72" s="781"/>
      <c r="QOD72" s="781"/>
      <c r="QOE72" s="781"/>
      <c r="QOF72" s="781"/>
      <c r="QOG72" s="781"/>
      <c r="QOH72" s="781"/>
      <c r="QOI72" s="781"/>
      <c r="QOJ72" s="781"/>
      <c r="QOK72" s="781"/>
      <c r="QOL72" s="781"/>
      <c r="QOM72" s="781"/>
      <c r="QON72" s="781"/>
      <c r="QOO72" s="781"/>
      <c r="QOP72" s="781"/>
      <c r="QOQ72" s="781"/>
      <c r="QOR72" s="781"/>
      <c r="QOS72" s="781"/>
      <c r="QOT72" s="781"/>
      <c r="QOU72" s="781"/>
      <c r="QOV72" s="781"/>
      <c r="QOW72" s="781"/>
      <c r="QOX72" s="781"/>
      <c r="QOY72" s="781"/>
      <c r="QOZ72" s="781"/>
      <c r="QPA72" s="781"/>
      <c r="QPB72" s="781"/>
      <c r="QPC72" s="781"/>
      <c r="QPD72" s="781"/>
      <c r="QPE72" s="781"/>
      <c r="QPF72" s="781"/>
      <c r="QPG72" s="781"/>
      <c r="QPH72" s="781"/>
      <c r="QPI72" s="781"/>
      <c r="QPJ72" s="781"/>
      <c r="QPK72" s="781"/>
      <c r="QPL72" s="781"/>
      <c r="QPM72" s="781"/>
      <c r="QPN72" s="781"/>
      <c r="QPO72" s="781"/>
      <c r="QPP72" s="781"/>
      <c r="QPQ72" s="781"/>
      <c r="QPR72" s="781"/>
      <c r="QPS72" s="781"/>
      <c r="QPT72" s="781"/>
      <c r="QPU72" s="781"/>
      <c r="QPV72" s="781"/>
      <c r="QPW72" s="781"/>
      <c r="QPX72" s="781"/>
      <c r="QPY72" s="781"/>
      <c r="QPZ72" s="781"/>
      <c r="QQA72" s="781"/>
      <c r="QQB72" s="781"/>
      <c r="QQC72" s="781"/>
      <c r="QQD72" s="781"/>
      <c r="QQE72" s="781"/>
      <c r="QQF72" s="781"/>
      <c r="QQG72" s="781"/>
      <c r="QQH72" s="781"/>
      <c r="QQI72" s="781"/>
      <c r="QQJ72" s="781"/>
      <c r="QQK72" s="781"/>
      <c r="QQL72" s="781"/>
      <c r="QQM72" s="781"/>
      <c r="QQN72" s="781"/>
      <c r="QQO72" s="781"/>
      <c r="QQP72" s="781"/>
      <c r="QQQ72" s="781"/>
      <c r="QQR72" s="781"/>
      <c r="QQS72" s="781"/>
      <c r="QQT72" s="781"/>
      <c r="QQU72" s="781"/>
      <c r="QQV72" s="781"/>
      <c r="QQW72" s="781"/>
      <c r="QQX72" s="781"/>
      <c r="QQY72" s="781"/>
      <c r="QQZ72" s="781"/>
      <c r="QRA72" s="781"/>
      <c r="QRB72" s="781"/>
      <c r="QRC72" s="781"/>
      <c r="QRD72" s="781"/>
      <c r="QRE72" s="781"/>
      <c r="QRF72" s="781"/>
      <c r="QRG72" s="781"/>
      <c r="QRH72" s="781"/>
      <c r="QRI72" s="781"/>
      <c r="QRJ72" s="781"/>
      <c r="QRK72" s="781"/>
      <c r="QRL72" s="781"/>
      <c r="QRM72" s="781"/>
      <c r="QRN72" s="781"/>
      <c r="QRO72" s="781"/>
      <c r="QRP72" s="781"/>
      <c r="QRQ72" s="781"/>
      <c r="QRR72" s="781"/>
      <c r="QRS72" s="781"/>
      <c r="QRT72" s="781"/>
      <c r="QRU72" s="781"/>
      <c r="QRV72" s="781"/>
      <c r="QRW72" s="781"/>
      <c r="QRX72" s="781"/>
      <c r="QRY72" s="781"/>
      <c r="QRZ72" s="781"/>
      <c r="QSA72" s="781"/>
      <c r="QSB72" s="781"/>
      <c r="QSC72" s="781"/>
      <c r="QSD72" s="781"/>
      <c r="QSE72" s="781"/>
      <c r="QSF72" s="781"/>
      <c r="QSG72" s="781"/>
      <c r="QSH72" s="781"/>
      <c r="QSI72" s="781"/>
      <c r="QSJ72" s="781"/>
      <c r="QSK72" s="781"/>
      <c r="QSL72" s="781"/>
      <c r="QSM72" s="781"/>
      <c r="QSN72" s="781"/>
      <c r="QSO72" s="781"/>
      <c r="QSP72" s="781"/>
      <c r="QSQ72" s="781"/>
      <c r="QSR72" s="781"/>
      <c r="QSS72" s="781"/>
      <c r="QST72" s="781"/>
      <c r="QSU72" s="781"/>
      <c r="QSV72" s="781"/>
      <c r="QSW72" s="781"/>
      <c r="QSX72" s="781"/>
      <c r="QSY72" s="781"/>
      <c r="QSZ72" s="781"/>
      <c r="QTA72" s="781"/>
      <c r="QTB72" s="781"/>
      <c r="QTC72" s="781"/>
      <c r="QTD72" s="781"/>
      <c r="QTE72" s="781"/>
      <c r="QTF72" s="781"/>
      <c r="QTG72" s="781"/>
      <c r="QTH72" s="781"/>
      <c r="QTI72" s="781"/>
      <c r="QTJ72" s="781"/>
      <c r="QTK72" s="781"/>
      <c r="QTL72" s="781"/>
      <c r="QTM72" s="781"/>
      <c r="QTN72" s="781"/>
      <c r="QTO72" s="781"/>
      <c r="QTP72" s="781"/>
      <c r="QTQ72" s="781"/>
      <c r="QTR72" s="781"/>
      <c r="QTS72" s="781"/>
      <c r="QTT72" s="781"/>
      <c r="QTU72" s="781"/>
      <c r="QTV72" s="781"/>
      <c r="QTW72" s="781"/>
      <c r="QTX72" s="781"/>
      <c r="QTY72" s="781"/>
      <c r="QTZ72" s="781"/>
      <c r="QUA72" s="781"/>
      <c r="QUB72" s="781"/>
      <c r="QUC72" s="781"/>
      <c r="QUD72" s="781"/>
      <c r="QUE72" s="781"/>
      <c r="QUF72" s="781"/>
      <c r="QUG72" s="781"/>
      <c r="QUH72" s="781"/>
      <c r="QUI72" s="781"/>
      <c r="QUJ72" s="781"/>
      <c r="QUK72" s="781"/>
      <c r="QUL72" s="781"/>
      <c r="QUM72" s="781"/>
      <c r="QUN72" s="781"/>
      <c r="QUO72" s="781"/>
      <c r="QUP72" s="781"/>
      <c r="QUQ72" s="781"/>
      <c r="QUR72" s="781"/>
      <c r="QUS72" s="781"/>
      <c r="QUT72" s="781"/>
      <c r="QUU72" s="781"/>
      <c r="QUV72" s="781"/>
      <c r="QUW72" s="781"/>
      <c r="QUX72" s="781"/>
      <c r="QUY72" s="781"/>
      <c r="QUZ72" s="781"/>
      <c r="QVA72" s="781"/>
      <c r="QVB72" s="781"/>
      <c r="QVC72" s="781"/>
      <c r="QVD72" s="781"/>
      <c r="QVE72" s="781"/>
      <c r="QVF72" s="781"/>
      <c r="QVG72" s="781"/>
      <c r="QVH72" s="781"/>
      <c r="QVI72" s="781"/>
      <c r="QVJ72" s="781"/>
      <c r="QVK72" s="781"/>
      <c r="QVL72" s="781"/>
      <c r="QVM72" s="781"/>
      <c r="QVN72" s="781"/>
      <c r="QVO72" s="781"/>
      <c r="QVP72" s="781"/>
      <c r="QVQ72" s="781"/>
      <c r="QVR72" s="781"/>
      <c r="QVS72" s="781"/>
      <c r="QVT72" s="781"/>
      <c r="QVU72" s="781"/>
      <c r="QVV72" s="781"/>
      <c r="QVW72" s="781"/>
      <c r="QVX72" s="781"/>
      <c r="QVY72" s="781"/>
      <c r="QVZ72" s="781"/>
      <c r="QWA72" s="781"/>
      <c r="QWB72" s="781"/>
      <c r="QWC72" s="781"/>
      <c r="QWD72" s="781"/>
      <c r="QWE72" s="781"/>
      <c r="QWF72" s="781"/>
      <c r="QWG72" s="781"/>
      <c r="QWH72" s="781"/>
      <c r="QWI72" s="781"/>
      <c r="QWJ72" s="781"/>
      <c r="QWK72" s="781"/>
      <c r="QWL72" s="781"/>
      <c r="QWM72" s="781"/>
      <c r="QWN72" s="781"/>
      <c r="QWO72" s="781"/>
      <c r="QWP72" s="781"/>
      <c r="QWQ72" s="781"/>
      <c r="QWR72" s="781"/>
      <c r="QWS72" s="781"/>
      <c r="QWT72" s="781"/>
      <c r="QWU72" s="781"/>
      <c r="QWV72" s="781"/>
      <c r="QWW72" s="781"/>
      <c r="QWX72" s="781"/>
      <c r="QWY72" s="781"/>
      <c r="QWZ72" s="781"/>
      <c r="QXA72" s="781"/>
      <c r="QXB72" s="781"/>
      <c r="QXC72" s="781"/>
      <c r="QXD72" s="781"/>
      <c r="QXE72" s="781"/>
      <c r="QXF72" s="781"/>
      <c r="QXG72" s="781"/>
      <c r="QXH72" s="781"/>
      <c r="QXI72" s="781"/>
      <c r="QXJ72" s="781"/>
      <c r="QXK72" s="781"/>
      <c r="QXL72" s="781"/>
      <c r="QXM72" s="781"/>
      <c r="QXN72" s="781"/>
      <c r="QXO72" s="781"/>
      <c r="QXP72" s="781"/>
      <c r="QXQ72" s="781"/>
      <c r="QXR72" s="781"/>
      <c r="QXS72" s="781"/>
      <c r="QXT72" s="781"/>
      <c r="QXU72" s="781"/>
      <c r="QXV72" s="781"/>
      <c r="QXW72" s="781"/>
      <c r="QXX72" s="781"/>
      <c r="QXY72" s="781"/>
      <c r="QXZ72" s="781"/>
      <c r="QYA72" s="781"/>
      <c r="QYB72" s="781"/>
      <c r="QYC72" s="781"/>
      <c r="QYD72" s="781"/>
      <c r="QYE72" s="781"/>
      <c r="QYF72" s="781"/>
      <c r="QYG72" s="781"/>
      <c r="QYH72" s="781"/>
      <c r="QYI72" s="781"/>
      <c r="QYJ72" s="781"/>
      <c r="QYK72" s="781"/>
      <c r="QYL72" s="781"/>
      <c r="QYM72" s="781"/>
      <c r="QYN72" s="781"/>
      <c r="QYO72" s="781"/>
      <c r="QYP72" s="781"/>
      <c r="QYQ72" s="781"/>
      <c r="QYR72" s="781"/>
      <c r="QYS72" s="781"/>
      <c r="QYT72" s="781"/>
      <c r="QYU72" s="781"/>
      <c r="QYV72" s="781"/>
      <c r="QYW72" s="781"/>
      <c r="QYX72" s="781"/>
      <c r="QYY72" s="781"/>
      <c r="QYZ72" s="781"/>
      <c r="QZA72" s="781"/>
      <c r="QZB72" s="781"/>
      <c r="QZC72" s="781"/>
      <c r="QZD72" s="781"/>
      <c r="QZE72" s="781"/>
      <c r="QZF72" s="781"/>
      <c r="QZG72" s="781"/>
      <c r="QZH72" s="781"/>
      <c r="QZI72" s="781"/>
      <c r="QZJ72" s="781"/>
      <c r="QZK72" s="781"/>
      <c r="QZL72" s="781"/>
      <c r="QZM72" s="781"/>
      <c r="QZN72" s="781"/>
      <c r="QZO72" s="781"/>
      <c r="QZP72" s="781"/>
      <c r="QZQ72" s="781"/>
      <c r="QZR72" s="781"/>
      <c r="QZS72" s="781"/>
      <c r="QZT72" s="781"/>
      <c r="QZU72" s="781"/>
      <c r="QZV72" s="781"/>
      <c r="QZW72" s="781"/>
      <c r="QZX72" s="781"/>
      <c r="QZY72" s="781"/>
      <c r="QZZ72" s="781"/>
      <c r="RAA72" s="781"/>
      <c r="RAB72" s="781"/>
      <c r="RAC72" s="781"/>
      <c r="RAD72" s="781"/>
      <c r="RAE72" s="781"/>
      <c r="RAF72" s="781"/>
      <c r="RAG72" s="781"/>
      <c r="RAH72" s="781"/>
      <c r="RAI72" s="781"/>
      <c r="RAJ72" s="781"/>
      <c r="RAK72" s="781"/>
      <c r="RAL72" s="781"/>
      <c r="RAM72" s="781"/>
      <c r="RAN72" s="781"/>
      <c r="RAO72" s="781"/>
      <c r="RAP72" s="781"/>
      <c r="RAQ72" s="781"/>
      <c r="RAR72" s="781"/>
      <c r="RAS72" s="781"/>
      <c r="RAT72" s="781"/>
      <c r="RAU72" s="781"/>
      <c r="RAV72" s="781"/>
      <c r="RAW72" s="781"/>
      <c r="RAX72" s="781"/>
      <c r="RAY72" s="781"/>
      <c r="RAZ72" s="781"/>
      <c r="RBA72" s="781"/>
      <c r="RBB72" s="781"/>
      <c r="RBC72" s="781"/>
      <c r="RBD72" s="781"/>
      <c r="RBE72" s="781"/>
      <c r="RBF72" s="781"/>
      <c r="RBG72" s="781"/>
      <c r="RBH72" s="781"/>
      <c r="RBI72" s="781"/>
      <c r="RBJ72" s="781"/>
      <c r="RBK72" s="781"/>
      <c r="RBL72" s="781"/>
      <c r="RBM72" s="781"/>
      <c r="RBN72" s="781"/>
      <c r="RBO72" s="781"/>
      <c r="RBP72" s="781"/>
      <c r="RBQ72" s="781"/>
      <c r="RBR72" s="781"/>
      <c r="RBS72" s="781"/>
      <c r="RBT72" s="781"/>
      <c r="RBU72" s="781"/>
      <c r="RBV72" s="781"/>
      <c r="RBW72" s="781"/>
      <c r="RBX72" s="781"/>
      <c r="RBY72" s="781"/>
      <c r="RBZ72" s="781"/>
      <c r="RCA72" s="781"/>
      <c r="RCB72" s="781"/>
      <c r="RCC72" s="781"/>
      <c r="RCD72" s="781"/>
      <c r="RCE72" s="781"/>
      <c r="RCF72" s="781"/>
      <c r="RCG72" s="781"/>
      <c r="RCH72" s="781"/>
      <c r="RCI72" s="781"/>
      <c r="RCJ72" s="781"/>
      <c r="RCK72" s="781"/>
      <c r="RCL72" s="781"/>
      <c r="RCM72" s="781"/>
      <c r="RCN72" s="781"/>
      <c r="RCO72" s="781"/>
      <c r="RCP72" s="781"/>
      <c r="RCQ72" s="781"/>
      <c r="RCR72" s="781"/>
      <c r="RCS72" s="781"/>
      <c r="RCT72" s="781"/>
      <c r="RCU72" s="781"/>
      <c r="RCV72" s="781"/>
      <c r="RCW72" s="781"/>
      <c r="RCX72" s="781"/>
      <c r="RCY72" s="781"/>
      <c r="RCZ72" s="781"/>
      <c r="RDA72" s="781"/>
      <c r="RDB72" s="781"/>
      <c r="RDC72" s="781"/>
      <c r="RDD72" s="781"/>
      <c r="RDE72" s="781"/>
      <c r="RDF72" s="781"/>
      <c r="RDG72" s="781"/>
      <c r="RDH72" s="781"/>
      <c r="RDI72" s="781"/>
      <c r="RDJ72" s="781"/>
      <c r="RDK72" s="781"/>
      <c r="RDL72" s="781"/>
      <c r="RDM72" s="781"/>
      <c r="RDN72" s="781"/>
      <c r="RDO72" s="781"/>
      <c r="RDP72" s="781"/>
      <c r="RDQ72" s="781"/>
      <c r="RDR72" s="781"/>
      <c r="RDS72" s="781"/>
      <c r="RDT72" s="781"/>
      <c r="RDU72" s="781"/>
      <c r="RDV72" s="781"/>
      <c r="RDW72" s="781"/>
      <c r="RDX72" s="781"/>
      <c r="RDY72" s="781"/>
      <c r="RDZ72" s="781"/>
      <c r="REA72" s="781"/>
      <c r="REB72" s="781"/>
      <c r="REC72" s="781"/>
      <c r="RED72" s="781"/>
      <c r="REE72" s="781"/>
      <c r="REF72" s="781"/>
      <c r="REG72" s="781"/>
      <c r="REH72" s="781"/>
      <c r="REI72" s="781"/>
      <c r="REJ72" s="781"/>
      <c r="REK72" s="781"/>
      <c r="REL72" s="781"/>
      <c r="REM72" s="781"/>
      <c r="REN72" s="781"/>
      <c r="REO72" s="781"/>
      <c r="REP72" s="781"/>
      <c r="REQ72" s="781"/>
      <c r="RER72" s="781"/>
      <c r="RES72" s="781"/>
      <c r="RET72" s="781"/>
      <c r="REU72" s="781"/>
      <c r="REV72" s="781"/>
      <c r="REW72" s="781"/>
      <c r="REX72" s="781"/>
      <c r="REY72" s="781"/>
      <c r="REZ72" s="781"/>
      <c r="RFA72" s="781"/>
      <c r="RFB72" s="781"/>
      <c r="RFC72" s="781"/>
      <c r="RFD72" s="781"/>
      <c r="RFE72" s="781"/>
      <c r="RFF72" s="781"/>
      <c r="RFG72" s="781"/>
      <c r="RFH72" s="781"/>
      <c r="RFI72" s="781"/>
      <c r="RFJ72" s="781"/>
      <c r="RFK72" s="781"/>
      <c r="RFL72" s="781"/>
      <c r="RFM72" s="781"/>
      <c r="RFN72" s="781"/>
      <c r="RFO72" s="781"/>
      <c r="RFP72" s="781"/>
      <c r="RFQ72" s="781"/>
      <c r="RFR72" s="781"/>
      <c r="RFS72" s="781"/>
      <c r="RFT72" s="781"/>
      <c r="RFU72" s="781"/>
      <c r="RFV72" s="781"/>
      <c r="RFW72" s="781"/>
      <c r="RFX72" s="781"/>
      <c r="RFY72" s="781"/>
      <c r="RFZ72" s="781"/>
      <c r="RGA72" s="781"/>
      <c r="RGB72" s="781"/>
      <c r="RGC72" s="781"/>
      <c r="RGD72" s="781"/>
      <c r="RGE72" s="781"/>
      <c r="RGF72" s="781"/>
      <c r="RGG72" s="781"/>
      <c r="RGH72" s="781"/>
      <c r="RGI72" s="781"/>
      <c r="RGJ72" s="781"/>
      <c r="RGK72" s="781"/>
      <c r="RGL72" s="781"/>
      <c r="RGM72" s="781"/>
      <c r="RGN72" s="781"/>
      <c r="RGO72" s="781"/>
      <c r="RGP72" s="781"/>
      <c r="RGQ72" s="781"/>
      <c r="RGR72" s="781"/>
      <c r="RGS72" s="781"/>
      <c r="RGT72" s="781"/>
      <c r="RGU72" s="781"/>
      <c r="RGV72" s="781"/>
      <c r="RGW72" s="781"/>
      <c r="RGX72" s="781"/>
      <c r="RGY72" s="781"/>
      <c r="RGZ72" s="781"/>
      <c r="RHA72" s="781"/>
      <c r="RHB72" s="781"/>
      <c r="RHC72" s="781"/>
      <c r="RHD72" s="781"/>
      <c r="RHE72" s="781"/>
      <c r="RHF72" s="781"/>
      <c r="RHG72" s="781"/>
      <c r="RHH72" s="781"/>
      <c r="RHI72" s="781"/>
      <c r="RHJ72" s="781"/>
      <c r="RHK72" s="781"/>
      <c r="RHL72" s="781"/>
      <c r="RHM72" s="781"/>
      <c r="RHN72" s="781"/>
      <c r="RHO72" s="781"/>
      <c r="RHP72" s="781"/>
      <c r="RHQ72" s="781"/>
      <c r="RHR72" s="781"/>
      <c r="RHS72" s="781"/>
      <c r="RHT72" s="781"/>
      <c r="RHU72" s="781"/>
      <c r="RHV72" s="781"/>
      <c r="RHW72" s="781"/>
      <c r="RHX72" s="781"/>
      <c r="RHY72" s="781"/>
      <c r="RHZ72" s="781"/>
      <c r="RIA72" s="781"/>
      <c r="RIB72" s="781"/>
      <c r="RIC72" s="781"/>
      <c r="RID72" s="781"/>
      <c r="RIE72" s="781"/>
      <c r="RIF72" s="781"/>
      <c r="RIG72" s="781"/>
      <c r="RIH72" s="781"/>
      <c r="RII72" s="781"/>
      <c r="RIJ72" s="781"/>
      <c r="RIK72" s="781"/>
      <c r="RIL72" s="781"/>
      <c r="RIM72" s="781"/>
      <c r="RIN72" s="781"/>
      <c r="RIO72" s="781"/>
      <c r="RIP72" s="781"/>
      <c r="RIQ72" s="781"/>
      <c r="RIR72" s="781"/>
      <c r="RIS72" s="781"/>
      <c r="RIT72" s="781"/>
      <c r="RIU72" s="781"/>
      <c r="RIV72" s="781"/>
      <c r="RIW72" s="781"/>
      <c r="RIX72" s="781"/>
      <c r="RIY72" s="781"/>
      <c r="RIZ72" s="781"/>
      <c r="RJA72" s="781"/>
      <c r="RJB72" s="781"/>
      <c r="RJC72" s="781"/>
      <c r="RJD72" s="781"/>
      <c r="RJE72" s="781"/>
      <c r="RJF72" s="781"/>
      <c r="RJG72" s="781"/>
      <c r="RJH72" s="781"/>
      <c r="RJI72" s="781"/>
      <c r="RJJ72" s="781"/>
      <c r="RJK72" s="781"/>
      <c r="RJL72" s="781"/>
      <c r="RJM72" s="781"/>
      <c r="RJN72" s="781"/>
      <c r="RJO72" s="781"/>
      <c r="RJP72" s="781"/>
      <c r="RJQ72" s="781"/>
      <c r="RJR72" s="781"/>
      <c r="RJS72" s="781"/>
      <c r="RJT72" s="781"/>
      <c r="RJU72" s="781"/>
      <c r="RJV72" s="781"/>
      <c r="RJW72" s="781"/>
      <c r="RJX72" s="781"/>
      <c r="RJY72" s="781"/>
      <c r="RJZ72" s="781"/>
      <c r="RKA72" s="781"/>
      <c r="RKB72" s="781"/>
      <c r="RKC72" s="781"/>
      <c r="RKD72" s="781"/>
      <c r="RKE72" s="781"/>
      <c r="RKF72" s="781"/>
      <c r="RKG72" s="781"/>
      <c r="RKH72" s="781"/>
      <c r="RKI72" s="781"/>
      <c r="RKJ72" s="781"/>
      <c r="RKK72" s="781"/>
      <c r="RKL72" s="781"/>
      <c r="RKM72" s="781"/>
      <c r="RKN72" s="781"/>
      <c r="RKO72" s="781"/>
      <c r="RKP72" s="781"/>
      <c r="RKQ72" s="781"/>
      <c r="RKR72" s="781"/>
      <c r="RKS72" s="781"/>
      <c r="RKT72" s="781"/>
      <c r="RKU72" s="781"/>
      <c r="RKV72" s="781"/>
      <c r="RKW72" s="781"/>
      <c r="RKX72" s="781"/>
      <c r="RKY72" s="781"/>
      <c r="RKZ72" s="781"/>
      <c r="RLA72" s="781"/>
      <c r="RLB72" s="781"/>
      <c r="RLC72" s="781"/>
      <c r="RLD72" s="781"/>
      <c r="RLE72" s="781"/>
      <c r="RLF72" s="781"/>
      <c r="RLG72" s="781"/>
      <c r="RLH72" s="781"/>
      <c r="RLI72" s="781"/>
      <c r="RLJ72" s="781"/>
      <c r="RLK72" s="781"/>
      <c r="RLL72" s="781"/>
      <c r="RLM72" s="781"/>
      <c r="RLN72" s="781"/>
      <c r="RLO72" s="781"/>
      <c r="RLP72" s="781"/>
      <c r="RLQ72" s="781"/>
      <c r="RLR72" s="781"/>
      <c r="RLS72" s="781"/>
      <c r="RLT72" s="781"/>
      <c r="RLU72" s="781"/>
      <c r="RLV72" s="781"/>
      <c r="RLW72" s="781"/>
      <c r="RLX72" s="781"/>
      <c r="RLY72" s="781"/>
      <c r="RLZ72" s="781"/>
      <c r="RMA72" s="781"/>
      <c r="RMB72" s="781"/>
      <c r="RMC72" s="781"/>
      <c r="RMD72" s="781"/>
      <c r="RME72" s="781"/>
      <c r="RMF72" s="781"/>
      <c r="RMG72" s="781"/>
      <c r="RMH72" s="781"/>
      <c r="RMI72" s="781"/>
      <c r="RMJ72" s="781"/>
      <c r="RMK72" s="781"/>
      <c r="RML72" s="781"/>
      <c r="RMM72" s="781"/>
      <c r="RMN72" s="781"/>
      <c r="RMO72" s="781"/>
      <c r="RMP72" s="781"/>
      <c r="RMQ72" s="781"/>
      <c r="RMR72" s="781"/>
      <c r="RMS72" s="781"/>
      <c r="RMT72" s="781"/>
      <c r="RMU72" s="781"/>
      <c r="RMV72" s="781"/>
      <c r="RMW72" s="781"/>
      <c r="RMX72" s="781"/>
      <c r="RMY72" s="781"/>
      <c r="RMZ72" s="781"/>
      <c r="RNA72" s="781"/>
      <c r="RNB72" s="781"/>
      <c r="RNC72" s="781"/>
      <c r="RND72" s="781"/>
      <c r="RNE72" s="781"/>
      <c r="RNF72" s="781"/>
      <c r="RNG72" s="781"/>
      <c r="RNH72" s="781"/>
      <c r="RNI72" s="781"/>
      <c r="RNJ72" s="781"/>
      <c r="RNK72" s="781"/>
      <c r="RNL72" s="781"/>
      <c r="RNM72" s="781"/>
      <c r="RNN72" s="781"/>
      <c r="RNO72" s="781"/>
      <c r="RNP72" s="781"/>
      <c r="RNQ72" s="781"/>
      <c r="RNR72" s="781"/>
      <c r="RNS72" s="781"/>
      <c r="RNT72" s="781"/>
      <c r="RNU72" s="781"/>
      <c r="RNV72" s="781"/>
      <c r="RNW72" s="781"/>
      <c r="RNX72" s="781"/>
      <c r="RNY72" s="781"/>
      <c r="RNZ72" s="781"/>
      <c r="ROA72" s="781"/>
      <c r="ROB72" s="781"/>
      <c r="ROC72" s="781"/>
      <c r="ROD72" s="781"/>
      <c r="ROE72" s="781"/>
      <c r="ROF72" s="781"/>
      <c r="ROG72" s="781"/>
      <c r="ROH72" s="781"/>
      <c r="ROI72" s="781"/>
      <c r="ROJ72" s="781"/>
      <c r="ROK72" s="781"/>
      <c r="ROL72" s="781"/>
      <c r="ROM72" s="781"/>
      <c r="RON72" s="781"/>
      <c r="ROO72" s="781"/>
      <c r="ROP72" s="781"/>
      <c r="ROQ72" s="781"/>
      <c r="ROR72" s="781"/>
      <c r="ROS72" s="781"/>
      <c r="ROT72" s="781"/>
      <c r="ROU72" s="781"/>
      <c r="ROV72" s="781"/>
      <c r="ROW72" s="781"/>
      <c r="ROX72" s="781"/>
      <c r="ROY72" s="781"/>
      <c r="ROZ72" s="781"/>
      <c r="RPA72" s="781"/>
      <c r="RPB72" s="781"/>
      <c r="RPC72" s="781"/>
      <c r="RPD72" s="781"/>
      <c r="RPE72" s="781"/>
      <c r="RPF72" s="781"/>
      <c r="RPG72" s="781"/>
      <c r="RPH72" s="781"/>
      <c r="RPI72" s="781"/>
      <c r="RPJ72" s="781"/>
      <c r="RPK72" s="781"/>
      <c r="RPL72" s="781"/>
      <c r="RPM72" s="781"/>
      <c r="RPN72" s="781"/>
      <c r="RPO72" s="781"/>
      <c r="RPP72" s="781"/>
      <c r="RPQ72" s="781"/>
      <c r="RPR72" s="781"/>
      <c r="RPS72" s="781"/>
      <c r="RPT72" s="781"/>
      <c r="RPU72" s="781"/>
      <c r="RPV72" s="781"/>
      <c r="RPW72" s="781"/>
      <c r="RPX72" s="781"/>
      <c r="RPY72" s="781"/>
      <c r="RPZ72" s="781"/>
      <c r="RQA72" s="781"/>
      <c r="RQB72" s="781"/>
      <c r="RQC72" s="781"/>
      <c r="RQD72" s="781"/>
      <c r="RQE72" s="781"/>
      <c r="RQF72" s="781"/>
      <c r="RQG72" s="781"/>
      <c r="RQH72" s="781"/>
      <c r="RQI72" s="781"/>
      <c r="RQJ72" s="781"/>
      <c r="RQK72" s="781"/>
      <c r="RQL72" s="781"/>
      <c r="RQM72" s="781"/>
      <c r="RQN72" s="781"/>
      <c r="RQO72" s="781"/>
      <c r="RQP72" s="781"/>
      <c r="RQQ72" s="781"/>
      <c r="RQR72" s="781"/>
      <c r="RQS72" s="781"/>
      <c r="RQT72" s="781"/>
      <c r="RQU72" s="781"/>
      <c r="RQV72" s="781"/>
      <c r="RQW72" s="781"/>
      <c r="RQX72" s="781"/>
      <c r="RQY72" s="781"/>
      <c r="RQZ72" s="781"/>
      <c r="RRA72" s="781"/>
      <c r="RRB72" s="781"/>
      <c r="RRC72" s="781"/>
      <c r="RRD72" s="781"/>
      <c r="RRE72" s="781"/>
      <c r="RRF72" s="781"/>
      <c r="RRG72" s="781"/>
      <c r="RRH72" s="781"/>
      <c r="RRI72" s="781"/>
      <c r="RRJ72" s="781"/>
      <c r="RRK72" s="781"/>
      <c r="RRL72" s="781"/>
      <c r="RRM72" s="781"/>
      <c r="RRN72" s="781"/>
      <c r="RRO72" s="781"/>
      <c r="RRP72" s="781"/>
      <c r="RRQ72" s="781"/>
      <c r="RRR72" s="781"/>
      <c r="RRS72" s="781"/>
      <c r="RRT72" s="781"/>
      <c r="RRU72" s="781"/>
      <c r="RRV72" s="781"/>
      <c r="RRW72" s="781"/>
      <c r="RRX72" s="781"/>
      <c r="RRY72" s="781"/>
      <c r="RRZ72" s="781"/>
      <c r="RSA72" s="781"/>
      <c r="RSB72" s="781"/>
      <c r="RSC72" s="781"/>
      <c r="RSD72" s="781"/>
      <c r="RSE72" s="781"/>
      <c r="RSF72" s="781"/>
      <c r="RSG72" s="781"/>
      <c r="RSH72" s="781"/>
      <c r="RSI72" s="781"/>
      <c r="RSJ72" s="781"/>
      <c r="RSK72" s="781"/>
      <c r="RSL72" s="781"/>
      <c r="RSM72" s="781"/>
      <c r="RSN72" s="781"/>
      <c r="RSO72" s="781"/>
      <c r="RSP72" s="781"/>
      <c r="RSQ72" s="781"/>
      <c r="RSR72" s="781"/>
      <c r="RSS72" s="781"/>
      <c r="RST72" s="781"/>
      <c r="RSU72" s="781"/>
      <c r="RSV72" s="781"/>
      <c r="RSW72" s="781"/>
      <c r="RSX72" s="781"/>
      <c r="RSY72" s="781"/>
      <c r="RSZ72" s="781"/>
      <c r="RTA72" s="781"/>
      <c r="RTB72" s="781"/>
      <c r="RTC72" s="781"/>
      <c r="RTD72" s="781"/>
      <c r="RTE72" s="781"/>
      <c r="RTF72" s="781"/>
      <c r="RTG72" s="781"/>
      <c r="RTH72" s="781"/>
      <c r="RTI72" s="781"/>
      <c r="RTJ72" s="781"/>
      <c r="RTK72" s="781"/>
      <c r="RTL72" s="781"/>
      <c r="RTM72" s="781"/>
      <c r="RTN72" s="781"/>
      <c r="RTO72" s="781"/>
      <c r="RTP72" s="781"/>
      <c r="RTQ72" s="781"/>
      <c r="RTR72" s="781"/>
      <c r="RTS72" s="781"/>
      <c r="RTT72" s="781"/>
      <c r="RTU72" s="781"/>
      <c r="RTV72" s="781"/>
      <c r="RTW72" s="781"/>
      <c r="RTX72" s="781"/>
      <c r="RTY72" s="781"/>
      <c r="RTZ72" s="781"/>
      <c r="RUA72" s="781"/>
      <c r="RUB72" s="781"/>
      <c r="RUC72" s="781"/>
      <c r="RUD72" s="781"/>
      <c r="RUE72" s="781"/>
      <c r="RUF72" s="781"/>
      <c r="RUG72" s="781"/>
      <c r="RUH72" s="781"/>
      <c r="RUI72" s="781"/>
      <c r="RUJ72" s="781"/>
      <c r="RUK72" s="781"/>
      <c r="RUL72" s="781"/>
      <c r="RUM72" s="781"/>
      <c r="RUN72" s="781"/>
      <c r="RUO72" s="781"/>
      <c r="RUP72" s="781"/>
      <c r="RUQ72" s="781"/>
      <c r="RUR72" s="781"/>
      <c r="RUS72" s="781"/>
      <c r="RUT72" s="781"/>
      <c r="RUU72" s="781"/>
      <c r="RUV72" s="781"/>
      <c r="RUW72" s="781"/>
      <c r="RUX72" s="781"/>
      <c r="RUY72" s="781"/>
      <c r="RUZ72" s="781"/>
      <c r="RVA72" s="781"/>
      <c r="RVB72" s="781"/>
      <c r="RVC72" s="781"/>
      <c r="RVD72" s="781"/>
      <c r="RVE72" s="781"/>
      <c r="RVF72" s="781"/>
      <c r="RVG72" s="781"/>
      <c r="RVH72" s="781"/>
      <c r="RVI72" s="781"/>
      <c r="RVJ72" s="781"/>
      <c r="RVK72" s="781"/>
      <c r="RVL72" s="781"/>
      <c r="RVM72" s="781"/>
      <c r="RVN72" s="781"/>
      <c r="RVO72" s="781"/>
      <c r="RVP72" s="781"/>
      <c r="RVQ72" s="781"/>
      <c r="RVR72" s="781"/>
      <c r="RVS72" s="781"/>
      <c r="RVT72" s="781"/>
      <c r="RVU72" s="781"/>
      <c r="RVV72" s="781"/>
      <c r="RVW72" s="781"/>
      <c r="RVX72" s="781"/>
      <c r="RVY72" s="781"/>
      <c r="RVZ72" s="781"/>
      <c r="RWA72" s="781"/>
      <c r="RWB72" s="781"/>
      <c r="RWC72" s="781"/>
      <c r="RWD72" s="781"/>
      <c r="RWE72" s="781"/>
      <c r="RWF72" s="781"/>
      <c r="RWG72" s="781"/>
      <c r="RWH72" s="781"/>
      <c r="RWI72" s="781"/>
      <c r="RWJ72" s="781"/>
      <c r="RWK72" s="781"/>
      <c r="RWL72" s="781"/>
      <c r="RWM72" s="781"/>
      <c r="RWN72" s="781"/>
      <c r="RWO72" s="781"/>
      <c r="RWP72" s="781"/>
      <c r="RWQ72" s="781"/>
      <c r="RWR72" s="781"/>
      <c r="RWS72" s="781"/>
      <c r="RWT72" s="781"/>
      <c r="RWU72" s="781"/>
      <c r="RWV72" s="781"/>
      <c r="RWW72" s="781"/>
      <c r="RWX72" s="781"/>
      <c r="RWY72" s="781"/>
      <c r="RWZ72" s="781"/>
      <c r="RXA72" s="781"/>
      <c r="RXB72" s="781"/>
      <c r="RXC72" s="781"/>
      <c r="RXD72" s="781"/>
      <c r="RXE72" s="781"/>
      <c r="RXF72" s="781"/>
      <c r="RXG72" s="781"/>
      <c r="RXH72" s="781"/>
      <c r="RXI72" s="781"/>
      <c r="RXJ72" s="781"/>
      <c r="RXK72" s="781"/>
      <c r="RXL72" s="781"/>
      <c r="RXM72" s="781"/>
      <c r="RXN72" s="781"/>
      <c r="RXO72" s="781"/>
      <c r="RXP72" s="781"/>
      <c r="RXQ72" s="781"/>
      <c r="RXR72" s="781"/>
      <c r="RXS72" s="781"/>
      <c r="RXT72" s="781"/>
      <c r="RXU72" s="781"/>
      <c r="RXV72" s="781"/>
      <c r="RXW72" s="781"/>
      <c r="RXX72" s="781"/>
      <c r="RXY72" s="781"/>
      <c r="RXZ72" s="781"/>
      <c r="RYA72" s="781"/>
      <c r="RYB72" s="781"/>
      <c r="RYC72" s="781"/>
      <c r="RYD72" s="781"/>
      <c r="RYE72" s="781"/>
      <c r="RYF72" s="781"/>
      <c r="RYG72" s="781"/>
      <c r="RYH72" s="781"/>
      <c r="RYI72" s="781"/>
      <c r="RYJ72" s="781"/>
      <c r="RYK72" s="781"/>
      <c r="RYL72" s="781"/>
      <c r="RYM72" s="781"/>
      <c r="RYN72" s="781"/>
      <c r="RYO72" s="781"/>
      <c r="RYP72" s="781"/>
      <c r="RYQ72" s="781"/>
      <c r="RYR72" s="781"/>
      <c r="RYS72" s="781"/>
      <c r="RYT72" s="781"/>
      <c r="RYU72" s="781"/>
      <c r="RYV72" s="781"/>
      <c r="RYW72" s="781"/>
      <c r="RYX72" s="781"/>
      <c r="RYY72" s="781"/>
      <c r="RYZ72" s="781"/>
      <c r="RZA72" s="781"/>
      <c r="RZB72" s="781"/>
      <c r="RZC72" s="781"/>
      <c r="RZD72" s="781"/>
      <c r="RZE72" s="781"/>
      <c r="RZF72" s="781"/>
      <c r="RZG72" s="781"/>
      <c r="RZH72" s="781"/>
      <c r="RZI72" s="781"/>
      <c r="RZJ72" s="781"/>
      <c r="RZK72" s="781"/>
      <c r="RZL72" s="781"/>
      <c r="RZM72" s="781"/>
      <c r="RZN72" s="781"/>
      <c r="RZO72" s="781"/>
      <c r="RZP72" s="781"/>
      <c r="RZQ72" s="781"/>
      <c r="RZR72" s="781"/>
      <c r="RZS72" s="781"/>
      <c r="RZT72" s="781"/>
      <c r="RZU72" s="781"/>
      <c r="RZV72" s="781"/>
      <c r="RZW72" s="781"/>
      <c r="RZX72" s="781"/>
      <c r="RZY72" s="781"/>
      <c r="RZZ72" s="781"/>
      <c r="SAA72" s="781"/>
      <c r="SAB72" s="781"/>
      <c r="SAC72" s="781"/>
      <c r="SAD72" s="781"/>
      <c r="SAE72" s="781"/>
      <c r="SAF72" s="781"/>
      <c r="SAG72" s="781"/>
      <c r="SAH72" s="781"/>
      <c r="SAI72" s="781"/>
      <c r="SAJ72" s="781"/>
      <c r="SAK72" s="781"/>
      <c r="SAL72" s="781"/>
      <c r="SAM72" s="781"/>
      <c r="SAN72" s="781"/>
      <c r="SAO72" s="781"/>
      <c r="SAP72" s="781"/>
      <c r="SAQ72" s="781"/>
      <c r="SAR72" s="781"/>
      <c r="SAS72" s="781"/>
      <c r="SAT72" s="781"/>
      <c r="SAU72" s="781"/>
      <c r="SAV72" s="781"/>
      <c r="SAW72" s="781"/>
      <c r="SAX72" s="781"/>
      <c r="SAY72" s="781"/>
      <c r="SAZ72" s="781"/>
      <c r="SBA72" s="781"/>
      <c r="SBB72" s="781"/>
      <c r="SBC72" s="781"/>
      <c r="SBD72" s="781"/>
      <c r="SBE72" s="781"/>
      <c r="SBF72" s="781"/>
      <c r="SBG72" s="781"/>
      <c r="SBH72" s="781"/>
      <c r="SBI72" s="781"/>
      <c r="SBJ72" s="781"/>
      <c r="SBK72" s="781"/>
      <c r="SBL72" s="781"/>
      <c r="SBM72" s="781"/>
      <c r="SBN72" s="781"/>
      <c r="SBO72" s="781"/>
      <c r="SBP72" s="781"/>
      <c r="SBQ72" s="781"/>
      <c r="SBR72" s="781"/>
      <c r="SBS72" s="781"/>
      <c r="SBT72" s="781"/>
      <c r="SBU72" s="781"/>
      <c r="SBV72" s="781"/>
      <c r="SBW72" s="781"/>
      <c r="SBX72" s="781"/>
      <c r="SBY72" s="781"/>
      <c r="SBZ72" s="781"/>
      <c r="SCA72" s="781"/>
      <c r="SCB72" s="781"/>
      <c r="SCC72" s="781"/>
      <c r="SCD72" s="781"/>
      <c r="SCE72" s="781"/>
      <c r="SCF72" s="781"/>
      <c r="SCG72" s="781"/>
      <c r="SCH72" s="781"/>
      <c r="SCI72" s="781"/>
      <c r="SCJ72" s="781"/>
      <c r="SCK72" s="781"/>
      <c r="SCL72" s="781"/>
      <c r="SCM72" s="781"/>
      <c r="SCN72" s="781"/>
      <c r="SCO72" s="781"/>
      <c r="SCP72" s="781"/>
      <c r="SCQ72" s="781"/>
      <c r="SCR72" s="781"/>
      <c r="SCS72" s="781"/>
      <c r="SCT72" s="781"/>
      <c r="SCU72" s="781"/>
      <c r="SCV72" s="781"/>
      <c r="SCW72" s="781"/>
      <c r="SCX72" s="781"/>
      <c r="SCY72" s="781"/>
      <c r="SCZ72" s="781"/>
      <c r="SDA72" s="781"/>
      <c r="SDB72" s="781"/>
      <c r="SDC72" s="781"/>
      <c r="SDD72" s="781"/>
      <c r="SDE72" s="781"/>
      <c r="SDF72" s="781"/>
      <c r="SDG72" s="781"/>
      <c r="SDH72" s="781"/>
      <c r="SDI72" s="781"/>
      <c r="SDJ72" s="781"/>
      <c r="SDK72" s="781"/>
      <c r="SDL72" s="781"/>
      <c r="SDM72" s="781"/>
      <c r="SDN72" s="781"/>
      <c r="SDO72" s="781"/>
      <c r="SDP72" s="781"/>
      <c r="SDQ72" s="781"/>
      <c r="SDR72" s="781"/>
      <c r="SDS72" s="781"/>
      <c r="SDT72" s="781"/>
      <c r="SDU72" s="781"/>
      <c r="SDV72" s="781"/>
      <c r="SDW72" s="781"/>
      <c r="SDX72" s="781"/>
      <c r="SDY72" s="781"/>
      <c r="SDZ72" s="781"/>
      <c r="SEA72" s="781"/>
      <c r="SEB72" s="781"/>
      <c r="SEC72" s="781"/>
      <c r="SED72" s="781"/>
      <c r="SEE72" s="781"/>
      <c r="SEF72" s="781"/>
      <c r="SEG72" s="781"/>
      <c r="SEH72" s="781"/>
      <c r="SEI72" s="781"/>
      <c r="SEJ72" s="781"/>
      <c r="SEK72" s="781"/>
      <c r="SEL72" s="781"/>
      <c r="SEM72" s="781"/>
      <c r="SEN72" s="781"/>
      <c r="SEO72" s="781"/>
      <c r="SEP72" s="781"/>
      <c r="SEQ72" s="781"/>
      <c r="SER72" s="781"/>
      <c r="SES72" s="781"/>
      <c r="SET72" s="781"/>
      <c r="SEU72" s="781"/>
      <c r="SEV72" s="781"/>
      <c r="SEW72" s="781"/>
      <c r="SEX72" s="781"/>
      <c r="SEY72" s="781"/>
      <c r="SEZ72" s="781"/>
      <c r="SFA72" s="781"/>
      <c r="SFB72" s="781"/>
      <c r="SFC72" s="781"/>
      <c r="SFD72" s="781"/>
      <c r="SFE72" s="781"/>
      <c r="SFF72" s="781"/>
      <c r="SFG72" s="781"/>
      <c r="SFH72" s="781"/>
      <c r="SFI72" s="781"/>
      <c r="SFJ72" s="781"/>
      <c r="SFK72" s="781"/>
      <c r="SFL72" s="781"/>
      <c r="SFM72" s="781"/>
      <c r="SFN72" s="781"/>
      <c r="SFO72" s="781"/>
      <c r="SFP72" s="781"/>
      <c r="SFQ72" s="781"/>
      <c r="SFR72" s="781"/>
      <c r="SFS72" s="781"/>
      <c r="SFT72" s="781"/>
      <c r="SFU72" s="781"/>
      <c r="SFV72" s="781"/>
      <c r="SFW72" s="781"/>
      <c r="SFX72" s="781"/>
      <c r="SFY72" s="781"/>
      <c r="SFZ72" s="781"/>
      <c r="SGA72" s="781"/>
      <c r="SGB72" s="781"/>
      <c r="SGC72" s="781"/>
      <c r="SGD72" s="781"/>
      <c r="SGE72" s="781"/>
      <c r="SGF72" s="781"/>
      <c r="SGG72" s="781"/>
      <c r="SGH72" s="781"/>
      <c r="SGI72" s="781"/>
      <c r="SGJ72" s="781"/>
      <c r="SGK72" s="781"/>
      <c r="SGL72" s="781"/>
      <c r="SGM72" s="781"/>
      <c r="SGN72" s="781"/>
      <c r="SGO72" s="781"/>
      <c r="SGP72" s="781"/>
      <c r="SGQ72" s="781"/>
      <c r="SGR72" s="781"/>
      <c r="SGS72" s="781"/>
      <c r="SGT72" s="781"/>
      <c r="SGU72" s="781"/>
      <c r="SGV72" s="781"/>
      <c r="SGW72" s="781"/>
      <c r="SGX72" s="781"/>
      <c r="SGY72" s="781"/>
      <c r="SGZ72" s="781"/>
      <c r="SHA72" s="781"/>
      <c r="SHB72" s="781"/>
      <c r="SHC72" s="781"/>
      <c r="SHD72" s="781"/>
      <c r="SHE72" s="781"/>
      <c r="SHF72" s="781"/>
      <c r="SHG72" s="781"/>
      <c r="SHH72" s="781"/>
      <c r="SHI72" s="781"/>
      <c r="SHJ72" s="781"/>
      <c r="SHK72" s="781"/>
      <c r="SHL72" s="781"/>
      <c r="SHM72" s="781"/>
      <c r="SHN72" s="781"/>
      <c r="SHO72" s="781"/>
      <c r="SHP72" s="781"/>
      <c r="SHQ72" s="781"/>
      <c r="SHR72" s="781"/>
      <c r="SHS72" s="781"/>
      <c r="SHT72" s="781"/>
      <c r="SHU72" s="781"/>
      <c r="SHV72" s="781"/>
      <c r="SHW72" s="781"/>
      <c r="SHX72" s="781"/>
      <c r="SHY72" s="781"/>
      <c r="SHZ72" s="781"/>
      <c r="SIA72" s="781"/>
      <c r="SIB72" s="781"/>
      <c r="SIC72" s="781"/>
      <c r="SID72" s="781"/>
      <c r="SIE72" s="781"/>
      <c r="SIF72" s="781"/>
      <c r="SIG72" s="781"/>
      <c r="SIH72" s="781"/>
      <c r="SII72" s="781"/>
      <c r="SIJ72" s="781"/>
      <c r="SIK72" s="781"/>
      <c r="SIL72" s="781"/>
      <c r="SIM72" s="781"/>
      <c r="SIN72" s="781"/>
      <c r="SIO72" s="781"/>
      <c r="SIP72" s="781"/>
      <c r="SIQ72" s="781"/>
      <c r="SIR72" s="781"/>
      <c r="SIS72" s="781"/>
      <c r="SIT72" s="781"/>
      <c r="SIU72" s="781"/>
      <c r="SIV72" s="781"/>
      <c r="SIW72" s="781"/>
      <c r="SIX72" s="781"/>
      <c r="SIY72" s="781"/>
      <c r="SIZ72" s="781"/>
      <c r="SJA72" s="781"/>
      <c r="SJB72" s="781"/>
      <c r="SJC72" s="781"/>
      <c r="SJD72" s="781"/>
      <c r="SJE72" s="781"/>
      <c r="SJF72" s="781"/>
      <c r="SJG72" s="781"/>
      <c r="SJH72" s="781"/>
      <c r="SJI72" s="781"/>
      <c r="SJJ72" s="781"/>
      <c r="SJK72" s="781"/>
      <c r="SJL72" s="781"/>
      <c r="SJM72" s="781"/>
      <c r="SJN72" s="781"/>
      <c r="SJO72" s="781"/>
      <c r="SJP72" s="781"/>
      <c r="SJQ72" s="781"/>
      <c r="SJR72" s="781"/>
      <c r="SJS72" s="781"/>
      <c r="SJT72" s="781"/>
      <c r="SJU72" s="781"/>
      <c r="SJV72" s="781"/>
      <c r="SJW72" s="781"/>
      <c r="SJX72" s="781"/>
      <c r="SJY72" s="781"/>
      <c r="SJZ72" s="781"/>
      <c r="SKA72" s="781"/>
      <c r="SKB72" s="781"/>
      <c r="SKC72" s="781"/>
      <c r="SKD72" s="781"/>
      <c r="SKE72" s="781"/>
      <c r="SKF72" s="781"/>
      <c r="SKG72" s="781"/>
      <c r="SKH72" s="781"/>
      <c r="SKI72" s="781"/>
      <c r="SKJ72" s="781"/>
      <c r="SKK72" s="781"/>
      <c r="SKL72" s="781"/>
      <c r="SKM72" s="781"/>
      <c r="SKN72" s="781"/>
      <c r="SKO72" s="781"/>
      <c r="SKP72" s="781"/>
      <c r="SKQ72" s="781"/>
      <c r="SKR72" s="781"/>
      <c r="SKS72" s="781"/>
      <c r="SKT72" s="781"/>
      <c r="SKU72" s="781"/>
      <c r="SKV72" s="781"/>
      <c r="SKW72" s="781"/>
      <c r="SKX72" s="781"/>
      <c r="SKY72" s="781"/>
      <c r="SKZ72" s="781"/>
      <c r="SLA72" s="781"/>
      <c r="SLB72" s="781"/>
      <c r="SLC72" s="781"/>
      <c r="SLD72" s="781"/>
      <c r="SLE72" s="781"/>
      <c r="SLF72" s="781"/>
      <c r="SLG72" s="781"/>
      <c r="SLH72" s="781"/>
      <c r="SLI72" s="781"/>
      <c r="SLJ72" s="781"/>
      <c r="SLK72" s="781"/>
      <c r="SLL72" s="781"/>
      <c r="SLM72" s="781"/>
      <c r="SLN72" s="781"/>
      <c r="SLO72" s="781"/>
      <c r="SLP72" s="781"/>
      <c r="SLQ72" s="781"/>
      <c r="SLR72" s="781"/>
      <c r="SLS72" s="781"/>
      <c r="SLT72" s="781"/>
      <c r="SLU72" s="781"/>
      <c r="SLV72" s="781"/>
      <c r="SLW72" s="781"/>
      <c r="SLX72" s="781"/>
      <c r="SLY72" s="781"/>
      <c r="SLZ72" s="781"/>
      <c r="SMA72" s="781"/>
      <c r="SMB72" s="781"/>
      <c r="SMC72" s="781"/>
      <c r="SMD72" s="781"/>
      <c r="SME72" s="781"/>
      <c r="SMF72" s="781"/>
      <c r="SMG72" s="781"/>
      <c r="SMH72" s="781"/>
      <c r="SMI72" s="781"/>
      <c r="SMJ72" s="781"/>
      <c r="SMK72" s="781"/>
      <c r="SML72" s="781"/>
      <c r="SMM72" s="781"/>
      <c r="SMN72" s="781"/>
      <c r="SMO72" s="781"/>
      <c r="SMP72" s="781"/>
      <c r="SMQ72" s="781"/>
      <c r="SMR72" s="781"/>
      <c r="SMS72" s="781"/>
      <c r="SMT72" s="781"/>
      <c r="SMU72" s="781"/>
      <c r="SMV72" s="781"/>
      <c r="SMW72" s="781"/>
      <c r="SMX72" s="781"/>
      <c r="SMY72" s="781"/>
      <c r="SMZ72" s="781"/>
      <c r="SNA72" s="781"/>
      <c r="SNB72" s="781"/>
      <c r="SNC72" s="781"/>
      <c r="SND72" s="781"/>
      <c r="SNE72" s="781"/>
      <c r="SNF72" s="781"/>
      <c r="SNG72" s="781"/>
      <c r="SNH72" s="781"/>
      <c r="SNI72" s="781"/>
      <c r="SNJ72" s="781"/>
      <c r="SNK72" s="781"/>
      <c r="SNL72" s="781"/>
      <c r="SNM72" s="781"/>
      <c r="SNN72" s="781"/>
      <c r="SNO72" s="781"/>
      <c r="SNP72" s="781"/>
      <c r="SNQ72" s="781"/>
      <c r="SNR72" s="781"/>
      <c r="SNS72" s="781"/>
      <c r="SNT72" s="781"/>
      <c r="SNU72" s="781"/>
      <c r="SNV72" s="781"/>
      <c r="SNW72" s="781"/>
      <c r="SNX72" s="781"/>
      <c r="SNY72" s="781"/>
      <c r="SNZ72" s="781"/>
      <c r="SOA72" s="781"/>
      <c r="SOB72" s="781"/>
      <c r="SOC72" s="781"/>
      <c r="SOD72" s="781"/>
      <c r="SOE72" s="781"/>
      <c r="SOF72" s="781"/>
      <c r="SOG72" s="781"/>
      <c r="SOH72" s="781"/>
      <c r="SOI72" s="781"/>
      <c r="SOJ72" s="781"/>
      <c r="SOK72" s="781"/>
      <c r="SOL72" s="781"/>
      <c r="SOM72" s="781"/>
      <c r="SON72" s="781"/>
      <c r="SOO72" s="781"/>
      <c r="SOP72" s="781"/>
      <c r="SOQ72" s="781"/>
      <c r="SOR72" s="781"/>
      <c r="SOS72" s="781"/>
      <c r="SOT72" s="781"/>
      <c r="SOU72" s="781"/>
      <c r="SOV72" s="781"/>
      <c r="SOW72" s="781"/>
      <c r="SOX72" s="781"/>
      <c r="SOY72" s="781"/>
      <c r="SOZ72" s="781"/>
      <c r="SPA72" s="781"/>
      <c r="SPB72" s="781"/>
      <c r="SPC72" s="781"/>
      <c r="SPD72" s="781"/>
      <c r="SPE72" s="781"/>
      <c r="SPF72" s="781"/>
      <c r="SPG72" s="781"/>
      <c r="SPH72" s="781"/>
      <c r="SPI72" s="781"/>
      <c r="SPJ72" s="781"/>
      <c r="SPK72" s="781"/>
      <c r="SPL72" s="781"/>
      <c r="SPM72" s="781"/>
      <c r="SPN72" s="781"/>
      <c r="SPO72" s="781"/>
      <c r="SPP72" s="781"/>
      <c r="SPQ72" s="781"/>
      <c r="SPR72" s="781"/>
      <c r="SPS72" s="781"/>
      <c r="SPT72" s="781"/>
      <c r="SPU72" s="781"/>
      <c r="SPV72" s="781"/>
      <c r="SPW72" s="781"/>
      <c r="SPX72" s="781"/>
      <c r="SPY72" s="781"/>
      <c r="SPZ72" s="781"/>
      <c r="SQA72" s="781"/>
      <c r="SQB72" s="781"/>
      <c r="SQC72" s="781"/>
      <c r="SQD72" s="781"/>
      <c r="SQE72" s="781"/>
      <c r="SQF72" s="781"/>
      <c r="SQG72" s="781"/>
      <c r="SQH72" s="781"/>
      <c r="SQI72" s="781"/>
      <c r="SQJ72" s="781"/>
      <c r="SQK72" s="781"/>
      <c r="SQL72" s="781"/>
      <c r="SQM72" s="781"/>
      <c r="SQN72" s="781"/>
      <c r="SQO72" s="781"/>
      <c r="SQP72" s="781"/>
      <c r="SQQ72" s="781"/>
      <c r="SQR72" s="781"/>
      <c r="SQS72" s="781"/>
      <c r="SQT72" s="781"/>
      <c r="SQU72" s="781"/>
      <c r="SQV72" s="781"/>
      <c r="SQW72" s="781"/>
      <c r="SQX72" s="781"/>
      <c r="SQY72" s="781"/>
      <c r="SQZ72" s="781"/>
      <c r="SRA72" s="781"/>
      <c r="SRB72" s="781"/>
      <c r="SRC72" s="781"/>
      <c r="SRD72" s="781"/>
      <c r="SRE72" s="781"/>
      <c r="SRF72" s="781"/>
      <c r="SRG72" s="781"/>
      <c r="SRH72" s="781"/>
      <c r="SRI72" s="781"/>
      <c r="SRJ72" s="781"/>
      <c r="SRK72" s="781"/>
      <c r="SRL72" s="781"/>
      <c r="SRM72" s="781"/>
      <c r="SRN72" s="781"/>
      <c r="SRO72" s="781"/>
      <c r="SRP72" s="781"/>
      <c r="SRQ72" s="781"/>
      <c r="SRR72" s="781"/>
      <c r="SRS72" s="781"/>
      <c r="SRT72" s="781"/>
      <c r="SRU72" s="781"/>
      <c r="SRV72" s="781"/>
      <c r="SRW72" s="781"/>
      <c r="SRX72" s="781"/>
      <c r="SRY72" s="781"/>
      <c r="SRZ72" s="781"/>
      <c r="SSA72" s="781"/>
      <c r="SSB72" s="781"/>
      <c r="SSC72" s="781"/>
      <c r="SSD72" s="781"/>
      <c r="SSE72" s="781"/>
      <c r="SSF72" s="781"/>
      <c r="SSG72" s="781"/>
      <c r="SSH72" s="781"/>
      <c r="SSI72" s="781"/>
      <c r="SSJ72" s="781"/>
      <c r="SSK72" s="781"/>
      <c r="SSL72" s="781"/>
      <c r="SSM72" s="781"/>
      <c r="SSN72" s="781"/>
      <c r="SSO72" s="781"/>
      <c r="SSP72" s="781"/>
      <c r="SSQ72" s="781"/>
      <c r="SSR72" s="781"/>
      <c r="SSS72" s="781"/>
      <c r="SST72" s="781"/>
      <c r="SSU72" s="781"/>
      <c r="SSV72" s="781"/>
      <c r="SSW72" s="781"/>
      <c r="SSX72" s="781"/>
      <c r="SSY72" s="781"/>
      <c r="SSZ72" s="781"/>
      <c r="STA72" s="781"/>
      <c r="STB72" s="781"/>
      <c r="STC72" s="781"/>
      <c r="STD72" s="781"/>
      <c r="STE72" s="781"/>
      <c r="STF72" s="781"/>
      <c r="STG72" s="781"/>
      <c r="STH72" s="781"/>
      <c r="STI72" s="781"/>
      <c r="STJ72" s="781"/>
      <c r="STK72" s="781"/>
      <c r="STL72" s="781"/>
      <c r="STM72" s="781"/>
      <c r="STN72" s="781"/>
      <c r="STO72" s="781"/>
      <c r="STP72" s="781"/>
      <c r="STQ72" s="781"/>
      <c r="STR72" s="781"/>
      <c r="STS72" s="781"/>
      <c r="STT72" s="781"/>
      <c r="STU72" s="781"/>
      <c r="STV72" s="781"/>
      <c r="STW72" s="781"/>
      <c r="STX72" s="781"/>
      <c r="STY72" s="781"/>
      <c r="STZ72" s="781"/>
      <c r="SUA72" s="781"/>
      <c r="SUB72" s="781"/>
      <c r="SUC72" s="781"/>
      <c r="SUD72" s="781"/>
      <c r="SUE72" s="781"/>
      <c r="SUF72" s="781"/>
      <c r="SUG72" s="781"/>
      <c r="SUH72" s="781"/>
      <c r="SUI72" s="781"/>
      <c r="SUJ72" s="781"/>
      <c r="SUK72" s="781"/>
      <c r="SUL72" s="781"/>
      <c r="SUM72" s="781"/>
      <c r="SUN72" s="781"/>
      <c r="SUO72" s="781"/>
      <c r="SUP72" s="781"/>
      <c r="SUQ72" s="781"/>
      <c r="SUR72" s="781"/>
      <c r="SUS72" s="781"/>
      <c r="SUT72" s="781"/>
      <c r="SUU72" s="781"/>
      <c r="SUV72" s="781"/>
      <c r="SUW72" s="781"/>
      <c r="SUX72" s="781"/>
      <c r="SUY72" s="781"/>
      <c r="SUZ72" s="781"/>
      <c r="SVA72" s="781"/>
      <c r="SVB72" s="781"/>
      <c r="SVC72" s="781"/>
      <c r="SVD72" s="781"/>
      <c r="SVE72" s="781"/>
      <c r="SVF72" s="781"/>
      <c r="SVG72" s="781"/>
      <c r="SVH72" s="781"/>
      <c r="SVI72" s="781"/>
      <c r="SVJ72" s="781"/>
      <c r="SVK72" s="781"/>
      <c r="SVL72" s="781"/>
      <c r="SVM72" s="781"/>
      <c r="SVN72" s="781"/>
      <c r="SVO72" s="781"/>
      <c r="SVP72" s="781"/>
      <c r="SVQ72" s="781"/>
      <c r="SVR72" s="781"/>
      <c r="SVS72" s="781"/>
      <c r="SVT72" s="781"/>
      <c r="SVU72" s="781"/>
      <c r="SVV72" s="781"/>
      <c r="SVW72" s="781"/>
      <c r="SVX72" s="781"/>
      <c r="SVY72" s="781"/>
      <c r="SVZ72" s="781"/>
      <c r="SWA72" s="781"/>
      <c r="SWB72" s="781"/>
      <c r="SWC72" s="781"/>
      <c r="SWD72" s="781"/>
      <c r="SWE72" s="781"/>
      <c r="SWF72" s="781"/>
      <c r="SWG72" s="781"/>
      <c r="SWH72" s="781"/>
      <c r="SWI72" s="781"/>
      <c r="SWJ72" s="781"/>
      <c r="SWK72" s="781"/>
      <c r="SWL72" s="781"/>
      <c r="SWM72" s="781"/>
      <c r="SWN72" s="781"/>
      <c r="SWO72" s="781"/>
      <c r="SWP72" s="781"/>
      <c r="SWQ72" s="781"/>
      <c r="SWR72" s="781"/>
      <c r="SWS72" s="781"/>
      <c r="SWT72" s="781"/>
      <c r="SWU72" s="781"/>
      <c r="SWV72" s="781"/>
      <c r="SWW72" s="781"/>
      <c r="SWX72" s="781"/>
      <c r="SWY72" s="781"/>
      <c r="SWZ72" s="781"/>
      <c r="SXA72" s="781"/>
      <c r="SXB72" s="781"/>
      <c r="SXC72" s="781"/>
      <c r="SXD72" s="781"/>
      <c r="SXE72" s="781"/>
      <c r="SXF72" s="781"/>
      <c r="SXG72" s="781"/>
      <c r="SXH72" s="781"/>
      <c r="SXI72" s="781"/>
      <c r="SXJ72" s="781"/>
      <c r="SXK72" s="781"/>
      <c r="SXL72" s="781"/>
      <c r="SXM72" s="781"/>
      <c r="SXN72" s="781"/>
      <c r="SXO72" s="781"/>
      <c r="SXP72" s="781"/>
      <c r="SXQ72" s="781"/>
      <c r="SXR72" s="781"/>
      <c r="SXS72" s="781"/>
      <c r="SXT72" s="781"/>
      <c r="SXU72" s="781"/>
      <c r="SXV72" s="781"/>
      <c r="SXW72" s="781"/>
      <c r="SXX72" s="781"/>
      <c r="SXY72" s="781"/>
      <c r="SXZ72" s="781"/>
      <c r="SYA72" s="781"/>
      <c r="SYB72" s="781"/>
      <c r="SYC72" s="781"/>
      <c r="SYD72" s="781"/>
      <c r="SYE72" s="781"/>
      <c r="SYF72" s="781"/>
      <c r="SYG72" s="781"/>
      <c r="SYH72" s="781"/>
      <c r="SYI72" s="781"/>
      <c r="SYJ72" s="781"/>
      <c r="SYK72" s="781"/>
      <c r="SYL72" s="781"/>
      <c r="SYM72" s="781"/>
      <c r="SYN72" s="781"/>
      <c r="SYO72" s="781"/>
      <c r="SYP72" s="781"/>
      <c r="SYQ72" s="781"/>
      <c r="SYR72" s="781"/>
      <c r="SYS72" s="781"/>
      <c r="SYT72" s="781"/>
      <c r="SYU72" s="781"/>
      <c r="SYV72" s="781"/>
      <c r="SYW72" s="781"/>
      <c r="SYX72" s="781"/>
      <c r="SYY72" s="781"/>
      <c r="SYZ72" s="781"/>
      <c r="SZA72" s="781"/>
      <c r="SZB72" s="781"/>
      <c r="SZC72" s="781"/>
      <c r="SZD72" s="781"/>
      <c r="SZE72" s="781"/>
      <c r="SZF72" s="781"/>
      <c r="SZG72" s="781"/>
      <c r="SZH72" s="781"/>
      <c r="SZI72" s="781"/>
      <c r="SZJ72" s="781"/>
      <c r="SZK72" s="781"/>
      <c r="SZL72" s="781"/>
      <c r="SZM72" s="781"/>
      <c r="SZN72" s="781"/>
      <c r="SZO72" s="781"/>
      <c r="SZP72" s="781"/>
      <c r="SZQ72" s="781"/>
      <c r="SZR72" s="781"/>
      <c r="SZS72" s="781"/>
      <c r="SZT72" s="781"/>
      <c r="SZU72" s="781"/>
      <c r="SZV72" s="781"/>
      <c r="SZW72" s="781"/>
      <c r="SZX72" s="781"/>
      <c r="SZY72" s="781"/>
      <c r="SZZ72" s="781"/>
      <c r="TAA72" s="781"/>
      <c r="TAB72" s="781"/>
      <c r="TAC72" s="781"/>
      <c r="TAD72" s="781"/>
      <c r="TAE72" s="781"/>
      <c r="TAF72" s="781"/>
      <c r="TAG72" s="781"/>
      <c r="TAH72" s="781"/>
      <c r="TAI72" s="781"/>
      <c r="TAJ72" s="781"/>
      <c r="TAK72" s="781"/>
      <c r="TAL72" s="781"/>
      <c r="TAM72" s="781"/>
      <c r="TAN72" s="781"/>
      <c r="TAO72" s="781"/>
      <c r="TAP72" s="781"/>
      <c r="TAQ72" s="781"/>
      <c r="TAR72" s="781"/>
      <c r="TAS72" s="781"/>
      <c r="TAT72" s="781"/>
      <c r="TAU72" s="781"/>
      <c r="TAV72" s="781"/>
      <c r="TAW72" s="781"/>
      <c r="TAX72" s="781"/>
      <c r="TAY72" s="781"/>
      <c r="TAZ72" s="781"/>
      <c r="TBA72" s="781"/>
      <c r="TBB72" s="781"/>
      <c r="TBC72" s="781"/>
      <c r="TBD72" s="781"/>
      <c r="TBE72" s="781"/>
      <c r="TBF72" s="781"/>
      <c r="TBG72" s="781"/>
      <c r="TBH72" s="781"/>
      <c r="TBI72" s="781"/>
      <c r="TBJ72" s="781"/>
      <c r="TBK72" s="781"/>
      <c r="TBL72" s="781"/>
      <c r="TBM72" s="781"/>
      <c r="TBN72" s="781"/>
      <c r="TBO72" s="781"/>
      <c r="TBP72" s="781"/>
      <c r="TBQ72" s="781"/>
      <c r="TBR72" s="781"/>
      <c r="TBS72" s="781"/>
      <c r="TBT72" s="781"/>
      <c r="TBU72" s="781"/>
      <c r="TBV72" s="781"/>
      <c r="TBW72" s="781"/>
      <c r="TBX72" s="781"/>
      <c r="TBY72" s="781"/>
      <c r="TBZ72" s="781"/>
      <c r="TCA72" s="781"/>
      <c r="TCB72" s="781"/>
      <c r="TCC72" s="781"/>
      <c r="TCD72" s="781"/>
      <c r="TCE72" s="781"/>
      <c r="TCF72" s="781"/>
      <c r="TCG72" s="781"/>
      <c r="TCH72" s="781"/>
      <c r="TCI72" s="781"/>
      <c r="TCJ72" s="781"/>
      <c r="TCK72" s="781"/>
      <c r="TCL72" s="781"/>
      <c r="TCM72" s="781"/>
      <c r="TCN72" s="781"/>
      <c r="TCO72" s="781"/>
      <c r="TCP72" s="781"/>
      <c r="TCQ72" s="781"/>
      <c r="TCR72" s="781"/>
      <c r="TCS72" s="781"/>
      <c r="TCT72" s="781"/>
      <c r="TCU72" s="781"/>
      <c r="TCV72" s="781"/>
      <c r="TCW72" s="781"/>
      <c r="TCX72" s="781"/>
      <c r="TCY72" s="781"/>
      <c r="TCZ72" s="781"/>
      <c r="TDA72" s="781"/>
      <c r="TDB72" s="781"/>
      <c r="TDC72" s="781"/>
      <c r="TDD72" s="781"/>
      <c r="TDE72" s="781"/>
      <c r="TDF72" s="781"/>
      <c r="TDG72" s="781"/>
      <c r="TDH72" s="781"/>
      <c r="TDI72" s="781"/>
      <c r="TDJ72" s="781"/>
      <c r="TDK72" s="781"/>
      <c r="TDL72" s="781"/>
      <c r="TDM72" s="781"/>
      <c r="TDN72" s="781"/>
      <c r="TDO72" s="781"/>
      <c r="TDP72" s="781"/>
      <c r="TDQ72" s="781"/>
      <c r="TDR72" s="781"/>
      <c r="TDS72" s="781"/>
      <c r="TDT72" s="781"/>
      <c r="TDU72" s="781"/>
      <c r="TDV72" s="781"/>
      <c r="TDW72" s="781"/>
      <c r="TDX72" s="781"/>
      <c r="TDY72" s="781"/>
      <c r="TDZ72" s="781"/>
      <c r="TEA72" s="781"/>
      <c r="TEB72" s="781"/>
      <c r="TEC72" s="781"/>
      <c r="TED72" s="781"/>
      <c r="TEE72" s="781"/>
      <c r="TEF72" s="781"/>
      <c r="TEG72" s="781"/>
      <c r="TEH72" s="781"/>
      <c r="TEI72" s="781"/>
      <c r="TEJ72" s="781"/>
      <c r="TEK72" s="781"/>
      <c r="TEL72" s="781"/>
      <c r="TEM72" s="781"/>
      <c r="TEN72" s="781"/>
      <c r="TEO72" s="781"/>
      <c r="TEP72" s="781"/>
      <c r="TEQ72" s="781"/>
      <c r="TER72" s="781"/>
      <c r="TES72" s="781"/>
      <c r="TET72" s="781"/>
      <c r="TEU72" s="781"/>
      <c r="TEV72" s="781"/>
      <c r="TEW72" s="781"/>
      <c r="TEX72" s="781"/>
      <c r="TEY72" s="781"/>
      <c r="TEZ72" s="781"/>
      <c r="TFA72" s="781"/>
      <c r="TFB72" s="781"/>
      <c r="TFC72" s="781"/>
      <c r="TFD72" s="781"/>
      <c r="TFE72" s="781"/>
      <c r="TFF72" s="781"/>
      <c r="TFG72" s="781"/>
      <c r="TFH72" s="781"/>
      <c r="TFI72" s="781"/>
      <c r="TFJ72" s="781"/>
      <c r="TFK72" s="781"/>
      <c r="TFL72" s="781"/>
      <c r="TFM72" s="781"/>
      <c r="TFN72" s="781"/>
      <c r="TFO72" s="781"/>
      <c r="TFP72" s="781"/>
      <c r="TFQ72" s="781"/>
      <c r="TFR72" s="781"/>
      <c r="TFS72" s="781"/>
      <c r="TFT72" s="781"/>
      <c r="TFU72" s="781"/>
      <c r="TFV72" s="781"/>
      <c r="TFW72" s="781"/>
      <c r="TFX72" s="781"/>
      <c r="TFY72" s="781"/>
      <c r="TFZ72" s="781"/>
      <c r="TGA72" s="781"/>
      <c r="TGB72" s="781"/>
      <c r="TGC72" s="781"/>
      <c r="TGD72" s="781"/>
      <c r="TGE72" s="781"/>
      <c r="TGF72" s="781"/>
      <c r="TGG72" s="781"/>
      <c r="TGH72" s="781"/>
      <c r="TGI72" s="781"/>
      <c r="TGJ72" s="781"/>
      <c r="TGK72" s="781"/>
      <c r="TGL72" s="781"/>
      <c r="TGM72" s="781"/>
      <c r="TGN72" s="781"/>
      <c r="TGO72" s="781"/>
      <c r="TGP72" s="781"/>
      <c r="TGQ72" s="781"/>
      <c r="TGR72" s="781"/>
      <c r="TGS72" s="781"/>
      <c r="TGT72" s="781"/>
      <c r="TGU72" s="781"/>
      <c r="TGV72" s="781"/>
      <c r="TGW72" s="781"/>
      <c r="TGX72" s="781"/>
      <c r="TGY72" s="781"/>
      <c r="TGZ72" s="781"/>
      <c r="THA72" s="781"/>
      <c r="THB72" s="781"/>
      <c r="THC72" s="781"/>
      <c r="THD72" s="781"/>
      <c r="THE72" s="781"/>
      <c r="THF72" s="781"/>
      <c r="THG72" s="781"/>
      <c r="THH72" s="781"/>
      <c r="THI72" s="781"/>
      <c r="THJ72" s="781"/>
      <c r="THK72" s="781"/>
      <c r="THL72" s="781"/>
      <c r="THM72" s="781"/>
      <c r="THN72" s="781"/>
      <c r="THO72" s="781"/>
      <c r="THP72" s="781"/>
      <c r="THQ72" s="781"/>
      <c r="THR72" s="781"/>
      <c r="THS72" s="781"/>
      <c r="THT72" s="781"/>
      <c r="THU72" s="781"/>
      <c r="THV72" s="781"/>
      <c r="THW72" s="781"/>
      <c r="THX72" s="781"/>
      <c r="THY72" s="781"/>
      <c r="THZ72" s="781"/>
      <c r="TIA72" s="781"/>
      <c r="TIB72" s="781"/>
      <c r="TIC72" s="781"/>
      <c r="TID72" s="781"/>
      <c r="TIE72" s="781"/>
      <c r="TIF72" s="781"/>
      <c r="TIG72" s="781"/>
      <c r="TIH72" s="781"/>
      <c r="TII72" s="781"/>
      <c r="TIJ72" s="781"/>
      <c r="TIK72" s="781"/>
      <c r="TIL72" s="781"/>
      <c r="TIM72" s="781"/>
      <c r="TIN72" s="781"/>
      <c r="TIO72" s="781"/>
      <c r="TIP72" s="781"/>
      <c r="TIQ72" s="781"/>
      <c r="TIR72" s="781"/>
      <c r="TIS72" s="781"/>
      <c r="TIT72" s="781"/>
      <c r="TIU72" s="781"/>
      <c r="TIV72" s="781"/>
      <c r="TIW72" s="781"/>
      <c r="TIX72" s="781"/>
      <c r="TIY72" s="781"/>
      <c r="TIZ72" s="781"/>
      <c r="TJA72" s="781"/>
      <c r="TJB72" s="781"/>
      <c r="TJC72" s="781"/>
      <c r="TJD72" s="781"/>
      <c r="TJE72" s="781"/>
      <c r="TJF72" s="781"/>
      <c r="TJG72" s="781"/>
      <c r="TJH72" s="781"/>
      <c r="TJI72" s="781"/>
      <c r="TJJ72" s="781"/>
      <c r="TJK72" s="781"/>
      <c r="TJL72" s="781"/>
      <c r="TJM72" s="781"/>
      <c r="TJN72" s="781"/>
      <c r="TJO72" s="781"/>
      <c r="TJP72" s="781"/>
      <c r="TJQ72" s="781"/>
      <c r="TJR72" s="781"/>
      <c r="TJS72" s="781"/>
      <c r="TJT72" s="781"/>
      <c r="TJU72" s="781"/>
      <c r="TJV72" s="781"/>
      <c r="TJW72" s="781"/>
      <c r="TJX72" s="781"/>
      <c r="TJY72" s="781"/>
      <c r="TJZ72" s="781"/>
      <c r="TKA72" s="781"/>
      <c r="TKB72" s="781"/>
      <c r="TKC72" s="781"/>
      <c r="TKD72" s="781"/>
      <c r="TKE72" s="781"/>
      <c r="TKF72" s="781"/>
      <c r="TKG72" s="781"/>
      <c r="TKH72" s="781"/>
      <c r="TKI72" s="781"/>
      <c r="TKJ72" s="781"/>
      <c r="TKK72" s="781"/>
      <c r="TKL72" s="781"/>
      <c r="TKM72" s="781"/>
      <c r="TKN72" s="781"/>
      <c r="TKO72" s="781"/>
      <c r="TKP72" s="781"/>
      <c r="TKQ72" s="781"/>
      <c r="TKR72" s="781"/>
      <c r="TKS72" s="781"/>
      <c r="TKT72" s="781"/>
      <c r="TKU72" s="781"/>
      <c r="TKV72" s="781"/>
      <c r="TKW72" s="781"/>
      <c r="TKX72" s="781"/>
      <c r="TKY72" s="781"/>
      <c r="TKZ72" s="781"/>
      <c r="TLA72" s="781"/>
      <c r="TLB72" s="781"/>
      <c r="TLC72" s="781"/>
      <c r="TLD72" s="781"/>
      <c r="TLE72" s="781"/>
      <c r="TLF72" s="781"/>
      <c r="TLG72" s="781"/>
      <c r="TLH72" s="781"/>
      <c r="TLI72" s="781"/>
      <c r="TLJ72" s="781"/>
      <c r="TLK72" s="781"/>
      <c r="TLL72" s="781"/>
      <c r="TLM72" s="781"/>
      <c r="TLN72" s="781"/>
      <c r="TLO72" s="781"/>
      <c r="TLP72" s="781"/>
      <c r="TLQ72" s="781"/>
      <c r="TLR72" s="781"/>
      <c r="TLS72" s="781"/>
      <c r="TLT72" s="781"/>
      <c r="TLU72" s="781"/>
      <c r="TLV72" s="781"/>
      <c r="TLW72" s="781"/>
      <c r="TLX72" s="781"/>
      <c r="TLY72" s="781"/>
      <c r="TLZ72" s="781"/>
      <c r="TMA72" s="781"/>
      <c r="TMB72" s="781"/>
      <c r="TMC72" s="781"/>
      <c r="TMD72" s="781"/>
      <c r="TME72" s="781"/>
      <c r="TMF72" s="781"/>
      <c r="TMG72" s="781"/>
      <c r="TMH72" s="781"/>
      <c r="TMI72" s="781"/>
      <c r="TMJ72" s="781"/>
      <c r="TMK72" s="781"/>
      <c r="TML72" s="781"/>
      <c r="TMM72" s="781"/>
      <c r="TMN72" s="781"/>
      <c r="TMO72" s="781"/>
      <c r="TMP72" s="781"/>
      <c r="TMQ72" s="781"/>
      <c r="TMR72" s="781"/>
      <c r="TMS72" s="781"/>
      <c r="TMT72" s="781"/>
      <c r="TMU72" s="781"/>
      <c r="TMV72" s="781"/>
      <c r="TMW72" s="781"/>
      <c r="TMX72" s="781"/>
      <c r="TMY72" s="781"/>
      <c r="TMZ72" s="781"/>
      <c r="TNA72" s="781"/>
      <c r="TNB72" s="781"/>
      <c r="TNC72" s="781"/>
      <c r="TND72" s="781"/>
      <c r="TNE72" s="781"/>
      <c r="TNF72" s="781"/>
      <c r="TNG72" s="781"/>
      <c r="TNH72" s="781"/>
      <c r="TNI72" s="781"/>
      <c r="TNJ72" s="781"/>
      <c r="TNK72" s="781"/>
      <c r="TNL72" s="781"/>
      <c r="TNM72" s="781"/>
      <c r="TNN72" s="781"/>
      <c r="TNO72" s="781"/>
      <c r="TNP72" s="781"/>
      <c r="TNQ72" s="781"/>
      <c r="TNR72" s="781"/>
      <c r="TNS72" s="781"/>
      <c r="TNT72" s="781"/>
      <c r="TNU72" s="781"/>
      <c r="TNV72" s="781"/>
      <c r="TNW72" s="781"/>
      <c r="TNX72" s="781"/>
      <c r="TNY72" s="781"/>
      <c r="TNZ72" s="781"/>
      <c r="TOA72" s="781"/>
      <c r="TOB72" s="781"/>
      <c r="TOC72" s="781"/>
      <c r="TOD72" s="781"/>
      <c r="TOE72" s="781"/>
      <c r="TOF72" s="781"/>
      <c r="TOG72" s="781"/>
      <c r="TOH72" s="781"/>
      <c r="TOI72" s="781"/>
      <c r="TOJ72" s="781"/>
      <c r="TOK72" s="781"/>
      <c r="TOL72" s="781"/>
      <c r="TOM72" s="781"/>
      <c r="TON72" s="781"/>
      <c r="TOO72" s="781"/>
      <c r="TOP72" s="781"/>
      <c r="TOQ72" s="781"/>
      <c r="TOR72" s="781"/>
      <c r="TOS72" s="781"/>
      <c r="TOT72" s="781"/>
      <c r="TOU72" s="781"/>
      <c r="TOV72" s="781"/>
      <c r="TOW72" s="781"/>
      <c r="TOX72" s="781"/>
      <c r="TOY72" s="781"/>
      <c r="TOZ72" s="781"/>
      <c r="TPA72" s="781"/>
      <c r="TPB72" s="781"/>
      <c r="TPC72" s="781"/>
      <c r="TPD72" s="781"/>
      <c r="TPE72" s="781"/>
      <c r="TPF72" s="781"/>
      <c r="TPG72" s="781"/>
      <c r="TPH72" s="781"/>
      <c r="TPI72" s="781"/>
      <c r="TPJ72" s="781"/>
      <c r="TPK72" s="781"/>
      <c r="TPL72" s="781"/>
      <c r="TPM72" s="781"/>
      <c r="TPN72" s="781"/>
      <c r="TPO72" s="781"/>
      <c r="TPP72" s="781"/>
      <c r="TPQ72" s="781"/>
      <c r="TPR72" s="781"/>
      <c r="TPS72" s="781"/>
      <c r="TPT72" s="781"/>
      <c r="TPU72" s="781"/>
      <c r="TPV72" s="781"/>
      <c r="TPW72" s="781"/>
      <c r="TPX72" s="781"/>
      <c r="TPY72" s="781"/>
      <c r="TPZ72" s="781"/>
      <c r="TQA72" s="781"/>
      <c r="TQB72" s="781"/>
      <c r="TQC72" s="781"/>
      <c r="TQD72" s="781"/>
      <c r="TQE72" s="781"/>
      <c r="TQF72" s="781"/>
      <c r="TQG72" s="781"/>
      <c r="TQH72" s="781"/>
      <c r="TQI72" s="781"/>
      <c r="TQJ72" s="781"/>
      <c r="TQK72" s="781"/>
      <c r="TQL72" s="781"/>
      <c r="TQM72" s="781"/>
      <c r="TQN72" s="781"/>
      <c r="TQO72" s="781"/>
      <c r="TQP72" s="781"/>
      <c r="TQQ72" s="781"/>
      <c r="TQR72" s="781"/>
      <c r="TQS72" s="781"/>
      <c r="TQT72" s="781"/>
      <c r="TQU72" s="781"/>
      <c r="TQV72" s="781"/>
      <c r="TQW72" s="781"/>
      <c r="TQX72" s="781"/>
      <c r="TQY72" s="781"/>
      <c r="TQZ72" s="781"/>
      <c r="TRA72" s="781"/>
      <c r="TRB72" s="781"/>
      <c r="TRC72" s="781"/>
      <c r="TRD72" s="781"/>
      <c r="TRE72" s="781"/>
      <c r="TRF72" s="781"/>
      <c r="TRG72" s="781"/>
      <c r="TRH72" s="781"/>
      <c r="TRI72" s="781"/>
      <c r="TRJ72" s="781"/>
      <c r="TRK72" s="781"/>
      <c r="TRL72" s="781"/>
      <c r="TRM72" s="781"/>
      <c r="TRN72" s="781"/>
      <c r="TRO72" s="781"/>
      <c r="TRP72" s="781"/>
      <c r="TRQ72" s="781"/>
      <c r="TRR72" s="781"/>
      <c r="TRS72" s="781"/>
      <c r="TRT72" s="781"/>
      <c r="TRU72" s="781"/>
      <c r="TRV72" s="781"/>
      <c r="TRW72" s="781"/>
      <c r="TRX72" s="781"/>
      <c r="TRY72" s="781"/>
      <c r="TRZ72" s="781"/>
      <c r="TSA72" s="781"/>
      <c r="TSB72" s="781"/>
      <c r="TSC72" s="781"/>
      <c r="TSD72" s="781"/>
      <c r="TSE72" s="781"/>
      <c r="TSF72" s="781"/>
      <c r="TSG72" s="781"/>
      <c r="TSH72" s="781"/>
      <c r="TSI72" s="781"/>
      <c r="TSJ72" s="781"/>
      <c r="TSK72" s="781"/>
      <c r="TSL72" s="781"/>
      <c r="TSM72" s="781"/>
      <c r="TSN72" s="781"/>
      <c r="TSO72" s="781"/>
      <c r="TSP72" s="781"/>
      <c r="TSQ72" s="781"/>
      <c r="TSR72" s="781"/>
      <c r="TSS72" s="781"/>
      <c r="TST72" s="781"/>
      <c r="TSU72" s="781"/>
      <c r="TSV72" s="781"/>
      <c r="TSW72" s="781"/>
      <c r="TSX72" s="781"/>
      <c r="TSY72" s="781"/>
      <c r="TSZ72" s="781"/>
      <c r="TTA72" s="781"/>
      <c r="TTB72" s="781"/>
      <c r="TTC72" s="781"/>
      <c r="TTD72" s="781"/>
      <c r="TTE72" s="781"/>
      <c r="TTF72" s="781"/>
      <c r="TTG72" s="781"/>
      <c r="TTH72" s="781"/>
      <c r="TTI72" s="781"/>
      <c r="TTJ72" s="781"/>
      <c r="TTK72" s="781"/>
      <c r="TTL72" s="781"/>
      <c r="TTM72" s="781"/>
      <c r="TTN72" s="781"/>
      <c r="TTO72" s="781"/>
      <c r="TTP72" s="781"/>
      <c r="TTQ72" s="781"/>
      <c r="TTR72" s="781"/>
      <c r="TTS72" s="781"/>
      <c r="TTT72" s="781"/>
      <c r="TTU72" s="781"/>
      <c r="TTV72" s="781"/>
      <c r="TTW72" s="781"/>
      <c r="TTX72" s="781"/>
      <c r="TTY72" s="781"/>
      <c r="TTZ72" s="781"/>
      <c r="TUA72" s="781"/>
      <c r="TUB72" s="781"/>
      <c r="TUC72" s="781"/>
      <c r="TUD72" s="781"/>
      <c r="TUE72" s="781"/>
      <c r="TUF72" s="781"/>
      <c r="TUG72" s="781"/>
      <c r="TUH72" s="781"/>
      <c r="TUI72" s="781"/>
      <c r="TUJ72" s="781"/>
      <c r="TUK72" s="781"/>
      <c r="TUL72" s="781"/>
      <c r="TUM72" s="781"/>
      <c r="TUN72" s="781"/>
      <c r="TUO72" s="781"/>
      <c r="TUP72" s="781"/>
      <c r="TUQ72" s="781"/>
      <c r="TUR72" s="781"/>
      <c r="TUS72" s="781"/>
      <c r="TUT72" s="781"/>
      <c r="TUU72" s="781"/>
      <c r="TUV72" s="781"/>
      <c r="TUW72" s="781"/>
      <c r="TUX72" s="781"/>
      <c r="TUY72" s="781"/>
      <c r="TUZ72" s="781"/>
      <c r="TVA72" s="781"/>
      <c r="TVB72" s="781"/>
      <c r="TVC72" s="781"/>
      <c r="TVD72" s="781"/>
      <c r="TVE72" s="781"/>
      <c r="TVF72" s="781"/>
      <c r="TVG72" s="781"/>
      <c r="TVH72" s="781"/>
      <c r="TVI72" s="781"/>
      <c r="TVJ72" s="781"/>
      <c r="TVK72" s="781"/>
      <c r="TVL72" s="781"/>
      <c r="TVM72" s="781"/>
      <c r="TVN72" s="781"/>
      <c r="TVO72" s="781"/>
      <c r="TVP72" s="781"/>
      <c r="TVQ72" s="781"/>
      <c r="TVR72" s="781"/>
      <c r="TVS72" s="781"/>
      <c r="TVT72" s="781"/>
      <c r="TVU72" s="781"/>
      <c r="TVV72" s="781"/>
      <c r="TVW72" s="781"/>
      <c r="TVX72" s="781"/>
      <c r="TVY72" s="781"/>
      <c r="TVZ72" s="781"/>
      <c r="TWA72" s="781"/>
      <c r="TWB72" s="781"/>
      <c r="TWC72" s="781"/>
      <c r="TWD72" s="781"/>
      <c r="TWE72" s="781"/>
      <c r="TWF72" s="781"/>
      <c r="TWG72" s="781"/>
      <c r="TWH72" s="781"/>
      <c r="TWI72" s="781"/>
      <c r="TWJ72" s="781"/>
      <c r="TWK72" s="781"/>
      <c r="TWL72" s="781"/>
      <c r="TWM72" s="781"/>
      <c r="TWN72" s="781"/>
      <c r="TWO72" s="781"/>
      <c r="TWP72" s="781"/>
      <c r="TWQ72" s="781"/>
      <c r="TWR72" s="781"/>
      <c r="TWS72" s="781"/>
      <c r="TWT72" s="781"/>
      <c r="TWU72" s="781"/>
      <c r="TWV72" s="781"/>
      <c r="TWW72" s="781"/>
      <c r="TWX72" s="781"/>
      <c r="TWY72" s="781"/>
      <c r="TWZ72" s="781"/>
      <c r="TXA72" s="781"/>
      <c r="TXB72" s="781"/>
      <c r="TXC72" s="781"/>
      <c r="TXD72" s="781"/>
      <c r="TXE72" s="781"/>
      <c r="TXF72" s="781"/>
      <c r="TXG72" s="781"/>
      <c r="TXH72" s="781"/>
      <c r="TXI72" s="781"/>
      <c r="TXJ72" s="781"/>
      <c r="TXK72" s="781"/>
      <c r="TXL72" s="781"/>
      <c r="TXM72" s="781"/>
      <c r="TXN72" s="781"/>
      <c r="TXO72" s="781"/>
      <c r="TXP72" s="781"/>
      <c r="TXQ72" s="781"/>
      <c r="TXR72" s="781"/>
      <c r="TXS72" s="781"/>
      <c r="TXT72" s="781"/>
      <c r="TXU72" s="781"/>
      <c r="TXV72" s="781"/>
      <c r="TXW72" s="781"/>
      <c r="TXX72" s="781"/>
      <c r="TXY72" s="781"/>
      <c r="TXZ72" s="781"/>
      <c r="TYA72" s="781"/>
      <c r="TYB72" s="781"/>
      <c r="TYC72" s="781"/>
      <c r="TYD72" s="781"/>
      <c r="TYE72" s="781"/>
      <c r="TYF72" s="781"/>
      <c r="TYG72" s="781"/>
      <c r="TYH72" s="781"/>
      <c r="TYI72" s="781"/>
      <c r="TYJ72" s="781"/>
      <c r="TYK72" s="781"/>
      <c r="TYL72" s="781"/>
      <c r="TYM72" s="781"/>
      <c r="TYN72" s="781"/>
      <c r="TYO72" s="781"/>
      <c r="TYP72" s="781"/>
      <c r="TYQ72" s="781"/>
      <c r="TYR72" s="781"/>
      <c r="TYS72" s="781"/>
      <c r="TYT72" s="781"/>
      <c r="TYU72" s="781"/>
      <c r="TYV72" s="781"/>
      <c r="TYW72" s="781"/>
      <c r="TYX72" s="781"/>
      <c r="TYY72" s="781"/>
      <c r="TYZ72" s="781"/>
      <c r="TZA72" s="781"/>
      <c r="TZB72" s="781"/>
      <c r="TZC72" s="781"/>
      <c r="TZD72" s="781"/>
      <c r="TZE72" s="781"/>
      <c r="TZF72" s="781"/>
      <c r="TZG72" s="781"/>
      <c r="TZH72" s="781"/>
      <c r="TZI72" s="781"/>
      <c r="TZJ72" s="781"/>
      <c r="TZK72" s="781"/>
      <c r="TZL72" s="781"/>
      <c r="TZM72" s="781"/>
      <c r="TZN72" s="781"/>
      <c r="TZO72" s="781"/>
      <c r="TZP72" s="781"/>
      <c r="TZQ72" s="781"/>
      <c r="TZR72" s="781"/>
      <c r="TZS72" s="781"/>
      <c r="TZT72" s="781"/>
      <c r="TZU72" s="781"/>
      <c r="TZV72" s="781"/>
      <c r="TZW72" s="781"/>
      <c r="TZX72" s="781"/>
      <c r="TZY72" s="781"/>
      <c r="TZZ72" s="781"/>
      <c r="UAA72" s="781"/>
      <c r="UAB72" s="781"/>
      <c r="UAC72" s="781"/>
      <c r="UAD72" s="781"/>
      <c r="UAE72" s="781"/>
      <c r="UAF72" s="781"/>
      <c r="UAG72" s="781"/>
      <c r="UAH72" s="781"/>
      <c r="UAI72" s="781"/>
      <c r="UAJ72" s="781"/>
      <c r="UAK72" s="781"/>
      <c r="UAL72" s="781"/>
      <c r="UAM72" s="781"/>
      <c r="UAN72" s="781"/>
      <c r="UAO72" s="781"/>
      <c r="UAP72" s="781"/>
      <c r="UAQ72" s="781"/>
      <c r="UAR72" s="781"/>
      <c r="UAS72" s="781"/>
      <c r="UAT72" s="781"/>
      <c r="UAU72" s="781"/>
      <c r="UAV72" s="781"/>
      <c r="UAW72" s="781"/>
      <c r="UAX72" s="781"/>
      <c r="UAY72" s="781"/>
      <c r="UAZ72" s="781"/>
      <c r="UBA72" s="781"/>
      <c r="UBB72" s="781"/>
      <c r="UBC72" s="781"/>
      <c r="UBD72" s="781"/>
      <c r="UBE72" s="781"/>
      <c r="UBF72" s="781"/>
      <c r="UBG72" s="781"/>
      <c r="UBH72" s="781"/>
      <c r="UBI72" s="781"/>
      <c r="UBJ72" s="781"/>
      <c r="UBK72" s="781"/>
      <c r="UBL72" s="781"/>
      <c r="UBM72" s="781"/>
      <c r="UBN72" s="781"/>
      <c r="UBO72" s="781"/>
      <c r="UBP72" s="781"/>
      <c r="UBQ72" s="781"/>
      <c r="UBR72" s="781"/>
      <c r="UBS72" s="781"/>
      <c r="UBT72" s="781"/>
      <c r="UBU72" s="781"/>
      <c r="UBV72" s="781"/>
      <c r="UBW72" s="781"/>
      <c r="UBX72" s="781"/>
      <c r="UBY72" s="781"/>
      <c r="UBZ72" s="781"/>
      <c r="UCA72" s="781"/>
      <c r="UCB72" s="781"/>
      <c r="UCC72" s="781"/>
      <c r="UCD72" s="781"/>
      <c r="UCE72" s="781"/>
      <c r="UCF72" s="781"/>
      <c r="UCG72" s="781"/>
      <c r="UCH72" s="781"/>
      <c r="UCI72" s="781"/>
      <c r="UCJ72" s="781"/>
      <c r="UCK72" s="781"/>
      <c r="UCL72" s="781"/>
      <c r="UCM72" s="781"/>
      <c r="UCN72" s="781"/>
      <c r="UCO72" s="781"/>
      <c r="UCP72" s="781"/>
      <c r="UCQ72" s="781"/>
      <c r="UCR72" s="781"/>
      <c r="UCS72" s="781"/>
      <c r="UCT72" s="781"/>
      <c r="UCU72" s="781"/>
      <c r="UCV72" s="781"/>
      <c r="UCW72" s="781"/>
      <c r="UCX72" s="781"/>
      <c r="UCY72" s="781"/>
      <c r="UCZ72" s="781"/>
      <c r="UDA72" s="781"/>
      <c r="UDB72" s="781"/>
      <c r="UDC72" s="781"/>
      <c r="UDD72" s="781"/>
      <c r="UDE72" s="781"/>
      <c r="UDF72" s="781"/>
      <c r="UDG72" s="781"/>
      <c r="UDH72" s="781"/>
      <c r="UDI72" s="781"/>
      <c r="UDJ72" s="781"/>
      <c r="UDK72" s="781"/>
      <c r="UDL72" s="781"/>
      <c r="UDM72" s="781"/>
      <c r="UDN72" s="781"/>
      <c r="UDO72" s="781"/>
      <c r="UDP72" s="781"/>
      <c r="UDQ72" s="781"/>
      <c r="UDR72" s="781"/>
      <c r="UDS72" s="781"/>
      <c r="UDT72" s="781"/>
      <c r="UDU72" s="781"/>
      <c r="UDV72" s="781"/>
      <c r="UDW72" s="781"/>
      <c r="UDX72" s="781"/>
      <c r="UDY72" s="781"/>
      <c r="UDZ72" s="781"/>
      <c r="UEA72" s="781"/>
      <c r="UEB72" s="781"/>
      <c r="UEC72" s="781"/>
      <c r="UED72" s="781"/>
      <c r="UEE72" s="781"/>
      <c r="UEF72" s="781"/>
      <c r="UEG72" s="781"/>
      <c r="UEH72" s="781"/>
      <c r="UEI72" s="781"/>
      <c r="UEJ72" s="781"/>
      <c r="UEK72" s="781"/>
      <c r="UEL72" s="781"/>
      <c r="UEM72" s="781"/>
      <c r="UEN72" s="781"/>
      <c r="UEO72" s="781"/>
      <c r="UEP72" s="781"/>
      <c r="UEQ72" s="781"/>
      <c r="UER72" s="781"/>
      <c r="UES72" s="781"/>
      <c r="UET72" s="781"/>
      <c r="UEU72" s="781"/>
      <c r="UEV72" s="781"/>
      <c r="UEW72" s="781"/>
      <c r="UEX72" s="781"/>
      <c r="UEY72" s="781"/>
      <c r="UEZ72" s="781"/>
      <c r="UFA72" s="781"/>
      <c r="UFB72" s="781"/>
      <c r="UFC72" s="781"/>
      <c r="UFD72" s="781"/>
      <c r="UFE72" s="781"/>
      <c r="UFF72" s="781"/>
      <c r="UFG72" s="781"/>
      <c r="UFH72" s="781"/>
      <c r="UFI72" s="781"/>
      <c r="UFJ72" s="781"/>
      <c r="UFK72" s="781"/>
      <c r="UFL72" s="781"/>
      <c r="UFM72" s="781"/>
      <c r="UFN72" s="781"/>
      <c r="UFO72" s="781"/>
      <c r="UFP72" s="781"/>
      <c r="UFQ72" s="781"/>
      <c r="UFR72" s="781"/>
      <c r="UFS72" s="781"/>
      <c r="UFT72" s="781"/>
      <c r="UFU72" s="781"/>
      <c r="UFV72" s="781"/>
      <c r="UFW72" s="781"/>
      <c r="UFX72" s="781"/>
      <c r="UFY72" s="781"/>
      <c r="UFZ72" s="781"/>
      <c r="UGA72" s="781"/>
      <c r="UGB72" s="781"/>
      <c r="UGC72" s="781"/>
      <c r="UGD72" s="781"/>
      <c r="UGE72" s="781"/>
      <c r="UGF72" s="781"/>
      <c r="UGG72" s="781"/>
      <c r="UGH72" s="781"/>
      <c r="UGI72" s="781"/>
      <c r="UGJ72" s="781"/>
      <c r="UGK72" s="781"/>
      <c r="UGL72" s="781"/>
      <c r="UGM72" s="781"/>
      <c r="UGN72" s="781"/>
      <c r="UGO72" s="781"/>
      <c r="UGP72" s="781"/>
      <c r="UGQ72" s="781"/>
      <c r="UGR72" s="781"/>
      <c r="UGS72" s="781"/>
      <c r="UGT72" s="781"/>
      <c r="UGU72" s="781"/>
      <c r="UGV72" s="781"/>
      <c r="UGW72" s="781"/>
      <c r="UGX72" s="781"/>
      <c r="UGY72" s="781"/>
      <c r="UGZ72" s="781"/>
      <c r="UHA72" s="781"/>
      <c r="UHB72" s="781"/>
      <c r="UHC72" s="781"/>
      <c r="UHD72" s="781"/>
      <c r="UHE72" s="781"/>
      <c r="UHF72" s="781"/>
      <c r="UHG72" s="781"/>
      <c r="UHH72" s="781"/>
      <c r="UHI72" s="781"/>
      <c r="UHJ72" s="781"/>
      <c r="UHK72" s="781"/>
      <c r="UHL72" s="781"/>
      <c r="UHM72" s="781"/>
      <c r="UHN72" s="781"/>
      <c r="UHO72" s="781"/>
      <c r="UHP72" s="781"/>
      <c r="UHQ72" s="781"/>
      <c r="UHR72" s="781"/>
      <c r="UHS72" s="781"/>
      <c r="UHT72" s="781"/>
      <c r="UHU72" s="781"/>
      <c r="UHV72" s="781"/>
      <c r="UHW72" s="781"/>
      <c r="UHX72" s="781"/>
      <c r="UHY72" s="781"/>
      <c r="UHZ72" s="781"/>
      <c r="UIA72" s="781"/>
      <c r="UIB72" s="781"/>
      <c r="UIC72" s="781"/>
      <c r="UID72" s="781"/>
      <c r="UIE72" s="781"/>
      <c r="UIF72" s="781"/>
      <c r="UIG72" s="781"/>
      <c r="UIH72" s="781"/>
      <c r="UII72" s="781"/>
      <c r="UIJ72" s="781"/>
      <c r="UIK72" s="781"/>
      <c r="UIL72" s="781"/>
      <c r="UIM72" s="781"/>
      <c r="UIN72" s="781"/>
      <c r="UIO72" s="781"/>
      <c r="UIP72" s="781"/>
      <c r="UIQ72" s="781"/>
      <c r="UIR72" s="781"/>
      <c r="UIS72" s="781"/>
      <c r="UIT72" s="781"/>
      <c r="UIU72" s="781"/>
      <c r="UIV72" s="781"/>
      <c r="UIW72" s="781"/>
      <c r="UIX72" s="781"/>
      <c r="UIY72" s="781"/>
      <c r="UIZ72" s="781"/>
      <c r="UJA72" s="781"/>
      <c r="UJB72" s="781"/>
      <c r="UJC72" s="781"/>
      <c r="UJD72" s="781"/>
      <c r="UJE72" s="781"/>
      <c r="UJF72" s="781"/>
      <c r="UJG72" s="781"/>
      <c r="UJH72" s="781"/>
      <c r="UJI72" s="781"/>
      <c r="UJJ72" s="781"/>
      <c r="UJK72" s="781"/>
      <c r="UJL72" s="781"/>
      <c r="UJM72" s="781"/>
      <c r="UJN72" s="781"/>
      <c r="UJO72" s="781"/>
      <c r="UJP72" s="781"/>
      <c r="UJQ72" s="781"/>
      <c r="UJR72" s="781"/>
      <c r="UJS72" s="781"/>
      <c r="UJT72" s="781"/>
      <c r="UJU72" s="781"/>
      <c r="UJV72" s="781"/>
      <c r="UJW72" s="781"/>
      <c r="UJX72" s="781"/>
      <c r="UJY72" s="781"/>
      <c r="UJZ72" s="781"/>
      <c r="UKA72" s="781"/>
      <c r="UKB72" s="781"/>
      <c r="UKC72" s="781"/>
      <c r="UKD72" s="781"/>
      <c r="UKE72" s="781"/>
      <c r="UKF72" s="781"/>
      <c r="UKG72" s="781"/>
      <c r="UKH72" s="781"/>
      <c r="UKI72" s="781"/>
      <c r="UKJ72" s="781"/>
      <c r="UKK72" s="781"/>
      <c r="UKL72" s="781"/>
      <c r="UKM72" s="781"/>
      <c r="UKN72" s="781"/>
      <c r="UKO72" s="781"/>
      <c r="UKP72" s="781"/>
      <c r="UKQ72" s="781"/>
      <c r="UKR72" s="781"/>
      <c r="UKS72" s="781"/>
      <c r="UKT72" s="781"/>
      <c r="UKU72" s="781"/>
      <c r="UKV72" s="781"/>
      <c r="UKW72" s="781"/>
      <c r="UKX72" s="781"/>
      <c r="UKY72" s="781"/>
      <c r="UKZ72" s="781"/>
      <c r="ULA72" s="781"/>
      <c r="ULB72" s="781"/>
      <c r="ULC72" s="781"/>
      <c r="ULD72" s="781"/>
      <c r="ULE72" s="781"/>
      <c r="ULF72" s="781"/>
      <c r="ULG72" s="781"/>
      <c r="ULH72" s="781"/>
      <c r="ULI72" s="781"/>
      <c r="ULJ72" s="781"/>
      <c r="ULK72" s="781"/>
      <c r="ULL72" s="781"/>
      <c r="ULM72" s="781"/>
      <c r="ULN72" s="781"/>
      <c r="ULO72" s="781"/>
      <c r="ULP72" s="781"/>
      <c r="ULQ72" s="781"/>
      <c r="ULR72" s="781"/>
      <c r="ULS72" s="781"/>
      <c r="ULT72" s="781"/>
      <c r="ULU72" s="781"/>
      <c r="ULV72" s="781"/>
      <c r="ULW72" s="781"/>
      <c r="ULX72" s="781"/>
      <c r="ULY72" s="781"/>
      <c r="ULZ72" s="781"/>
      <c r="UMA72" s="781"/>
      <c r="UMB72" s="781"/>
      <c r="UMC72" s="781"/>
      <c r="UMD72" s="781"/>
      <c r="UME72" s="781"/>
      <c r="UMF72" s="781"/>
      <c r="UMG72" s="781"/>
      <c r="UMH72" s="781"/>
      <c r="UMI72" s="781"/>
      <c r="UMJ72" s="781"/>
      <c r="UMK72" s="781"/>
      <c r="UML72" s="781"/>
      <c r="UMM72" s="781"/>
      <c r="UMN72" s="781"/>
      <c r="UMO72" s="781"/>
      <c r="UMP72" s="781"/>
      <c r="UMQ72" s="781"/>
      <c r="UMR72" s="781"/>
      <c r="UMS72" s="781"/>
      <c r="UMT72" s="781"/>
      <c r="UMU72" s="781"/>
      <c r="UMV72" s="781"/>
      <c r="UMW72" s="781"/>
      <c r="UMX72" s="781"/>
      <c r="UMY72" s="781"/>
      <c r="UMZ72" s="781"/>
      <c r="UNA72" s="781"/>
      <c r="UNB72" s="781"/>
      <c r="UNC72" s="781"/>
      <c r="UND72" s="781"/>
      <c r="UNE72" s="781"/>
      <c r="UNF72" s="781"/>
      <c r="UNG72" s="781"/>
      <c r="UNH72" s="781"/>
      <c r="UNI72" s="781"/>
      <c r="UNJ72" s="781"/>
      <c r="UNK72" s="781"/>
      <c r="UNL72" s="781"/>
      <c r="UNM72" s="781"/>
      <c r="UNN72" s="781"/>
      <c r="UNO72" s="781"/>
      <c r="UNP72" s="781"/>
      <c r="UNQ72" s="781"/>
      <c r="UNR72" s="781"/>
      <c r="UNS72" s="781"/>
      <c r="UNT72" s="781"/>
      <c r="UNU72" s="781"/>
      <c r="UNV72" s="781"/>
      <c r="UNW72" s="781"/>
      <c r="UNX72" s="781"/>
      <c r="UNY72" s="781"/>
      <c r="UNZ72" s="781"/>
      <c r="UOA72" s="781"/>
      <c r="UOB72" s="781"/>
      <c r="UOC72" s="781"/>
      <c r="UOD72" s="781"/>
      <c r="UOE72" s="781"/>
      <c r="UOF72" s="781"/>
      <c r="UOG72" s="781"/>
      <c r="UOH72" s="781"/>
      <c r="UOI72" s="781"/>
      <c r="UOJ72" s="781"/>
      <c r="UOK72" s="781"/>
      <c r="UOL72" s="781"/>
      <c r="UOM72" s="781"/>
      <c r="UON72" s="781"/>
      <c r="UOO72" s="781"/>
      <c r="UOP72" s="781"/>
      <c r="UOQ72" s="781"/>
      <c r="UOR72" s="781"/>
      <c r="UOS72" s="781"/>
      <c r="UOT72" s="781"/>
      <c r="UOU72" s="781"/>
      <c r="UOV72" s="781"/>
      <c r="UOW72" s="781"/>
      <c r="UOX72" s="781"/>
      <c r="UOY72" s="781"/>
      <c r="UOZ72" s="781"/>
      <c r="UPA72" s="781"/>
      <c r="UPB72" s="781"/>
      <c r="UPC72" s="781"/>
      <c r="UPD72" s="781"/>
      <c r="UPE72" s="781"/>
      <c r="UPF72" s="781"/>
      <c r="UPG72" s="781"/>
      <c r="UPH72" s="781"/>
      <c r="UPI72" s="781"/>
      <c r="UPJ72" s="781"/>
      <c r="UPK72" s="781"/>
      <c r="UPL72" s="781"/>
      <c r="UPM72" s="781"/>
      <c r="UPN72" s="781"/>
      <c r="UPO72" s="781"/>
      <c r="UPP72" s="781"/>
      <c r="UPQ72" s="781"/>
      <c r="UPR72" s="781"/>
      <c r="UPS72" s="781"/>
      <c r="UPT72" s="781"/>
      <c r="UPU72" s="781"/>
      <c r="UPV72" s="781"/>
      <c r="UPW72" s="781"/>
      <c r="UPX72" s="781"/>
      <c r="UPY72" s="781"/>
      <c r="UPZ72" s="781"/>
      <c r="UQA72" s="781"/>
      <c r="UQB72" s="781"/>
      <c r="UQC72" s="781"/>
      <c r="UQD72" s="781"/>
      <c r="UQE72" s="781"/>
      <c r="UQF72" s="781"/>
      <c r="UQG72" s="781"/>
      <c r="UQH72" s="781"/>
      <c r="UQI72" s="781"/>
      <c r="UQJ72" s="781"/>
      <c r="UQK72" s="781"/>
      <c r="UQL72" s="781"/>
      <c r="UQM72" s="781"/>
      <c r="UQN72" s="781"/>
      <c r="UQO72" s="781"/>
      <c r="UQP72" s="781"/>
      <c r="UQQ72" s="781"/>
      <c r="UQR72" s="781"/>
      <c r="UQS72" s="781"/>
      <c r="UQT72" s="781"/>
      <c r="UQU72" s="781"/>
      <c r="UQV72" s="781"/>
      <c r="UQW72" s="781"/>
      <c r="UQX72" s="781"/>
      <c r="UQY72" s="781"/>
      <c r="UQZ72" s="781"/>
      <c r="URA72" s="781"/>
      <c r="URB72" s="781"/>
      <c r="URC72" s="781"/>
      <c r="URD72" s="781"/>
      <c r="URE72" s="781"/>
      <c r="URF72" s="781"/>
      <c r="URG72" s="781"/>
      <c r="URH72" s="781"/>
      <c r="URI72" s="781"/>
      <c r="URJ72" s="781"/>
      <c r="URK72" s="781"/>
      <c r="URL72" s="781"/>
      <c r="URM72" s="781"/>
      <c r="URN72" s="781"/>
      <c r="URO72" s="781"/>
      <c r="URP72" s="781"/>
      <c r="URQ72" s="781"/>
      <c r="URR72" s="781"/>
      <c r="URS72" s="781"/>
      <c r="URT72" s="781"/>
      <c r="URU72" s="781"/>
      <c r="URV72" s="781"/>
      <c r="URW72" s="781"/>
      <c r="URX72" s="781"/>
      <c r="URY72" s="781"/>
      <c r="URZ72" s="781"/>
      <c r="USA72" s="781"/>
      <c r="USB72" s="781"/>
      <c r="USC72" s="781"/>
      <c r="USD72" s="781"/>
      <c r="USE72" s="781"/>
      <c r="USF72" s="781"/>
      <c r="USG72" s="781"/>
      <c r="USH72" s="781"/>
      <c r="USI72" s="781"/>
      <c r="USJ72" s="781"/>
      <c r="USK72" s="781"/>
      <c r="USL72" s="781"/>
      <c r="USM72" s="781"/>
      <c r="USN72" s="781"/>
      <c r="USO72" s="781"/>
      <c r="USP72" s="781"/>
      <c r="USQ72" s="781"/>
      <c r="USR72" s="781"/>
      <c r="USS72" s="781"/>
      <c r="UST72" s="781"/>
      <c r="USU72" s="781"/>
      <c r="USV72" s="781"/>
      <c r="USW72" s="781"/>
      <c r="USX72" s="781"/>
      <c r="USY72" s="781"/>
      <c r="USZ72" s="781"/>
      <c r="UTA72" s="781"/>
      <c r="UTB72" s="781"/>
      <c r="UTC72" s="781"/>
      <c r="UTD72" s="781"/>
      <c r="UTE72" s="781"/>
      <c r="UTF72" s="781"/>
      <c r="UTG72" s="781"/>
      <c r="UTH72" s="781"/>
      <c r="UTI72" s="781"/>
      <c r="UTJ72" s="781"/>
      <c r="UTK72" s="781"/>
      <c r="UTL72" s="781"/>
      <c r="UTM72" s="781"/>
      <c r="UTN72" s="781"/>
      <c r="UTO72" s="781"/>
      <c r="UTP72" s="781"/>
      <c r="UTQ72" s="781"/>
      <c r="UTR72" s="781"/>
      <c r="UTS72" s="781"/>
      <c r="UTT72" s="781"/>
      <c r="UTU72" s="781"/>
      <c r="UTV72" s="781"/>
      <c r="UTW72" s="781"/>
      <c r="UTX72" s="781"/>
      <c r="UTY72" s="781"/>
      <c r="UTZ72" s="781"/>
      <c r="UUA72" s="781"/>
      <c r="UUB72" s="781"/>
      <c r="UUC72" s="781"/>
      <c r="UUD72" s="781"/>
      <c r="UUE72" s="781"/>
      <c r="UUF72" s="781"/>
      <c r="UUG72" s="781"/>
      <c r="UUH72" s="781"/>
      <c r="UUI72" s="781"/>
      <c r="UUJ72" s="781"/>
      <c r="UUK72" s="781"/>
      <c r="UUL72" s="781"/>
      <c r="UUM72" s="781"/>
      <c r="UUN72" s="781"/>
      <c r="UUO72" s="781"/>
      <c r="UUP72" s="781"/>
      <c r="UUQ72" s="781"/>
      <c r="UUR72" s="781"/>
      <c r="UUS72" s="781"/>
      <c r="UUT72" s="781"/>
      <c r="UUU72" s="781"/>
      <c r="UUV72" s="781"/>
      <c r="UUW72" s="781"/>
      <c r="UUX72" s="781"/>
      <c r="UUY72" s="781"/>
      <c r="UUZ72" s="781"/>
      <c r="UVA72" s="781"/>
      <c r="UVB72" s="781"/>
      <c r="UVC72" s="781"/>
      <c r="UVD72" s="781"/>
      <c r="UVE72" s="781"/>
      <c r="UVF72" s="781"/>
      <c r="UVG72" s="781"/>
      <c r="UVH72" s="781"/>
      <c r="UVI72" s="781"/>
      <c r="UVJ72" s="781"/>
      <c r="UVK72" s="781"/>
      <c r="UVL72" s="781"/>
      <c r="UVM72" s="781"/>
      <c r="UVN72" s="781"/>
      <c r="UVO72" s="781"/>
      <c r="UVP72" s="781"/>
      <c r="UVQ72" s="781"/>
      <c r="UVR72" s="781"/>
      <c r="UVS72" s="781"/>
      <c r="UVT72" s="781"/>
      <c r="UVU72" s="781"/>
      <c r="UVV72" s="781"/>
      <c r="UVW72" s="781"/>
      <c r="UVX72" s="781"/>
      <c r="UVY72" s="781"/>
      <c r="UVZ72" s="781"/>
      <c r="UWA72" s="781"/>
      <c r="UWB72" s="781"/>
      <c r="UWC72" s="781"/>
      <c r="UWD72" s="781"/>
      <c r="UWE72" s="781"/>
      <c r="UWF72" s="781"/>
      <c r="UWG72" s="781"/>
      <c r="UWH72" s="781"/>
      <c r="UWI72" s="781"/>
      <c r="UWJ72" s="781"/>
      <c r="UWK72" s="781"/>
      <c r="UWL72" s="781"/>
      <c r="UWM72" s="781"/>
      <c r="UWN72" s="781"/>
      <c r="UWO72" s="781"/>
      <c r="UWP72" s="781"/>
      <c r="UWQ72" s="781"/>
      <c r="UWR72" s="781"/>
      <c r="UWS72" s="781"/>
      <c r="UWT72" s="781"/>
      <c r="UWU72" s="781"/>
      <c r="UWV72" s="781"/>
      <c r="UWW72" s="781"/>
      <c r="UWX72" s="781"/>
      <c r="UWY72" s="781"/>
      <c r="UWZ72" s="781"/>
      <c r="UXA72" s="781"/>
      <c r="UXB72" s="781"/>
      <c r="UXC72" s="781"/>
      <c r="UXD72" s="781"/>
      <c r="UXE72" s="781"/>
      <c r="UXF72" s="781"/>
      <c r="UXG72" s="781"/>
      <c r="UXH72" s="781"/>
      <c r="UXI72" s="781"/>
      <c r="UXJ72" s="781"/>
      <c r="UXK72" s="781"/>
      <c r="UXL72" s="781"/>
      <c r="UXM72" s="781"/>
      <c r="UXN72" s="781"/>
      <c r="UXO72" s="781"/>
      <c r="UXP72" s="781"/>
      <c r="UXQ72" s="781"/>
      <c r="UXR72" s="781"/>
      <c r="UXS72" s="781"/>
      <c r="UXT72" s="781"/>
      <c r="UXU72" s="781"/>
      <c r="UXV72" s="781"/>
      <c r="UXW72" s="781"/>
      <c r="UXX72" s="781"/>
      <c r="UXY72" s="781"/>
      <c r="UXZ72" s="781"/>
      <c r="UYA72" s="781"/>
      <c r="UYB72" s="781"/>
      <c r="UYC72" s="781"/>
      <c r="UYD72" s="781"/>
      <c r="UYE72" s="781"/>
      <c r="UYF72" s="781"/>
      <c r="UYG72" s="781"/>
      <c r="UYH72" s="781"/>
      <c r="UYI72" s="781"/>
      <c r="UYJ72" s="781"/>
      <c r="UYK72" s="781"/>
      <c r="UYL72" s="781"/>
      <c r="UYM72" s="781"/>
      <c r="UYN72" s="781"/>
      <c r="UYO72" s="781"/>
      <c r="UYP72" s="781"/>
      <c r="UYQ72" s="781"/>
      <c r="UYR72" s="781"/>
      <c r="UYS72" s="781"/>
      <c r="UYT72" s="781"/>
      <c r="UYU72" s="781"/>
      <c r="UYV72" s="781"/>
      <c r="UYW72" s="781"/>
      <c r="UYX72" s="781"/>
      <c r="UYY72" s="781"/>
      <c r="UYZ72" s="781"/>
      <c r="UZA72" s="781"/>
      <c r="UZB72" s="781"/>
      <c r="UZC72" s="781"/>
      <c r="UZD72" s="781"/>
      <c r="UZE72" s="781"/>
      <c r="UZF72" s="781"/>
      <c r="UZG72" s="781"/>
      <c r="UZH72" s="781"/>
      <c r="UZI72" s="781"/>
      <c r="UZJ72" s="781"/>
      <c r="UZK72" s="781"/>
      <c r="UZL72" s="781"/>
      <c r="UZM72" s="781"/>
      <c r="UZN72" s="781"/>
      <c r="UZO72" s="781"/>
      <c r="UZP72" s="781"/>
      <c r="UZQ72" s="781"/>
      <c r="UZR72" s="781"/>
      <c r="UZS72" s="781"/>
      <c r="UZT72" s="781"/>
      <c r="UZU72" s="781"/>
      <c r="UZV72" s="781"/>
      <c r="UZW72" s="781"/>
      <c r="UZX72" s="781"/>
      <c r="UZY72" s="781"/>
      <c r="UZZ72" s="781"/>
      <c r="VAA72" s="781"/>
      <c r="VAB72" s="781"/>
      <c r="VAC72" s="781"/>
      <c r="VAD72" s="781"/>
      <c r="VAE72" s="781"/>
      <c r="VAF72" s="781"/>
      <c r="VAG72" s="781"/>
      <c r="VAH72" s="781"/>
      <c r="VAI72" s="781"/>
      <c r="VAJ72" s="781"/>
      <c r="VAK72" s="781"/>
      <c r="VAL72" s="781"/>
      <c r="VAM72" s="781"/>
      <c r="VAN72" s="781"/>
      <c r="VAO72" s="781"/>
      <c r="VAP72" s="781"/>
      <c r="VAQ72" s="781"/>
      <c r="VAR72" s="781"/>
      <c r="VAS72" s="781"/>
      <c r="VAT72" s="781"/>
      <c r="VAU72" s="781"/>
      <c r="VAV72" s="781"/>
      <c r="VAW72" s="781"/>
      <c r="VAX72" s="781"/>
      <c r="VAY72" s="781"/>
      <c r="VAZ72" s="781"/>
      <c r="VBA72" s="781"/>
      <c r="VBB72" s="781"/>
      <c r="VBC72" s="781"/>
      <c r="VBD72" s="781"/>
      <c r="VBE72" s="781"/>
      <c r="VBF72" s="781"/>
      <c r="VBG72" s="781"/>
      <c r="VBH72" s="781"/>
      <c r="VBI72" s="781"/>
      <c r="VBJ72" s="781"/>
      <c r="VBK72" s="781"/>
      <c r="VBL72" s="781"/>
      <c r="VBM72" s="781"/>
      <c r="VBN72" s="781"/>
      <c r="VBO72" s="781"/>
      <c r="VBP72" s="781"/>
      <c r="VBQ72" s="781"/>
      <c r="VBR72" s="781"/>
      <c r="VBS72" s="781"/>
      <c r="VBT72" s="781"/>
      <c r="VBU72" s="781"/>
      <c r="VBV72" s="781"/>
      <c r="VBW72" s="781"/>
      <c r="VBX72" s="781"/>
      <c r="VBY72" s="781"/>
      <c r="VBZ72" s="781"/>
      <c r="VCA72" s="781"/>
      <c r="VCB72" s="781"/>
      <c r="VCC72" s="781"/>
      <c r="VCD72" s="781"/>
      <c r="VCE72" s="781"/>
      <c r="VCF72" s="781"/>
      <c r="VCG72" s="781"/>
      <c r="VCH72" s="781"/>
      <c r="VCI72" s="781"/>
      <c r="VCJ72" s="781"/>
      <c r="VCK72" s="781"/>
      <c r="VCL72" s="781"/>
      <c r="VCM72" s="781"/>
      <c r="VCN72" s="781"/>
      <c r="VCO72" s="781"/>
      <c r="VCP72" s="781"/>
      <c r="VCQ72" s="781"/>
      <c r="VCR72" s="781"/>
      <c r="VCS72" s="781"/>
      <c r="VCT72" s="781"/>
      <c r="VCU72" s="781"/>
      <c r="VCV72" s="781"/>
      <c r="VCW72" s="781"/>
      <c r="VCX72" s="781"/>
      <c r="VCY72" s="781"/>
      <c r="VCZ72" s="781"/>
      <c r="VDA72" s="781"/>
      <c r="VDB72" s="781"/>
      <c r="VDC72" s="781"/>
      <c r="VDD72" s="781"/>
      <c r="VDE72" s="781"/>
      <c r="VDF72" s="781"/>
      <c r="VDG72" s="781"/>
      <c r="VDH72" s="781"/>
      <c r="VDI72" s="781"/>
      <c r="VDJ72" s="781"/>
      <c r="VDK72" s="781"/>
      <c r="VDL72" s="781"/>
      <c r="VDM72" s="781"/>
      <c r="VDN72" s="781"/>
      <c r="VDO72" s="781"/>
      <c r="VDP72" s="781"/>
      <c r="VDQ72" s="781"/>
      <c r="VDR72" s="781"/>
      <c r="VDS72" s="781"/>
      <c r="VDT72" s="781"/>
      <c r="VDU72" s="781"/>
      <c r="VDV72" s="781"/>
      <c r="VDW72" s="781"/>
      <c r="VDX72" s="781"/>
      <c r="VDY72" s="781"/>
      <c r="VDZ72" s="781"/>
      <c r="VEA72" s="781"/>
      <c r="VEB72" s="781"/>
      <c r="VEC72" s="781"/>
      <c r="VED72" s="781"/>
      <c r="VEE72" s="781"/>
      <c r="VEF72" s="781"/>
      <c r="VEG72" s="781"/>
      <c r="VEH72" s="781"/>
      <c r="VEI72" s="781"/>
      <c r="VEJ72" s="781"/>
      <c r="VEK72" s="781"/>
      <c r="VEL72" s="781"/>
      <c r="VEM72" s="781"/>
      <c r="VEN72" s="781"/>
      <c r="VEO72" s="781"/>
      <c r="VEP72" s="781"/>
      <c r="VEQ72" s="781"/>
      <c r="VER72" s="781"/>
      <c r="VES72" s="781"/>
      <c r="VET72" s="781"/>
      <c r="VEU72" s="781"/>
      <c r="VEV72" s="781"/>
      <c r="VEW72" s="781"/>
      <c r="VEX72" s="781"/>
      <c r="VEY72" s="781"/>
      <c r="VEZ72" s="781"/>
      <c r="VFA72" s="781"/>
      <c r="VFB72" s="781"/>
      <c r="VFC72" s="781"/>
      <c r="VFD72" s="781"/>
      <c r="VFE72" s="781"/>
      <c r="VFF72" s="781"/>
      <c r="VFG72" s="781"/>
      <c r="VFH72" s="781"/>
      <c r="VFI72" s="781"/>
      <c r="VFJ72" s="781"/>
      <c r="VFK72" s="781"/>
      <c r="VFL72" s="781"/>
      <c r="VFM72" s="781"/>
      <c r="VFN72" s="781"/>
      <c r="VFO72" s="781"/>
      <c r="VFP72" s="781"/>
      <c r="VFQ72" s="781"/>
      <c r="VFR72" s="781"/>
      <c r="VFS72" s="781"/>
      <c r="VFT72" s="781"/>
      <c r="VFU72" s="781"/>
      <c r="VFV72" s="781"/>
      <c r="VFW72" s="781"/>
      <c r="VFX72" s="781"/>
      <c r="VFY72" s="781"/>
      <c r="VFZ72" s="781"/>
      <c r="VGA72" s="781"/>
      <c r="VGB72" s="781"/>
      <c r="VGC72" s="781"/>
      <c r="VGD72" s="781"/>
      <c r="VGE72" s="781"/>
      <c r="VGF72" s="781"/>
      <c r="VGG72" s="781"/>
      <c r="VGH72" s="781"/>
      <c r="VGI72" s="781"/>
      <c r="VGJ72" s="781"/>
      <c r="VGK72" s="781"/>
      <c r="VGL72" s="781"/>
      <c r="VGM72" s="781"/>
      <c r="VGN72" s="781"/>
      <c r="VGO72" s="781"/>
      <c r="VGP72" s="781"/>
      <c r="VGQ72" s="781"/>
      <c r="VGR72" s="781"/>
      <c r="VGS72" s="781"/>
      <c r="VGT72" s="781"/>
      <c r="VGU72" s="781"/>
      <c r="VGV72" s="781"/>
      <c r="VGW72" s="781"/>
      <c r="VGX72" s="781"/>
      <c r="VGY72" s="781"/>
      <c r="VGZ72" s="781"/>
      <c r="VHA72" s="781"/>
      <c r="VHB72" s="781"/>
      <c r="VHC72" s="781"/>
      <c r="VHD72" s="781"/>
      <c r="VHE72" s="781"/>
      <c r="VHF72" s="781"/>
      <c r="VHG72" s="781"/>
      <c r="VHH72" s="781"/>
      <c r="VHI72" s="781"/>
      <c r="VHJ72" s="781"/>
      <c r="VHK72" s="781"/>
      <c r="VHL72" s="781"/>
      <c r="VHM72" s="781"/>
      <c r="VHN72" s="781"/>
      <c r="VHO72" s="781"/>
      <c r="VHP72" s="781"/>
      <c r="VHQ72" s="781"/>
      <c r="VHR72" s="781"/>
      <c r="VHS72" s="781"/>
      <c r="VHT72" s="781"/>
      <c r="VHU72" s="781"/>
      <c r="VHV72" s="781"/>
      <c r="VHW72" s="781"/>
      <c r="VHX72" s="781"/>
      <c r="VHY72" s="781"/>
      <c r="VHZ72" s="781"/>
      <c r="VIA72" s="781"/>
      <c r="VIB72" s="781"/>
      <c r="VIC72" s="781"/>
      <c r="VID72" s="781"/>
      <c r="VIE72" s="781"/>
      <c r="VIF72" s="781"/>
      <c r="VIG72" s="781"/>
      <c r="VIH72" s="781"/>
      <c r="VII72" s="781"/>
      <c r="VIJ72" s="781"/>
      <c r="VIK72" s="781"/>
      <c r="VIL72" s="781"/>
      <c r="VIM72" s="781"/>
      <c r="VIN72" s="781"/>
      <c r="VIO72" s="781"/>
      <c r="VIP72" s="781"/>
      <c r="VIQ72" s="781"/>
      <c r="VIR72" s="781"/>
      <c r="VIS72" s="781"/>
      <c r="VIT72" s="781"/>
      <c r="VIU72" s="781"/>
      <c r="VIV72" s="781"/>
      <c r="VIW72" s="781"/>
      <c r="VIX72" s="781"/>
      <c r="VIY72" s="781"/>
      <c r="VIZ72" s="781"/>
      <c r="VJA72" s="781"/>
      <c r="VJB72" s="781"/>
      <c r="VJC72" s="781"/>
      <c r="VJD72" s="781"/>
      <c r="VJE72" s="781"/>
      <c r="VJF72" s="781"/>
      <c r="VJG72" s="781"/>
      <c r="VJH72" s="781"/>
      <c r="VJI72" s="781"/>
      <c r="VJJ72" s="781"/>
      <c r="VJK72" s="781"/>
      <c r="VJL72" s="781"/>
      <c r="VJM72" s="781"/>
      <c r="VJN72" s="781"/>
      <c r="VJO72" s="781"/>
      <c r="VJP72" s="781"/>
      <c r="VJQ72" s="781"/>
      <c r="VJR72" s="781"/>
      <c r="VJS72" s="781"/>
      <c r="VJT72" s="781"/>
      <c r="VJU72" s="781"/>
      <c r="VJV72" s="781"/>
      <c r="VJW72" s="781"/>
      <c r="VJX72" s="781"/>
      <c r="VJY72" s="781"/>
      <c r="VJZ72" s="781"/>
      <c r="VKA72" s="781"/>
      <c r="VKB72" s="781"/>
      <c r="VKC72" s="781"/>
      <c r="VKD72" s="781"/>
      <c r="VKE72" s="781"/>
      <c r="VKF72" s="781"/>
      <c r="VKG72" s="781"/>
      <c r="VKH72" s="781"/>
      <c r="VKI72" s="781"/>
      <c r="VKJ72" s="781"/>
      <c r="VKK72" s="781"/>
      <c r="VKL72" s="781"/>
      <c r="VKM72" s="781"/>
      <c r="VKN72" s="781"/>
      <c r="VKO72" s="781"/>
      <c r="VKP72" s="781"/>
      <c r="VKQ72" s="781"/>
      <c r="VKR72" s="781"/>
      <c r="VKS72" s="781"/>
      <c r="VKT72" s="781"/>
      <c r="VKU72" s="781"/>
      <c r="VKV72" s="781"/>
      <c r="VKW72" s="781"/>
      <c r="VKX72" s="781"/>
      <c r="VKY72" s="781"/>
      <c r="VKZ72" s="781"/>
      <c r="VLA72" s="781"/>
      <c r="VLB72" s="781"/>
      <c r="VLC72" s="781"/>
      <c r="VLD72" s="781"/>
      <c r="VLE72" s="781"/>
      <c r="VLF72" s="781"/>
      <c r="VLG72" s="781"/>
      <c r="VLH72" s="781"/>
      <c r="VLI72" s="781"/>
      <c r="VLJ72" s="781"/>
      <c r="VLK72" s="781"/>
      <c r="VLL72" s="781"/>
      <c r="VLM72" s="781"/>
      <c r="VLN72" s="781"/>
      <c r="VLO72" s="781"/>
      <c r="VLP72" s="781"/>
      <c r="VLQ72" s="781"/>
      <c r="VLR72" s="781"/>
      <c r="VLS72" s="781"/>
      <c r="VLT72" s="781"/>
      <c r="VLU72" s="781"/>
      <c r="VLV72" s="781"/>
      <c r="VLW72" s="781"/>
      <c r="VLX72" s="781"/>
      <c r="VLY72" s="781"/>
      <c r="VLZ72" s="781"/>
      <c r="VMA72" s="781"/>
      <c r="VMB72" s="781"/>
      <c r="VMC72" s="781"/>
      <c r="VMD72" s="781"/>
      <c r="VME72" s="781"/>
      <c r="VMF72" s="781"/>
      <c r="VMG72" s="781"/>
      <c r="VMH72" s="781"/>
      <c r="VMI72" s="781"/>
      <c r="VMJ72" s="781"/>
      <c r="VMK72" s="781"/>
      <c r="VML72" s="781"/>
      <c r="VMM72" s="781"/>
      <c r="VMN72" s="781"/>
      <c r="VMO72" s="781"/>
      <c r="VMP72" s="781"/>
      <c r="VMQ72" s="781"/>
      <c r="VMR72" s="781"/>
      <c r="VMS72" s="781"/>
      <c r="VMT72" s="781"/>
      <c r="VMU72" s="781"/>
      <c r="VMV72" s="781"/>
      <c r="VMW72" s="781"/>
      <c r="VMX72" s="781"/>
      <c r="VMY72" s="781"/>
      <c r="VMZ72" s="781"/>
      <c r="VNA72" s="781"/>
      <c r="VNB72" s="781"/>
      <c r="VNC72" s="781"/>
      <c r="VND72" s="781"/>
      <c r="VNE72" s="781"/>
      <c r="VNF72" s="781"/>
      <c r="VNG72" s="781"/>
      <c r="VNH72" s="781"/>
      <c r="VNI72" s="781"/>
      <c r="VNJ72" s="781"/>
      <c r="VNK72" s="781"/>
      <c r="VNL72" s="781"/>
      <c r="VNM72" s="781"/>
      <c r="VNN72" s="781"/>
      <c r="VNO72" s="781"/>
      <c r="VNP72" s="781"/>
      <c r="VNQ72" s="781"/>
      <c r="VNR72" s="781"/>
      <c r="VNS72" s="781"/>
      <c r="VNT72" s="781"/>
      <c r="VNU72" s="781"/>
      <c r="VNV72" s="781"/>
      <c r="VNW72" s="781"/>
      <c r="VNX72" s="781"/>
      <c r="VNY72" s="781"/>
      <c r="VNZ72" s="781"/>
      <c r="VOA72" s="781"/>
      <c r="VOB72" s="781"/>
      <c r="VOC72" s="781"/>
      <c r="VOD72" s="781"/>
      <c r="VOE72" s="781"/>
      <c r="VOF72" s="781"/>
      <c r="VOG72" s="781"/>
      <c r="VOH72" s="781"/>
      <c r="VOI72" s="781"/>
      <c r="VOJ72" s="781"/>
      <c r="VOK72" s="781"/>
      <c r="VOL72" s="781"/>
      <c r="VOM72" s="781"/>
      <c r="VON72" s="781"/>
      <c r="VOO72" s="781"/>
      <c r="VOP72" s="781"/>
      <c r="VOQ72" s="781"/>
      <c r="VOR72" s="781"/>
      <c r="VOS72" s="781"/>
      <c r="VOT72" s="781"/>
      <c r="VOU72" s="781"/>
      <c r="VOV72" s="781"/>
      <c r="VOW72" s="781"/>
      <c r="VOX72" s="781"/>
      <c r="VOY72" s="781"/>
      <c r="VOZ72" s="781"/>
      <c r="VPA72" s="781"/>
      <c r="VPB72" s="781"/>
      <c r="VPC72" s="781"/>
      <c r="VPD72" s="781"/>
      <c r="VPE72" s="781"/>
      <c r="VPF72" s="781"/>
      <c r="VPG72" s="781"/>
      <c r="VPH72" s="781"/>
      <c r="VPI72" s="781"/>
      <c r="VPJ72" s="781"/>
      <c r="VPK72" s="781"/>
      <c r="VPL72" s="781"/>
      <c r="VPM72" s="781"/>
      <c r="VPN72" s="781"/>
      <c r="VPO72" s="781"/>
      <c r="VPP72" s="781"/>
      <c r="VPQ72" s="781"/>
      <c r="VPR72" s="781"/>
      <c r="VPS72" s="781"/>
      <c r="VPT72" s="781"/>
      <c r="VPU72" s="781"/>
      <c r="VPV72" s="781"/>
      <c r="VPW72" s="781"/>
      <c r="VPX72" s="781"/>
      <c r="VPY72" s="781"/>
      <c r="VPZ72" s="781"/>
      <c r="VQA72" s="781"/>
      <c r="VQB72" s="781"/>
      <c r="VQC72" s="781"/>
      <c r="VQD72" s="781"/>
      <c r="VQE72" s="781"/>
      <c r="VQF72" s="781"/>
      <c r="VQG72" s="781"/>
      <c r="VQH72" s="781"/>
      <c r="VQI72" s="781"/>
      <c r="VQJ72" s="781"/>
      <c r="VQK72" s="781"/>
      <c r="VQL72" s="781"/>
      <c r="VQM72" s="781"/>
      <c r="VQN72" s="781"/>
      <c r="VQO72" s="781"/>
      <c r="VQP72" s="781"/>
      <c r="VQQ72" s="781"/>
      <c r="VQR72" s="781"/>
      <c r="VQS72" s="781"/>
      <c r="VQT72" s="781"/>
      <c r="VQU72" s="781"/>
      <c r="VQV72" s="781"/>
      <c r="VQW72" s="781"/>
      <c r="VQX72" s="781"/>
      <c r="VQY72" s="781"/>
      <c r="VQZ72" s="781"/>
      <c r="VRA72" s="781"/>
      <c r="VRB72" s="781"/>
      <c r="VRC72" s="781"/>
      <c r="VRD72" s="781"/>
      <c r="VRE72" s="781"/>
      <c r="VRF72" s="781"/>
      <c r="VRG72" s="781"/>
      <c r="VRH72" s="781"/>
      <c r="VRI72" s="781"/>
      <c r="VRJ72" s="781"/>
      <c r="VRK72" s="781"/>
      <c r="VRL72" s="781"/>
      <c r="VRM72" s="781"/>
      <c r="VRN72" s="781"/>
      <c r="VRO72" s="781"/>
      <c r="VRP72" s="781"/>
      <c r="VRQ72" s="781"/>
      <c r="VRR72" s="781"/>
      <c r="VRS72" s="781"/>
      <c r="VRT72" s="781"/>
      <c r="VRU72" s="781"/>
      <c r="VRV72" s="781"/>
      <c r="VRW72" s="781"/>
      <c r="VRX72" s="781"/>
      <c r="VRY72" s="781"/>
      <c r="VRZ72" s="781"/>
      <c r="VSA72" s="781"/>
      <c r="VSB72" s="781"/>
      <c r="VSC72" s="781"/>
      <c r="VSD72" s="781"/>
      <c r="VSE72" s="781"/>
      <c r="VSF72" s="781"/>
      <c r="VSG72" s="781"/>
      <c r="VSH72" s="781"/>
      <c r="VSI72" s="781"/>
      <c r="VSJ72" s="781"/>
      <c r="VSK72" s="781"/>
      <c r="VSL72" s="781"/>
      <c r="VSM72" s="781"/>
      <c r="VSN72" s="781"/>
      <c r="VSO72" s="781"/>
      <c r="VSP72" s="781"/>
      <c r="VSQ72" s="781"/>
      <c r="VSR72" s="781"/>
      <c r="VSS72" s="781"/>
      <c r="VST72" s="781"/>
      <c r="VSU72" s="781"/>
      <c r="VSV72" s="781"/>
      <c r="VSW72" s="781"/>
      <c r="VSX72" s="781"/>
      <c r="VSY72" s="781"/>
      <c r="VSZ72" s="781"/>
      <c r="VTA72" s="781"/>
      <c r="VTB72" s="781"/>
      <c r="VTC72" s="781"/>
      <c r="VTD72" s="781"/>
      <c r="VTE72" s="781"/>
      <c r="VTF72" s="781"/>
      <c r="VTG72" s="781"/>
      <c r="VTH72" s="781"/>
      <c r="VTI72" s="781"/>
      <c r="VTJ72" s="781"/>
      <c r="VTK72" s="781"/>
      <c r="VTL72" s="781"/>
      <c r="VTM72" s="781"/>
      <c r="VTN72" s="781"/>
      <c r="VTO72" s="781"/>
      <c r="VTP72" s="781"/>
      <c r="VTQ72" s="781"/>
      <c r="VTR72" s="781"/>
      <c r="VTS72" s="781"/>
      <c r="VTT72" s="781"/>
      <c r="VTU72" s="781"/>
      <c r="VTV72" s="781"/>
      <c r="VTW72" s="781"/>
      <c r="VTX72" s="781"/>
      <c r="VTY72" s="781"/>
      <c r="VTZ72" s="781"/>
      <c r="VUA72" s="781"/>
      <c r="VUB72" s="781"/>
      <c r="VUC72" s="781"/>
      <c r="VUD72" s="781"/>
      <c r="VUE72" s="781"/>
      <c r="VUF72" s="781"/>
      <c r="VUG72" s="781"/>
      <c r="VUH72" s="781"/>
      <c r="VUI72" s="781"/>
      <c r="VUJ72" s="781"/>
      <c r="VUK72" s="781"/>
      <c r="VUL72" s="781"/>
      <c r="VUM72" s="781"/>
      <c r="VUN72" s="781"/>
      <c r="VUO72" s="781"/>
      <c r="VUP72" s="781"/>
      <c r="VUQ72" s="781"/>
      <c r="VUR72" s="781"/>
      <c r="VUS72" s="781"/>
      <c r="VUT72" s="781"/>
      <c r="VUU72" s="781"/>
      <c r="VUV72" s="781"/>
      <c r="VUW72" s="781"/>
      <c r="VUX72" s="781"/>
      <c r="VUY72" s="781"/>
      <c r="VUZ72" s="781"/>
      <c r="VVA72" s="781"/>
      <c r="VVB72" s="781"/>
      <c r="VVC72" s="781"/>
      <c r="VVD72" s="781"/>
      <c r="VVE72" s="781"/>
      <c r="VVF72" s="781"/>
      <c r="VVG72" s="781"/>
      <c r="VVH72" s="781"/>
      <c r="VVI72" s="781"/>
      <c r="VVJ72" s="781"/>
      <c r="VVK72" s="781"/>
      <c r="VVL72" s="781"/>
      <c r="VVM72" s="781"/>
      <c r="VVN72" s="781"/>
      <c r="VVO72" s="781"/>
      <c r="VVP72" s="781"/>
      <c r="VVQ72" s="781"/>
      <c r="VVR72" s="781"/>
      <c r="VVS72" s="781"/>
      <c r="VVT72" s="781"/>
      <c r="VVU72" s="781"/>
      <c r="VVV72" s="781"/>
      <c r="VVW72" s="781"/>
      <c r="VVX72" s="781"/>
      <c r="VVY72" s="781"/>
      <c r="VVZ72" s="781"/>
      <c r="VWA72" s="781"/>
      <c r="VWB72" s="781"/>
      <c r="VWC72" s="781"/>
      <c r="VWD72" s="781"/>
      <c r="VWE72" s="781"/>
      <c r="VWF72" s="781"/>
      <c r="VWG72" s="781"/>
      <c r="VWH72" s="781"/>
      <c r="VWI72" s="781"/>
      <c r="VWJ72" s="781"/>
      <c r="VWK72" s="781"/>
      <c r="VWL72" s="781"/>
      <c r="VWM72" s="781"/>
      <c r="VWN72" s="781"/>
      <c r="VWO72" s="781"/>
      <c r="VWP72" s="781"/>
      <c r="VWQ72" s="781"/>
      <c r="VWR72" s="781"/>
      <c r="VWS72" s="781"/>
      <c r="VWT72" s="781"/>
      <c r="VWU72" s="781"/>
      <c r="VWV72" s="781"/>
      <c r="VWW72" s="781"/>
      <c r="VWX72" s="781"/>
      <c r="VWY72" s="781"/>
      <c r="VWZ72" s="781"/>
      <c r="VXA72" s="781"/>
      <c r="VXB72" s="781"/>
      <c r="VXC72" s="781"/>
      <c r="VXD72" s="781"/>
      <c r="VXE72" s="781"/>
      <c r="VXF72" s="781"/>
      <c r="VXG72" s="781"/>
      <c r="VXH72" s="781"/>
      <c r="VXI72" s="781"/>
      <c r="VXJ72" s="781"/>
      <c r="VXK72" s="781"/>
      <c r="VXL72" s="781"/>
      <c r="VXM72" s="781"/>
      <c r="VXN72" s="781"/>
      <c r="VXO72" s="781"/>
      <c r="VXP72" s="781"/>
      <c r="VXQ72" s="781"/>
      <c r="VXR72" s="781"/>
      <c r="VXS72" s="781"/>
      <c r="VXT72" s="781"/>
      <c r="VXU72" s="781"/>
      <c r="VXV72" s="781"/>
      <c r="VXW72" s="781"/>
      <c r="VXX72" s="781"/>
      <c r="VXY72" s="781"/>
      <c r="VXZ72" s="781"/>
      <c r="VYA72" s="781"/>
      <c r="VYB72" s="781"/>
      <c r="VYC72" s="781"/>
      <c r="VYD72" s="781"/>
      <c r="VYE72" s="781"/>
      <c r="VYF72" s="781"/>
      <c r="VYG72" s="781"/>
      <c r="VYH72" s="781"/>
      <c r="VYI72" s="781"/>
      <c r="VYJ72" s="781"/>
      <c r="VYK72" s="781"/>
      <c r="VYL72" s="781"/>
      <c r="VYM72" s="781"/>
      <c r="VYN72" s="781"/>
      <c r="VYO72" s="781"/>
      <c r="VYP72" s="781"/>
      <c r="VYQ72" s="781"/>
      <c r="VYR72" s="781"/>
      <c r="VYS72" s="781"/>
      <c r="VYT72" s="781"/>
      <c r="VYU72" s="781"/>
      <c r="VYV72" s="781"/>
      <c r="VYW72" s="781"/>
      <c r="VYX72" s="781"/>
      <c r="VYY72" s="781"/>
      <c r="VYZ72" s="781"/>
      <c r="VZA72" s="781"/>
      <c r="VZB72" s="781"/>
      <c r="VZC72" s="781"/>
      <c r="VZD72" s="781"/>
    </row>
    <row r="73" spans="1:15552" s="856" customFormat="1" ht="15.75" customHeight="1" x14ac:dyDescent="0.2">
      <c r="A73" s="854"/>
      <c r="B73" s="781"/>
      <c r="D73" s="855"/>
      <c r="E73" s="855"/>
      <c r="G73" s="537" t="s">
        <v>113</v>
      </c>
      <c r="H73" s="538"/>
      <c r="I73" s="855"/>
      <c r="FH73" s="702" t="s">
        <v>382</v>
      </c>
      <c r="FI73" s="702" t="s">
        <v>221</v>
      </c>
      <c r="FJ73" s="298" t="s">
        <v>611</v>
      </c>
      <c r="FK73" s="692" t="s">
        <v>148</v>
      </c>
      <c r="FL73" s="703">
        <v>1</v>
      </c>
      <c r="FM73" s="704">
        <v>320000</v>
      </c>
      <c r="FN73" s="705">
        <f>ROUND(FL73*FM73,0)</f>
        <v>320000</v>
      </c>
      <c r="FO73" s="722"/>
    </row>
    <row r="74" spans="1:15552" s="781" customFormat="1" ht="75.75" thickBot="1" x14ac:dyDescent="0.25">
      <c r="A74" s="860"/>
      <c r="D74" s="855"/>
      <c r="E74" s="855"/>
      <c r="F74" s="855"/>
      <c r="G74" s="96" t="s">
        <v>107</v>
      </c>
      <c r="H74" s="96" t="s">
        <v>108</v>
      </c>
      <c r="FH74" s="707" t="s">
        <v>382</v>
      </c>
      <c r="FI74" s="707" t="s">
        <v>222</v>
      </c>
      <c r="FJ74" s="298" t="s">
        <v>612</v>
      </c>
      <c r="FK74" s="708" t="s">
        <v>148</v>
      </c>
      <c r="FL74" s="709">
        <v>1</v>
      </c>
      <c r="FM74" s="710">
        <v>4000000</v>
      </c>
      <c r="FN74" s="705">
        <f>ROUND(FL74*FM74,0)</f>
        <v>4000000</v>
      </c>
      <c r="FO74" s="722"/>
      <c r="JA74" s="861"/>
    </row>
    <row r="75" spans="1:15552" s="781" customFormat="1" ht="33" thickTop="1" thickBot="1" x14ac:dyDescent="0.25">
      <c r="A75" s="860"/>
      <c r="B75" s="862"/>
      <c r="D75" s="863" t="s">
        <v>114</v>
      </c>
      <c r="E75" s="864"/>
      <c r="F75" s="94" t="s">
        <v>141</v>
      </c>
      <c r="G75" s="96">
        <v>18</v>
      </c>
      <c r="H75" s="96">
        <v>19</v>
      </c>
      <c r="N75" s="865" t="s">
        <v>109</v>
      </c>
      <c r="O75" s="865"/>
      <c r="P75" s="94" t="s">
        <v>48</v>
      </c>
      <c r="FH75" s="293"/>
      <c r="FI75" s="293" t="s">
        <v>613</v>
      </c>
      <c r="FJ75" s="294" t="s">
        <v>614</v>
      </c>
      <c r="FK75" s="685"/>
      <c r="FL75" s="686"/>
      <c r="FM75" s="687"/>
      <c r="FN75" s="688"/>
      <c r="FO75" s="722"/>
    </row>
    <row r="76" spans="1:15552" s="781" customFormat="1" ht="60.75" thickTop="1" x14ac:dyDescent="0.2">
      <c r="A76" s="860"/>
      <c r="B76" s="862"/>
      <c r="D76" s="93">
        <v>1</v>
      </c>
      <c r="E76" s="866" t="str">
        <f>VLOOKUP(D76,LISTA_OFERENTES,2,FALSE)</f>
        <v>OBYPLAN LTDA</v>
      </c>
      <c r="F76" s="867">
        <f t="shared" ref="F76:F92" ca="1" si="1199">INDIRECT(G76,TRUE)</f>
        <v>386739075</v>
      </c>
      <c r="G76" s="868" t="str">
        <f>ADDRESS(59,H76,1,1)</f>
        <v>$R$59</v>
      </c>
      <c r="H76" s="868">
        <f>G75</f>
        <v>18</v>
      </c>
      <c r="N76" s="93">
        <v>1</v>
      </c>
      <c r="O76" s="866" t="str">
        <f t="shared" ref="O76:O92" si="1200">VLOOKUP(N76,LISTA_OFERENTES,2,FALSE)</f>
        <v>OBYPLAN LTDA</v>
      </c>
      <c r="P76" s="93" t="str">
        <f>IF(HLOOKUP(N76,VER_UNI,2,FALSE)="OK","H","NH")</f>
        <v>H</v>
      </c>
      <c r="FH76" s="702" t="s">
        <v>382</v>
      </c>
      <c r="FI76" s="702" t="s">
        <v>223</v>
      </c>
      <c r="FJ76" s="298" t="s">
        <v>615</v>
      </c>
      <c r="FK76" s="732" t="s">
        <v>148</v>
      </c>
      <c r="FL76" s="703">
        <v>1</v>
      </c>
      <c r="FM76" s="704">
        <v>3000000</v>
      </c>
      <c r="FN76" s="705">
        <f>ROUND(FL76*FM76,0)</f>
        <v>3000000</v>
      </c>
      <c r="FO76" s="722"/>
    </row>
    <row r="77" spans="1:15552" s="781" customFormat="1" ht="90" x14ac:dyDescent="0.2">
      <c r="A77" s="860"/>
      <c r="B77" s="862"/>
      <c r="D77" s="93">
        <v>2</v>
      </c>
      <c r="E77" s="866" t="str">
        <f t="shared" ref="E77:E92" si="1201">VLOOKUP(D77,LISTA_OFERENTES,2,FALSE)</f>
        <v>ECOCIVIL SAS ESTRUCTURAS Y OBRAS CIVILES SAS</v>
      </c>
      <c r="F77" s="867">
        <f t="shared" ca="1" si="1199"/>
        <v>388370030</v>
      </c>
      <c r="G77" s="868" t="str">
        <f t="shared" ref="G77:G96" si="1202">ADDRESS(59,H77,1,1)</f>
        <v>$AK$59</v>
      </c>
      <c r="H77" s="869">
        <f>H76+$H$75</f>
        <v>37</v>
      </c>
      <c r="N77" s="93">
        <v>2</v>
      </c>
      <c r="O77" s="866" t="str">
        <f t="shared" si="1200"/>
        <v>ECOCIVIL SAS ESTRUCTURAS Y OBRAS CIVILES SAS</v>
      </c>
      <c r="P77" s="93" t="str">
        <f>IF(HLOOKUP(N77,VER_UNI,2,FALSE)="OK","H","NH")</f>
        <v>H</v>
      </c>
      <c r="FH77" s="724" t="s">
        <v>382</v>
      </c>
      <c r="FI77" s="724" t="s">
        <v>224</v>
      </c>
      <c r="FJ77" s="302" t="s">
        <v>616</v>
      </c>
      <c r="FK77" s="725" t="s">
        <v>148</v>
      </c>
      <c r="FL77" s="726">
        <v>1</v>
      </c>
      <c r="FM77" s="694">
        <v>2500000</v>
      </c>
      <c r="FN77" s="783">
        <f>ROUND(FL77*FM77,0)</f>
        <v>2500000</v>
      </c>
      <c r="FO77" s="722"/>
    </row>
    <row r="78" spans="1:15552" s="781" customFormat="1" ht="60" x14ac:dyDescent="0.2">
      <c r="A78" s="860"/>
      <c r="B78" s="862"/>
      <c r="D78" s="93">
        <v>3</v>
      </c>
      <c r="E78" s="866" t="str">
        <f t="shared" si="1201"/>
        <v>HCG CONSTRUCCIONES LTDA</v>
      </c>
      <c r="F78" s="867">
        <f t="shared" ca="1" si="1199"/>
        <v>342539470</v>
      </c>
      <c r="G78" s="868" t="str">
        <f t="shared" si="1202"/>
        <v>$BD$59</v>
      </c>
      <c r="H78" s="869">
        <f t="shared" ref="H78:H96" si="1203">H77+$H$75</f>
        <v>56</v>
      </c>
      <c r="N78" s="93">
        <v>3</v>
      </c>
      <c r="O78" s="866" t="str">
        <f t="shared" si="1200"/>
        <v>HCG CONSTRUCCIONES LTDA</v>
      </c>
      <c r="P78" s="93" t="str">
        <f>IF(HLOOKUP(N78,VER_UNI,2,FALSE)="OK","H","NH")</f>
        <v>NH</v>
      </c>
      <c r="FH78" s="724" t="s">
        <v>382</v>
      </c>
      <c r="FI78" s="724" t="s">
        <v>225</v>
      </c>
      <c r="FJ78" s="302" t="s">
        <v>617</v>
      </c>
      <c r="FK78" s="725" t="s">
        <v>148</v>
      </c>
      <c r="FL78" s="726">
        <v>1</v>
      </c>
      <c r="FM78" s="694">
        <v>1200000</v>
      </c>
      <c r="FN78" s="783">
        <f>ROUND(FL78*FM78,0)</f>
        <v>1200000</v>
      </c>
      <c r="FO78" s="722"/>
    </row>
    <row r="79" spans="1:15552" s="781" customFormat="1" ht="54" x14ac:dyDescent="0.2">
      <c r="A79" s="860"/>
      <c r="B79" s="862"/>
      <c r="D79" s="93">
        <v>4</v>
      </c>
      <c r="E79" s="866" t="str">
        <f t="shared" si="1201"/>
        <v>MCJC INGENIERIA S.A.S.</v>
      </c>
      <c r="F79" s="867">
        <f t="shared" ca="1" si="1199"/>
        <v>385418349</v>
      </c>
      <c r="G79" s="868" t="str">
        <f t="shared" si="1202"/>
        <v>$BW$59</v>
      </c>
      <c r="H79" s="869">
        <f t="shared" si="1203"/>
        <v>75</v>
      </c>
      <c r="N79" s="93">
        <v>4</v>
      </c>
      <c r="O79" s="866" t="str">
        <f t="shared" si="1200"/>
        <v>MCJC INGENIERIA S.A.S.</v>
      </c>
      <c r="P79" s="93" t="str">
        <f>IF(HLOOKUP(N79,VER_UNI,2,FALSE)="OK","H","NH")</f>
        <v>H</v>
      </c>
      <c r="FH79" s="724" t="s">
        <v>381</v>
      </c>
      <c r="FI79" s="724" t="s">
        <v>226</v>
      </c>
      <c r="FJ79" s="302" t="s">
        <v>618</v>
      </c>
      <c r="FK79" s="725" t="s">
        <v>148</v>
      </c>
      <c r="FL79" s="726">
        <v>1</v>
      </c>
      <c r="FM79" s="694">
        <v>800000</v>
      </c>
      <c r="FN79" s="783">
        <f>ROUND(FL79*FM79,0)</f>
        <v>800000</v>
      </c>
      <c r="FO79" s="722"/>
    </row>
    <row r="80" spans="1:15552" s="781" customFormat="1" ht="45.75" thickBot="1" x14ac:dyDescent="0.25">
      <c r="A80" s="860"/>
      <c r="B80" s="862"/>
      <c r="D80" s="93">
        <v>5</v>
      </c>
      <c r="E80" s="866" t="str">
        <f t="shared" si="1201"/>
        <v>CONSTRUVALORES S.A.S</v>
      </c>
      <c r="F80" s="867">
        <f t="shared" ca="1" si="1199"/>
        <v>379731609</v>
      </c>
      <c r="G80" s="868" t="str">
        <f t="shared" si="1202"/>
        <v>$CP$59</v>
      </c>
      <c r="H80" s="869">
        <f t="shared" si="1203"/>
        <v>94</v>
      </c>
      <c r="N80" s="93">
        <v>5</v>
      </c>
      <c r="O80" s="866" t="str">
        <f t="shared" si="1200"/>
        <v>CONSTRUVALORES S.A.S</v>
      </c>
      <c r="P80" s="93" t="str">
        <f>IF(HLOOKUP(N80,VER_UNI,2,FALSE)="OK","H","NH")</f>
        <v>H</v>
      </c>
      <c r="FH80" s="707" t="s">
        <v>381</v>
      </c>
      <c r="FI80" s="707" t="s">
        <v>227</v>
      </c>
      <c r="FJ80" s="299" t="s">
        <v>619</v>
      </c>
      <c r="FK80" s="728" t="s">
        <v>148</v>
      </c>
      <c r="FL80" s="709">
        <v>1</v>
      </c>
      <c r="FM80" s="710">
        <v>500000</v>
      </c>
      <c r="FN80" s="711">
        <f>ROUND(FL80*FM80,0)</f>
        <v>500000</v>
      </c>
      <c r="FO80" s="722"/>
    </row>
    <row r="81" spans="1:171" s="781" customFormat="1" ht="55.5" thickTop="1" thickBot="1" x14ac:dyDescent="0.25">
      <c r="A81" s="860"/>
      <c r="B81" s="862"/>
      <c r="D81" s="93">
        <v>6</v>
      </c>
      <c r="E81" s="866" t="str">
        <f t="shared" si="1201"/>
        <v>ACERO MAS CONCRETO S.A.S</v>
      </c>
      <c r="F81" s="867">
        <f t="shared" ca="1" si="1199"/>
        <v>379836035</v>
      </c>
      <c r="G81" s="868" t="str">
        <f t="shared" si="1202"/>
        <v>$DI$59</v>
      </c>
      <c r="H81" s="869">
        <f t="shared" si="1203"/>
        <v>113</v>
      </c>
      <c r="N81" s="93">
        <v>6</v>
      </c>
      <c r="O81" s="866" t="str">
        <f t="shared" si="1200"/>
        <v>ACERO MAS CONCRETO S.A.S</v>
      </c>
      <c r="P81" s="93" t="str">
        <f>IF(HLOOKUP(N81,VER_UNI,2,FALSE)="OK","H","NH")</f>
        <v>H</v>
      </c>
      <c r="FH81" s="293"/>
      <c r="FI81" s="293" t="s">
        <v>620</v>
      </c>
      <c r="FJ81" s="294" t="s">
        <v>621</v>
      </c>
      <c r="FK81" s="685"/>
      <c r="FL81" s="686"/>
      <c r="FM81" s="687"/>
      <c r="FN81" s="688"/>
      <c r="FO81" s="722"/>
    </row>
    <row r="82" spans="1:171" s="781" customFormat="1" ht="73.5" thickTop="1" thickBot="1" x14ac:dyDescent="0.25">
      <c r="A82" s="860"/>
      <c r="B82" s="862"/>
      <c r="D82" s="93">
        <v>7</v>
      </c>
      <c r="E82" s="866" t="str">
        <f t="shared" si="1201"/>
        <v>LUIS CARLOS PARRA VELASQUEZ</v>
      </c>
      <c r="F82" s="867">
        <f t="shared" ca="1" si="1199"/>
        <v>375960525</v>
      </c>
      <c r="G82" s="868" t="str">
        <f t="shared" si="1202"/>
        <v>$EB$59</v>
      </c>
      <c r="H82" s="869">
        <f t="shared" si="1203"/>
        <v>132</v>
      </c>
      <c r="N82" s="93">
        <v>7</v>
      </c>
      <c r="O82" s="866" t="str">
        <f t="shared" si="1200"/>
        <v>LUIS CARLOS PARRA VELASQUEZ</v>
      </c>
      <c r="P82" s="93" t="str">
        <f>IF(HLOOKUP(N82,VER_UNI,2,FALSE)="OK","H","NH")</f>
        <v>H</v>
      </c>
      <c r="FH82" s="308"/>
      <c r="FI82" s="308" t="s">
        <v>622</v>
      </c>
      <c r="FJ82" s="309" t="s">
        <v>623</v>
      </c>
      <c r="FK82" s="744"/>
      <c r="FL82" s="745"/>
      <c r="FM82" s="746"/>
      <c r="FN82" s="747"/>
      <c r="FO82" s="722"/>
    </row>
    <row r="83" spans="1:171" s="781" customFormat="1" ht="54.75" thickTop="1" x14ac:dyDescent="0.2">
      <c r="A83" s="860"/>
      <c r="B83" s="862"/>
      <c r="D83" s="93">
        <v>8</v>
      </c>
      <c r="E83" s="866" t="str">
        <f t="shared" si="1201"/>
        <v>JOHN JAIRO VÁSQUEZ SUÁREZ</v>
      </c>
      <c r="F83" s="867">
        <f t="shared" ca="1" si="1199"/>
        <v>385771200</v>
      </c>
      <c r="G83" s="868" t="str">
        <f t="shared" si="1202"/>
        <v>$EU$59</v>
      </c>
      <c r="H83" s="869">
        <f t="shared" si="1203"/>
        <v>151</v>
      </c>
      <c r="N83" s="93">
        <v>8</v>
      </c>
      <c r="O83" s="866" t="str">
        <f t="shared" si="1200"/>
        <v>JOHN JAIRO VÁSQUEZ SUÁREZ</v>
      </c>
      <c r="P83" s="93" t="str">
        <f>IF(HLOOKUP(N83,VER_UNI,2,FALSE)="OK","H","NH")</f>
        <v>H</v>
      </c>
      <c r="FH83" s="707" t="s">
        <v>381</v>
      </c>
      <c r="FI83" s="707" t="s">
        <v>228</v>
      </c>
      <c r="FJ83" s="299" t="s">
        <v>624</v>
      </c>
      <c r="FK83" s="708" t="s">
        <v>148</v>
      </c>
      <c r="FL83" s="709">
        <v>3</v>
      </c>
      <c r="FM83" s="710">
        <v>120000</v>
      </c>
      <c r="FN83" s="711">
        <f>ROUND(FL83*FM83,0)</f>
        <v>360000</v>
      </c>
      <c r="FO83" s="722"/>
    </row>
    <row r="84" spans="1:171" s="781" customFormat="1" ht="60" x14ac:dyDescent="0.2">
      <c r="A84" s="860"/>
      <c r="B84" s="862"/>
      <c r="D84" s="93">
        <v>9</v>
      </c>
      <c r="E84" s="866" t="str">
        <f t="shared" si="1201"/>
        <v>URBANICO S.A.S.</v>
      </c>
      <c r="F84" s="867">
        <f t="shared" ca="1" si="1199"/>
        <v>3390000</v>
      </c>
      <c r="G84" s="868" t="str">
        <f t="shared" si="1202"/>
        <v>$FN$59</v>
      </c>
      <c r="H84" s="869">
        <f t="shared" si="1203"/>
        <v>170</v>
      </c>
      <c r="N84" s="93">
        <v>9</v>
      </c>
      <c r="O84" s="866" t="str">
        <f t="shared" si="1200"/>
        <v>URBANICO S.A.S.</v>
      </c>
      <c r="P84" s="93" t="s">
        <v>377</v>
      </c>
      <c r="FH84" s="724" t="s">
        <v>381</v>
      </c>
      <c r="FI84" s="724" t="s">
        <v>229</v>
      </c>
      <c r="FJ84" s="302" t="s">
        <v>625</v>
      </c>
      <c r="FK84" s="737" t="s">
        <v>148</v>
      </c>
      <c r="FL84" s="726">
        <v>3</v>
      </c>
      <c r="FM84" s="694">
        <v>200000</v>
      </c>
      <c r="FN84" s="783">
        <f>ROUND(FL84*FM84,0)</f>
        <v>600000</v>
      </c>
      <c r="FO84" s="722"/>
    </row>
    <row r="85" spans="1:171" s="781" customFormat="1" ht="45" x14ac:dyDescent="0.2">
      <c r="A85" s="860"/>
      <c r="B85" s="862"/>
      <c r="D85" s="93">
        <v>10</v>
      </c>
      <c r="E85" s="866" t="str">
        <f t="shared" si="1201"/>
        <v>CONDEIN SAS</v>
      </c>
      <c r="F85" s="867">
        <f t="shared" ca="1" si="1199"/>
        <v>385320000</v>
      </c>
      <c r="G85" s="868" t="str">
        <f t="shared" si="1202"/>
        <v>$GG$59</v>
      </c>
      <c r="H85" s="869">
        <f t="shared" si="1203"/>
        <v>189</v>
      </c>
      <c r="N85" s="93">
        <v>10</v>
      </c>
      <c r="O85" s="866" t="str">
        <f t="shared" si="1200"/>
        <v>CONDEIN SAS</v>
      </c>
      <c r="P85" s="93" t="str">
        <f>IF(HLOOKUP(N85,VER_UNI,2,FALSE)="OK","H","NH")</f>
        <v>H</v>
      </c>
      <c r="FH85" s="724" t="s">
        <v>382</v>
      </c>
      <c r="FI85" s="724" t="s">
        <v>230</v>
      </c>
      <c r="FJ85" s="302" t="s">
        <v>626</v>
      </c>
      <c r="FK85" s="737" t="s">
        <v>164</v>
      </c>
      <c r="FL85" s="726">
        <v>41</v>
      </c>
      <c r="FM85" s="694">
        <v>80000</v>
      </c>
      <c r="FN85" s="783">
        <f>ROUND(FL85*FM85,0)</f>
        <v>3280000</v>
      </c>
      <c r="FO85" s="722"/>
    </row>
    <row r="86" spans="1:171" s="781" customFormat="1" ht="72.75" thickBot="1" x14ac:dyDescent="0.25">
      <c r="A86" s="860"/>
      <c r="B86" s="862"/>
      <c r="D86" s="93">
        <v>11</v>
      </c>
      <c r="E86" s="866" t="str">
        <f t="shared" si="1201"/>
        <v>LINA MARCELA ALFONSO NARANJO</v>
      </c>
      <c r="F86" s="867">
        <f t="shared" ca="1" si="1199"/>
        <v>388309250</v>
      </c>
      <c r="G86" s="868" t="str">
        <f t="shared" si="1202"/>
        <v>$GZ$59</v>
      </c>
      <c r="H86" s="869">
        <f t="shared" si="1203"/>
        <v>208</v>
      </c>
      <c r="N86" s="93">
        <v>11</v>
      </c>
      <c r="O86" s="866" t="str">
        <f t="shared" si="1200"/>
        <v>LINA MARCELA ALFONSO NARANJO</v>
      </c>
      <c r="P86" s="93" t="str">
        <f>IF(HLOOKUP(N86,VER_UNI,2,FALSE)="OK","H","NH")</f>
        <v>H</v>
      </c>
      <c r="FH86" s="707" t="s">
        <v>382</v>
      </c>
      <c r="FI86" s="707" t="s">
        <v>231</v>
      </c>
      <c r="FJ86" s="299" t="s">
        <v>627</v>
      </c>
      <c r="FK86" s="708" t="s">
        <v>176</v>
      </c>
      <c r="FL86" s="709">
        <v>37</v>
      </c>
      <c r="FM86" s="710">
        <v>60000</v>
      </c>
      <c r="FN86" s="711">
        <f>ROUND(FL86*FM86,0)</f>
        <v>2220000</v>
      </c>
      <c r="FO86" s="722"/>
    </row>
    <row r="87" spans="1:171" s="781" customFormat="1" ht="55.5" thickTop="1" thickBot="1" x14ac:dyDescent="0.25">
      <c r="A87" s="860"/>
      <c r="B87" s="862"/>
      <c r="D87" s="93">
        <v>12</v>
      </c>
      <c r="E87" s="866" t="str">
        <f t="shared" si="1201"/>
        <v>ASIRCON CONTRATISTAS SAS</v>
      </c>
      <c r="F87" s="867">
        <f t="shared" ca="1" si="1199"/>
        <v>390013064</v>
      </c>
      <c r="G87" s="868" t="str">
        <f t="shared" si="1202"/>
        <v>$HS$59</v>
      </c>
      <c r="H87" s="869">
        <f t="shared" si="1203"/>
        <v>227</v>
      </c>
      <c r="N87" s="93">
        <v>12</v>
      </c>
      <c r="O87" s="866" t="str">
        <f t="shared" si="1200"/>
        <v>ASIRCON CONTRATISTAS SAS</v>
      </c>
      <c r="P87" s="93" t="str">
        <f>IF(HLOOKUP(N87,VER_UNI,2,FALSE)="OK","H","NH")</f>
        <v>H</v>
      </c>
      <c r="FH87" s="308"/>
      <c r="FI87" s="308" t="s">
        <v>628</v>
      </c>
      <c r="FJ87" s="309" t="s">
        <v>629</v>
      </c>
      <c r="FK87" s="744"/>
      <c r="FL87" s="745"/>
      <c r="FM87" s="746"/>
      <c r="FN87" s="747"/>
      <c r="FO87" s="722"/>
    </row>
    <row r="88" spans="1:171" s="781" customFormat="1" ht="75.75" thickTop="1" x14ac:dyDescent="0.2">
      <c r="A88" s="860"/>
      <c r="B88" s="862"/>
      <c r="D88" s="93">
        <v>13</v>
      </c>
      <c r="E88" s="866" t="str">
        <f t="shared" si="1201"/>
        <v>LUIS FERNANDO OROZCO ZAMMATA</v>
      </c>
      <c r="F88" s="867">
        <f t="shared" ca="1" si="1199"/>
        <v>389794918</v>
      </c>
      <c r="G88" s="868" t="str">
        <f t="shared" si="1202"/>
        <v>$IL$59</v>
      </c>
      <c r="H88" s="869">
        <f t="shared" si="1203"/>
        <v>246</v>
      </c>
      <c r="N88" s="93">
        <v>13</v>
      </c>
      <c r="O88" s="866" t="str">
        <f t="shared" si="1200"/>
        <v>LUIS FERNANDO OROZCO ZAMMATA</v>
      </c>
      <c r="P88" s="93" t="str">
        <f>IF(HLOOKUP(N88,VER_UNI,2,FALSE)="OK","H","NH")</f>
        <v>H</v>
      </c>
      <c r="FH88" s="702" t="s">
        <v>382</v>
      </c>
      <c r="FI88" s="702" t="s">
        <v>232</v>
      </c>
      <c r="FJ88" s="298" t="s">
        <v>630</v>
      </c>
      <c r="FK88" s="692" t="s">
        <v>164</v>
      </c>
      <c r="FL88" s="703">
        <v>34</v>
      </c>
      <c r="FM88" s="704">
        <v>280000</v>
      </c>
      <c r="FN88" s="705">
        <f>ROUND(FL88*FM88,0)</f>
        <v>9520000</v>
      </c>
      <c r="FO88" s="722"/>
    </row>
    <row r="89" spans="1:171" s="781" customFormat="1" ht="75" x14ac:dyDescent="0.2">
      <c r="A89" s="860"/>
      <c r="B89" s="862"/>
      <c r="D89" s="93">
        <v>14</v>
      </c>
      <c r="E89" s="866" t="str">
        <f t="shared" si="1201"/>
        <v>JUAN CARLOS RESTREPO GUTIERREZ</v>
      </c>
      <c r="F89" s="867">
        <f t="shared" ca="1" si="1199"/>
        <v>384648675</v>
      </c>
      <c r="G89" s="868" t="str">
        <f t="shared" si="1202"/>
        <v>$JE$59</v>
      </c>
      <c r="H89" s="869">
        <f t="shared" si="1203"/>
        <v>265</v>
      </c>
      <c r="N89" s="93">
        <v>14</v>
      </c>
      <c r="O89" s="866" t="str">
        <f t="shared" si="1200"/>
        <v>JUAN CARLOS RESTREPO GUTIERREZ</v>
      </c>
      <c r="P89" s="93" t="str">
        <f>IF(HLOOKUP(N89,VER_UNI,2,FALSE)="OK","H","NH")</f>
        <v>H</v>
      </c>
      <c r="FH89" s="702" t="s">
        <v>381</v>
      </c>
      <c r="FI89" s="702" t="s">
        <v>233</v>
      </c>
      <c r="FJ89" s="298" t="s">
        <v>631</v>
      </c>
      <c r="FK89" s="692" t="s">
        <v>164</v>
      </c>
      <c r="FL89" s="870">
        <v>18</v>
      </c>
      <c r="FM89" s="704">
        <v>220000</v>
      </c>
      <c r="FN89" s="871">
        <f>ROUND(FL89*FM89,0)</f>
        <v>3960000</v>
      </c>
      <c r="FO89" s="722"/>
    </row>
    <row r="90" spans="1:171" s="781" customFormat="1" ht="90" x14ac:dyDescent="0.2">
      <c r="A90" s="860"/>
      <c r="B90" s="862"/>
      <c r="D90" s="93">
        <v>15</v>
      </c>
      <c r="E90" s="866" t="str">
        <f t="shared" si="1201"/>
        <v xml:space="preserve">DANIEL NIEVES VERGARA </v>
      </c>
      <c r="F90" s="867">
        <f t="shared" ca="1" si="1199"/>
        <v>390254890</v>
      </c>
      <c r="G90" s="868" t="str">
        <f t="shared" si="1202"/>
        <v>$JX$59</v>
      </c>
      <c r="H90" s="869">
        <f t="shared" si="1203"/>
        <v>284</v>
      </c>
      <c r="N90" s="93">
        <v>15</v>
      </c>
      <c r="O90" s="866" t="str">
        <f t="shared" si="1200"/>
        <v xml:space="preserve">DANIEL NIEVES VERGARA </v>
      </c>
      <c r="P90" s="93" t="str">
        <f>IF(HLOOKUP(N90,VER_UNI,2,FALSE)="OK","H","NH")</f>
        <v>H</v>
      </c>
      <c r="FH90" s="724" t="s">
        <v>381</v>
      </c>
      <c r="FI90" s="724" t="s">
        <v>234</v>
      </c>
      <c r="FJ90" s="302" t="s">
        <v>632</v>
      </c>
      <c r="FK90" s="737" t="s">
        <v>176</v>
      </c>
      <c r="FL90" s="726">
        <v>5</v>
      </c>
      <c r="FM90" s="694">
        <v>200000</v>
      </c>
      <c r="FN90" s="783">
        <f>ROUND(FL90*FM90,0)</f>
        <v>1000000</v>
      </c>
      <c r="FO90" s="722"/>
    </row>
    <row r="91" spans="1:171" s="781" customFormat="1" ht="75" x14ac:dyDescent="0.2">
      <c r="A91" s="860"/>
      <c r="B91" s="862"/>
      <c r="D91" s="93">
        <v>16</v>
      </c>
      <c r="E91" s="866" t="str">
        <f t="shared" si="1201"/>
        <v>ÁLVARO ANDRÉS CUARTAS ROBAYO</v>
      </c>
      <c r="F91" s="867">
        <f t="shared" ca="1" si="1199"/>
        <v>385486370</v>
      </c>
      <c r="G91" s="868" t="str">
        <f t="shared" si="1202"/>
        <v>$KQ$59</v>
      </c>
      <c r="H91" s="869">
        <f t="shared" si="1203"/>
        <v>303</v>
      </c>
      <c r="N91" s="93">
        <v>16</v>
      </c>
      <c r="O91" s="866" t="str">
        <f t="shared" si="1200"/>
        <v>ÁLVARO ANDRÉS CUARTAS ROBAYO</v>
      </c>
      <c r="P91" s="93" t="str">
        <f>IF(HLOOKUP(N91,VER_UNI,2,FALSE)="OK","H","NH")</f>
        <v>H</v>
      </c>
      <c r="FH91" s="724" t="s">
        <v>381</v>
      </c>
      <c r="FI91" s="724" t="s">
        <v>235</v>
      </c>
      <c r="FJ91" s="302" t="s">
        <v>633</v>
      </c>
      <c r="FK91" s="737" t="s">
        <v>164</v>
      </c>
      <c r="FL91" s="726">
        <v>21</v>
      </c>
      <c r="FM91" s="694">
        <v>300000</v>
      </c>
      <c r="FN91" s="783">
        <f>ROUND(FL91*FM91,0)</f>
        <v>6300000</v>
      </c>
      <c r="FO91" s="722"/>
    </row>
    <row r="92" spans="1:171" s="781" customFormat="1" ht="72.75" thickBot="1" x14ac:dyDescent="0.25">
      <c r="A92" s="860"/>
      <c r="B92" s="862"/>
      <c r="D92" s="93">
        <v>17</v>
      </c>
      <c r="E92" s="866" t="str">
        <f t="shared" si="1201"/>
        <v xml:space="preserve">VIACOL INGENIEROS CONTRATISTAS </v>
      </c>
      <c r="F92" s="867">
        <f t="shared" ca="1" si="1199"/>
        <v>389821821</v>
      </c>
      <c r="G92" s="868" t="str">
        <f t="shared" si="1202"/>
        <v>$LJ$59</v>
      </c>
      <c r="H92" s="869">
        <f t="shared" si="1203"/>
        <v>322</v>
      </c>
      <c r="N92" s="93">
        <v>17</v>
      </c>
      <c r="O92" s="866" t="str">
        <f t="shared" si="1200"/>
        <v xml:space="preserve">VIACOL INGENIEROS CONTRATISTAS </v>
      </c>
      <c r="P92" s="93" t="str">
        <f>IF(HLOOKUP(N92,VER_UNI,2,FALSE)="OK","H","NH")</f>
        <v>H</v>
      </c>
      <c r="FH92" s="702" t="s">
        <v>382</v>
      </c>
      <c r="FI92" s="702" t="s">
        <v>236</v>
      </c>
      <c r="FJ92" s="298" t="s">
        <v>634</v>
      </c>
      <c r="FK92" s="692" t="s">
        <v>176</v>
      </c>
      <c r="FL92" s="703">
        <v>51</v>
      </c>
      <c r="FM92" s="704">
        <v>50000</v>
      </c>
      <c r="FN92" s="705">
        <f>ROUND(FL92*FM92,0)</f>
        <v>2550000</v>
      </c>
      <c r="FO92" s="722"/>
    </row>
    <row r="93" spans="1:171" s="781" customFormat="1" ht="73.5" thickTop="1" thickBot="1" x14ac:dyDescent="0.25">
      <c r="A93" s="860"/>
      <c r="B93" s="862"/>
      <c r="D93" s="93">
        <v>18</v>
      </c>
      <c r="E93" s="866" t="str">
        <f t="shared" ref="E93:E96" si="1204">VLOOKUP(D93,LISTA_OFERENTES,2,FALSE)</f>
        <v xml:space="preserve">JULIO CESAR QUESADA ARREDONDO </v>
      </c>
      <c r="F93" s="867">
        <f t="shared" ref="F93:F96" ca="1" si="1205">INDIRECT(G93,TRUE)</f>
        <v>390072158</v>
      </c>
      <c r="G93" s="868" t="str">
        <f t="shared" si="1202"/>
        <v>$MC$59</v>
      </c>
      <c r="H93" s="869">
        <f t="shared" si="1203"/>
        <v>341</v>
      </c>
      <c r="N93" s="93">
        <v>18</v>
      </c>
      <c r="O93" s="866" t="str">
        <f t="shared" ref="O93:O96" si="1206">VLOOKUP(N93,LISTA_OFERENTES,2,FALSE)</f>
        <v xml:space="preserve">JULIO CESAR QUESADA ARREDONDO </v>
      </c>
      <c r="P93" s="93" t="str">
        <f>IF(HLOOKUP(N93,VER_UNI,2,FALSE)="OK","H","NH")</f>
        <v>H</v>
      </c>
      <c r="FH93" s="293"/>
      <c r="FI93" s="293" t="s">
        <v>635</v>
      </c>
      <c r="FJ93" s="294" t="s">
        <v>636</v>
      </c>
      <c r="FK93" s="685"/>
      <c r="FL93" s="686"/>
      <c r="FM93" s="687"/>
      <c r="FN93" s="688"/>
      <c r="FO93" s="722"/>
    </row>
    <row r="94" spans="1:171" s="781" customFormat="1" ht="75.75" thickTop="1" x14ac:dyDescent="0.2">
      <c r="A94" s="860"/>
      <c r="B94" s="862"/>
      <c r="D94" s="93">
        <v>19</v>
      </c>
      <c r="E94" s="866" t="str">
        <f t="shared" si="1204"/>
        <v>WILLIAMS.CO SAS</v>
      </c>
      <c r="F94" s="867">
        <f t="shared" ca="1" si="1205"/>
        <v>355553100</v>
      </c>
      <c r="G94" s="868" t="str">
        <f t="shared" si="1202"/>
        <v>$MV$59</v>
      </c>
      <c r="H94" s="869">
        <f t="shared" si="1203"/>
        <v>360</v>
      </c>
      <c r="N94" s="93">
        <v>19</v>
      </c>
      <c r="O94" s="866" t="str">
        <f t="shared" si="1206"/>
        <v>WILLIAMS.CO SAS</v>
      </c>
      <c r="P94" s="93" t="str">
        <f>IF(HLOOKUP(N94,VER_UNI,2,FALSE)="OK","H","NH")</f>
        <v>H</v>
      </c>
      <c r="FH94" s="724" t="s">
        <v>382</v>
      </c>
      <c r="FI94" s="724" t="s">
        <v>237</v>
      </c>
      <c r="FJ94" s="302" t="s">
        <v>637</v>
      </c>
      <c r="FK94" s="737" t="s">
        <v>148</v>
      </c>
      <c r="FL94" s="726">
        <v>1</v>
      </c>
      <c r="FM94" s="694">
        <v>250000</v>
      </c>
      <c r="FN94" s="783">
        <f>ROUND(FL94*FM94,0)</f>
        <v>250000</v>
      </c>
      <c r="FO94" s="722"/>
    </row>
    <row r="95" spans="1:171" s="781" customFormat="1" ht="72" x14ac:dyDescent="0.2">
      <c r="A95" s="860"/>
      <c r="B95" s="862"/>
      <c r="D95" s="93">
        <v>20</v>
      </c>
      <c r="E95" s="866" t="str">
        <f t="shared" si="1204"/>
        <v>LUIS ENRIQUE OYOLA QUINTERO</v>
      </c>
      <c r="F95" s="867">
        <f t="shared" ca="1" si="1205"/>
        <v>390074740</v>
      </c>
      <c r="G95" s="868" t="str">
        <f t="shared" si="1202"/>
        <v>$NO$59</v>
      </c>
      <c r="H95" s="869">
        <f t="shared" si="1203"/>
        <v>379</v>
      </c>
      <c r="N95" s="93">
        <v>20</v>
      </c>
      <c r="O95" s="866" t="str">
        <f t="shared" si="1206"/>
        <v>LUIS ENRIQUE OYOLA QUINTERO</v>
      </c>
      <c r="P95" s="93" t="str">
        <f>IF(HLOOKUP(N95,VER_UNI,2,FALSE)="OK","H","NH")</f>
        <v>H</v>
      </c>
      <c r="FH95" s="724" t="s">
        <v>382</v>
      </c>
      <c r="FI95" s="724" t="s">
        <v>238</v>
      </c>
      <c r="FJ95" s="302" t="s">
        <v>638</v>
      </c>
      <c r="FK95" s="737" t="s">
        <v>148</v>
      </c>
      <c r="FL95" s="726">
        <v>3</v>
      </c>
      <c r="FM95" s="694">
        <v>250000</v>
      </c>
      <c r="FN95" s="783">
        <f>ROUND(FL95*FM95,0)</f>
        <v>750000</v>
      </c>
      <c r="FO95" s="722"/>
    </row>
    <row r="96" spans="1:171" s="781" customFormat="1" ht="75" x14ac:dyDescent="0.2">
      <c r="A96" s="860"/>
      <c r="B96" s="862"/>
      <c r="D96" s="93">
        <v>21</v>
      </c>
      <c r="E96" s="866" t="str">
        <f t="shared" si="1204"/>
        <v>JUAN CARLOS SIERRA BOTERO</v>
      </c>
      <c r="F96" s="867">
        <f t="shared" ca="1" si="1205"/>
        <v>394763124</v>
      </c>
      <c r="G96" s="868" t="str">
        <f t="shared" si="1202"/>
        <v>$OH$59</v>
      </c>
      <c r="H96" s="869">
        <f t="shared" si="1203"/>
        <v>398</v>
      </c>
      <c r="N96" s="93">
        <v>21</v>
      </c>
      <c r="O96" s="866" t="str">
        <f t="shared" si="1206"/>
        <v>JUAN CARLOS SIERRA BOTERO</v>
      </c>
      <c r="P96" s="93" t="str">
        <f>IF(HLOOKUP(N96,VER_UNI,2,FALSE)="OK","H","NH")</f>
        <v>H</v>
      </c>
      <c r="FH96" s="724" t="s">
        <v>381</v>
      </c>
      <c r="FI96" s="724" t="s">
        <v>239</v>
      </c>
      <c r="FJ96" s="302" t="s">
        <v>639</v>
      </c>
      <c r="FK96" s="737" t="s">
        <v>148</v>
      </c>
      <c r="FL96" s="726">
        <v>1</v>
      </c>
      <c r="FM96" s="694">
        <v>1500000</v>
      </c>
      <c r="FN96" s="783">
        <f>ROUND(FL96*FM96,0)</f>
        <v>1500000</v>
      </c>
      <c r="FO96" s="722"/>
    </row>
    <row r="97" spans="4:171" ht="30.75" thickBot="1" x14ac:dyDescent="0.25">
      <c r="T97" s="781"/>
      <c r="U97" s="781"/>
      <c r="V97" s="781"/>
      <c r="W97" s="781"/>
      <c r="X97" s="781"/>
      <c r="Y97" s="781"/>
      <c r="Z97" s="781"/>
      <c r="AA97" s="781"/>
      <c r="AB97" s="781"/>
      <c r="FH97" s="707" t="s">
        <v>381</v>
      </c>
      <c r="FI97" s="707" t="s">
        <v>240</v>
      </c>
      <c r="FJ97" s="299" t="s">
        <v>640</v>
      </c>
      <c r="FK97" s="708" t="s">
        <v>148</v>
      </c>
      <c r="FL97" s="709">
        <v>4</v>
      </c>
      <c r="FM97" s="710">
        <v>150000</v>
      </c>
      <c r="FN97" s="711">
        <f>ROUND(FL97*FM97,0)</f>
        <v>600000</v>
      </c>
      <c r="FO97" s="722"/>
    </row>
    <row r="98" spans="4:171" ht="17.25" thickTop="1" thickBot="1" x14ac:dyDescent="0.25">
      <c r="T98" s="781"/>
      <c r="U98" s="781"/>
      <c r="V98" s="781"/>
      <c r="W98" s="781"/>
      <c r="X98" s="781"/>
      <c r="Y98" s="781"/>
      <c r="Z98" s="781"/>
      <c r="AA98" s="781"/>
      <c r="AB98" s="781"/>
      <c r="FH98" s="293"/>
      <c r="FI98" s="293" t="s">
        <v>641</v>
      </c>
      <c r="FJ98" s="294" t="s">
        <v>642</v>
      </c>
      <c r="FK98" s="685"/>
      <c r="FL98" s="686"/>
      <c r="FM98" s="687"/>
      <c r="FN98" s="688"/>
      <c r="FO98" s="722"/>
    </row>
    <row r="99" spans="4:171" ht="105.75" thickTop="1" x14ac:dyDescent="0.2">
      <c r="T99" s="781"/>
      <c r="U99" s="781"/>
      <c r="V99" s="781"/>
      <c r="W99" s="781"/>
      <c r="X99" s="781"/>
      <c r="Y99" s="781"/>
      <c r="Z99" s="781"/>
      <c r="AA99" s="781"/>
      <c r="AB99" s="781"/>
      <c r="FH99" s="872" t="s">
        <v>382</v>
      </c>
      <c r="FI99" s="872" t="s">
        <v>241</v>
      </c>
      <c r="FJ99" s="317" t="s">
        <v>643</v>
      </c>
      <c r="FK99" s="759" t="s">
        <v>148</v>
      </c>
      <c r="FL99" s="873">
        <v>1</v>
      </c>
      <c r="FM99" s="761">
        <v>4500000</v>
      </c>
      <c r="FN99" s="874">
        <f t="shared" ref="FN99:FN106" si="1207">ROUND(FL99*FM99,0)</f>
        <v>4500000</v>
      </c>
      <c r="FO99" s="722"/>
    </row>
    <row r="100" spans="4:171" ht="105" x14ac:dyDescent="0.2">
      <c r="T100" s="781"/>
      <c r="U100" s="781"/>
      <c r="V100" s="781"/>
      <c r="W100" s="781"/>
      <c r="X100" s="781"/>
      <c r="Y100" s="781"/>
      <c r="Z100" s="781"/>
      <c r="AA100" s="781"/>
      <c r="AB100" s="781"/>
      <c r="FH100" s="724" t="s">
        <v>382</v>
      </c>
      <c r="FI100" s="724" t="s">
        <v>242</v>
      </c>
      <c r="FJ100" s="302" t="s">
        <v>644</v>
      </c>
      <c r="FK100" s="725" t="s">
        <v>148</v>
      </c>
      <c r="FL100" s="726">
        <v>1</v>
      </c>
      <c r="FM100" s="704">
        <v>30000</v>
      </c>
      <c r="FN100" s="783">
        <f t="shared" si="1207"/>
        <v>30000</v>
      </c>
      <c r="FO100" s="722"/>
    </row>
    <row r="101" spans="4:171" ht="165" x14ac:dyDescent="0.25">
      <c r="D101" s="539" t="s">
        <v>110</v>
      </c>
      <c r="E101" s="540"/>
      <c r="F101" s="855"/>
      <c r="G101" s="855"/>
      <c r="FH101" s="702" t="s">
        <v>382</v>
      </c>
      <c r="FI101" s="702" t="s">
        <v>243</v>
      </c>
      <c r="FJ101" s="298" t="s">
        <v>645</v>
      </c>
      <c r="FK101" s="732" t="s">
        <v>148</v>
      </c>
      <c r="FL101" s="870">
        <v>1</v>
      </c>
      <c r="FM101" s="694">
        <v>20000000</v>
      </c>
      <c r="FN101" s="871">
        <f t="shared" si="1207"/>
        <v>20000000</v>
      </c>
      <c r="FO101" s="722"/>
    </row>
    <row r="102" spans="4:171" ht="105" x14ac:dyDescent="0.2">
      <c r="D102" s="93" t="s">
        <v>107</v>
      </c>
      <c r="E102" s="93" t="s">
        <v>111</v>
      </c>
      <c r="F102" s="855"/>
      <c r="G102" s="855"/>
      <c r="T102" s="856"/>
      <c r="U102" s="856"/>
      <c r="V102" s="856"/>
      <c r="W102" s="856"/>
      <c r="X102" s="856"/>
      <c r="Y102" s="856"/>
      <c r="Z102" s="856"/>
      <c r="AA102" s="856"/>
      <c r="AB102" s="856"/>
      <c r="FH102" s="724" t="s">
        <v>382</v>
      </c>
      <c r="FI102" s="724" t="s">
        <v>244</v>
      </c>
      <c r="FJ102" s="302" t="s">
        <v>646</v>
      </c>
      <c r="FK102" s="725" t="s">
        <v>148</v>
      </c>
      <c r="FL102" s="726">
        <v>1</v>
      </c>
      <c r="FM102" s="704">
        <v>3200000</v>
      </c>
      <c r="FN102" s="871">
        <f t="shared" si="1207"/>
        <v>3200000</v>
      </c>
      <c r="FO102" s="722"/>
    </row>
    <row r="103" spans="4:171" ht="45" x14ac:dyDescent="0.2">
      <c r="D103" s="93">
        <v>17</v>
      </c>
      <c r="E103" s="93">
        <v>19</v>
      </c>
      <c r="F103" s="855"/>
      <c r="G103" s="855"/>
      <c r="FH103" s="724" t="s">
        <v>382</v>
      </c>
      <c r="FI103" s="724" t="s">
        <v>245</v>
      </c>
      <c r="FJ103" s="302" t="s">
        <v>647</v>
      </c>
      <c r="FK103" s="725" t="s">
        <v>148</v>
      </c>
      <c r="FL103" s="726">
        <v>1</v>
      </c>
      <c r="FM103" s="704">
        <v>2000000</v>
      </c>
      <c r="FN103" s="783">
        <f t="shared" si="1207"/>
        <v>2000000</v>
      </c>
      <c r="FO103" s="722"/>
    </row>
    <row r="104" spans="4:171" ht="30" x14ac:dyDescent="0.2">
      <c r="D104" s="855"/>
      <c r="E104" s="855"/>
      <c r="F104" s="855"/>
      <c r="G104" s="855"/>
      <c r="FH104" s="724" t="s">
        <v>382</v>
      </c>
      <c r="FI104" s="724" t="s">
        <v>246</v>
      </c>
      <c r="FJ104" s="302" t="s">
        <v>648</v>
      </c>
      <c r="FK104" s="725" t="s">
        <v>148</v>
      </c>
      <c r="FL104" s="726">
        <v>1</v>
      </c>
      <c r="FM104" s="694">
        <v>800000</v>
      </c>
      <c r="FN104" s="783">
        <f t="shared" si="1207"/>
        <v>800000</v>
      </c>
      <c r="FO104" s="722"/>
    </row>
    <row r="105" spans="4:171" ht="150" x14ac:dyDescent="0.2">
      <c r="D105" s="94" t="s">
        <v>3</v>
      </c>
      <c r="E105" s="94" t="s">
        <v>112</v>
      </c>
      <c r="F105" s="855"/>
      <c r="G105" s="855"/>
      <c r="FH105" s="724" t="s">
        <v>382</v>
      </c>
      <c r="FI105" s="724" t="s">
        <v>247</v>
      </c>
      <c r="FJ105" s="302" t="s">
        <v>649</v>
      </c>
      <c r="FK105" s="725" t="s">
        <v>148</v>
      </c>
      <c r="FL105" s="726">
        <v>1</v>
      </c>
      <c r="FM105" s="694">
        <v>7500000</v>
      </c>
      <c r="FN105" s="783">
        <f t="shared" si="1207"/>
        <v>7500000</v>
      </c>
      <c r="FO105" s="722"/>
    </row>
    <row r="106" spans="4:171" ht="45.75" thickBot="1" x14ac:dyDescent="0.25">
      <c r="D106" s="875">
        <v>1</v>
      </c>
      <c r="E106" s="876">
        <f t="shared" ref="E106:E119" ca="1" si="1208">INDIRECT(F106,TRUE)</f>
        <v>0.26</v>
      </c>
      <c r="F106" s="877" t="str">
        <f>ADDRESS(64,G106,1,1)</f>
        <v>$Q$64</v>
      </c>
      <c r="G106" s="877">
        <f>D103</f>
        <v>17</v>
      </c>
      <c r="FH106" s="707" t="s">
        <v>381</v>
      </c>
      <c r="FI106" s="707" t="s">
        <v>248</v>
      </c>
      <c r="FJ106" s="299" t="s">
        <v>650</v>
      </c>
      <c r="FK106" s="728" t="s">
        <v>148</v>
      </c>
      <c r="FL106" s="709">
        <v>1</v>
      </c>
      <c r="FM106" s="710">
        <v>2000000</v>
      </c>
      <c r="FN106" s="783">
        <f t="shared" si="1207"/>
        <v>2000000</v>
      </c>
      <c r="FO106" s="738"/>
    </row>
    <row r="107" spans="4:171" ht="19.5" thickTop="1" thickBot="1" x14ac:dyDescent="0.25">
      <c r="D107" s="875">
        <v>2</v>
      </c>
      <c r="E107" s="876">
        <f t="shared" ca="1" si="1208"/>
        <v>0.26429999999999998</v>
      </c>
      <c r="F107" s="877" t="str">
        <f t="shared" ref="F107:F126" si="1209">ADDRESS(64,G107,1,1)</f>
        <v>$AJ$64</v>
      </c>
      <c r="G107" s="877">
        <f>G106+$E$103</f>
        <v>36</v>
      </c>
      <c r="FH107" s="288"/>
      <c r="FI107" s="288" t="s">
        <v>651</v>
      </c>
      <c r="FJ107" s="289" t="s">
        <v>249</v>
      </c>
      <c r="FK107" s="672"/>
      <c r="FL107" s="673"/>
      <c r="FM107" s="674"/>
      <c r="FN107" s="675"/>
      <c r="FO107" s="676">
        <f>SUM(FN108:FN110)</f>
        <v>1440000</v>
      </c>
    </row>
    <row r="108" spans="4:171" ht="19.5" thickTop="1" thickBot="1" x14ac:dyDescent="0.25">
      <c r="D108" s="875">
        <v>3</v>
      </c>
      <c r="E108" s="876">
        <f t="shared" ca="1" si="1208"/>
        <v>0.26500000000000001</v>
      </c>
      <c r="F108" s="877" t="str">
        <f t="shared" si="1209"/>
        <v>$BC$64</v>
      </c>
      <c r="G108" s="877">
        <f t="shared" ref="G108:G126" si="1210">G107+$E$103</f>
        <v>55</v>
      </c>
      <c r="FH108" s="293"/>
      <c r="FI108" s="293" t="s">
        <v>652</v>
      </c>
      <c r="FJ108" s="294" t="s">
        <v>653</v>
      </c>
      <c r="FK108" s="685"/>
      <c r="FL108" s="686"/>
      <c r="FM108" s="687"/>
      <c r="FN108" s="688"/>
      <c r="FO108" s="719"/>
    </row>
    <row r="109" spans="4:171" ht="30.75" thickTop="1" x14ac:dyDescent="0.2">
      <c r="D109" s="875">
        <v>4</v>
      </c>
      <c r="E109" s="876">
        <f t="shared" ca="1" si="1208"/>
        <v>0.26</v>
      </c>
      <c r="F109" s="877" t="str">
        <f t="shared" si="1209"/>
        <v>$BV$64</v>
      </c>
      <c r="G109" s="877">
        <f t="shared" si="1210"/>
        <v>74</v>
      </c>
      <c r="FH109" s="702" t="s">
        <v>382</v>
      </c>
      <c r="FI109" s="702" t="s">
        <v>250</v>
      </c>
      <c r="FJ109" s="298" t="s">
        <v>654</v>
      </c>
      <c r="FK109" s="692" t="s">
        <v>164</v>
      </c>
      <c r="FL109" s="703">
        <v>48</v>
      </c>
      <c r="FM109" s="704">
        <v>15000</v>
      </c>
      <c r="FN109" s="705">
        <f>ROUND(FL109*FM109,0)</f>
        <v>720000</v>
      </c>
      <c r="FO109" s="722"/>
    </row>
    <row r="110" spans="4:171" ht="30.75" thickBot="1" x14ac:dyDescent="0.25">
      <c r="D110" s="875">
        <v>5</v>
      </c>
      <c r="E110" s="876">
        <f t="shared" ca="1" si="1208"/>
        <v>0.26500000000000001</v>
      </c>
      <c r="F110" s="877" t="str">
        <f t="shared" si="1209"/>
        <v>$CO$64</v>
      </c>
      <c r="G110" s="877">
        <f t="shared" si="1210"/>
        <v>93</v>
      </c>
      <c r="FH110" s="702" t="s">
        <v>382</v>
      </c>
      <c r="FI110" s="702" t="s">
        <v>251</v>
      </c>
      <c r="FJ110" s="298" t="s">
        <v>655</v>
      </c>
      <c r="FK110" s="692" t="s">
        <v>164</v>
      </c>
      <c r="FL110" s="703">
        <v>48</v>
      </c>
      <c r="FM110" s="704">
        <v>15000</v>
      </c>
      <c r="FN110" s="705">
        <f>ROUND(FL110*FM110,0)</f>
        <v>720000</v>
      </c>
      <c r="FO110" s="738"/>
    </row>
    <row r="111" spans="4:171" ht="19.5" thickTop="1" thickBot="1" x14ac:dyDescent="0.25">
      <c r="D111" s="875">
        <v>6</v>
      </c>
      <c r="E111" s="876">
        <f t="shared" ca="1" si="1208"/>
        <v>0.26</v>
      </c>
      <c r="F111" s="877" t="str">
        <f t="shared" si="1209"/>
        <v>$DH$64</v>
      </c>
      <c r="G111" s="877">
        <f t="shared" si="1210"/>
        <v>112</v>
      </c>
      <c r="FH111" s="288"/>
      <c r="FI111" s="288" t="s">
        <v>656</v>
      </c>
      <c r="FJ111" s="289" t="s">
        <v>657</v>
      </c>
      <c r="FK111" s="672"/>
      <c r="FL111" s="673"/>
      <c r="FM111" s="674"/>
      <c r="FN111" s="675"/>
      <c r="FO111" s="676">
        <f>SUM(FN112:FN113)</f>
        <v>250000</v>
      </c>
    </row>
    <row r="112" spans="4:171" ht="19.5" thickTop="1" thickBot="1" x14ac:dyDescent="0.25">
      <c r="D112" s="875">
        <v>7</v>
      </c>
      <c r="E112" s="876">
        <f t="shared" ca="1" si="1208"/>
        <v>0.12000000000000001</v>
      </c>
      <c r="F112" s="877" t="str">
        <f t="shared" si="1209"/>
        <v>$EA$64</v>
      </c>
      <c r="G112" s="877">
        <f t="shared" si="1210"/>
        <v>131</v>
      </c>
      <c r="FH112" s="293"/>
      <c r="FI112" s="293" t="s">
        <v>658</v>
      </c>
      <c r="FJ112" s="294" t="s">
        <v>659</v>
      </c>
      <c r="FK112" s="685"/>
      <c r="FL112" s="686"/>
      <c r="FM112" s="687"/>
      <c r="FN112" s="688"/>
      <c r="FO112" s="719"/>
    </row>
    <row r="113" spans="4:171" ht="31.5" thickTop="1" thickBot="1" x14ac:dyDescent="0.25">
      <c r="D113" s="875">
        <v>8</v>
      </c>
      <c r="E113" s="876">
        <f t="shared" ca="1" si="1208"/>
        <v>0.27</v>
      </c>
      <c r="F113" s="877" t="str">
        <f t="shared" si="1209"/>
        <v>$ET$64</v>
      </c>
      <c r="G113" s="877">
        <f t="shared" si="1210"/>
        <v>150</v>
      </c>
      <c r="FH113" s="702" t="s">
        <v>381</v>
      </c>
      <c r="FI113" s="702" t="s">
        <v>252</v>
      </c>
      <c r="FJ113" s="298" t="s">
        <v>660</v>
      </c>
      <c r="FK113" s="692" t="s">
        <v>164</v>
      </c>
      <c r="FL113" s="703">
        <v>1</v>
      </c>
      <c r="FM113" s="704">
        <v>250000</v>
      </c>
      <c r="FN113" s="705">
        <f>ROUND(FL113*FM113,0)</f>
        <v>250000</v>
      </c>
      <c r="FO113" s="738"/>
    </row>
    <row r="114" spans="4:171" ht="19.5" thickTop="1" thickBot="1" x14ac:dyDescent="0.25">
      <c r="D114" s="875">
        <v>9</v>
      </c>
      <c r="E114" s="876">
        <f t="shared" ca="1" si="1208"/>
        <v>50000</v>
      </c>
      <c r="F114" s="877" t="str">
        <f t="shared" si="1209"/>
        <v>$FM$64</v>
      </c>
      <c r="G114" s="877">
        <f t="shared" si="1210"/>
        <v>169</v>
      </c>
      <c r="FH114" s="318"/>
      <c r="FI114" s="318"/>
      <c r="FJ114" s="319" t="s">
        <v>661</v>
      </c>
      <c r="FK114" s="878"/>
      <c r="FL114" s="879"/>
      <c r="FM114" s="880"/>
      <c r="FN114" s="881"/>
      <c r="FO114" s="882">
        <f>ROUND(SUM(FN115:FN148),0)</f>
        <v>85694500</v>
      </c>
    </row>
    <row r="115" spans="4:171" ht="19.5" thickTop="1" thickBot="1" x14ac:dyDescent="0.25">
      <c r="D115" s="875">
        <v>10</v>
      </c>
      <c r="E115" s="876">
        <f t="shared" ca="1" si="1208"/>
        <v>0.22999999999999998</v>
      </c>
      <c r="F115" s="877" t="str">
        <f t="shared" si="1209"/>
        <v>$GF$64</v>
      </c>
      <c r="G115" s="877">
        <f t="shared" si="1210"/>
        <v>188</v>
      </c>
      <c r="FH115" s="288"/>
      <c r="FI115" s="288" t="s">
        <v>662</v>
      </c>
      <c r="FJ115" s="289" t="s">
        <v>663</v>
      </c>
      <c r="FK115" s="672"/>
      <c r="FL115" s="673"/>
      <c r="FM115" s="674"/>
      <c r="FN115" s="675"/>
      <c r="FO115" s="676">
        <f>SUM(FN116:FN120)</f>
        <v>4184500</v>
      </c>
    </row>
    <row r="116" spans="4:171" ht="18.75" thickTop="1" x14ac:dyDescent="0.2">
      <c r="D116" s="875">
        <v>11</v>
      </c>
      <c r="E116" s="876">
        <f t="shared" ca="1" si="1208"/>
        <v>0.26</v>
      </c>
      <c r="F116" s="877" t="str">
        <f t="shared" si="1209"/>
        <v>$GY$64</v>
      </c>
      <c r="G116" s="877">
        <f t="shared" si="1210"/>
        <v>207</v>
      </c>
      <c r="FH116" s="702" t="s">
        <v>382</v>
      </c>
      <c r="FI116" s="702" t="s">
        <v>253</v>
      </c>
      <c r="FJ116" s="298" t="s">
        <v>664</v>
      </c>
      <c r="FK116" s="692" t="s">
        <v>176</v>
      </c>
      <c r="FL116" s="703">
        <v>230</v>
      </c>
      <c r="FM116" s="704">
        <v>4820</v>
      </c>
      <c r="FN116" s="705">
        <f>ROUND(FL116*FM116,0)</f>
        <v>1108600</v>
      </c>
      <c r="FO116" s="706"/>
    </row>
    <row r="117" spans="4:171" ht="18" x14ac:dyDescent="0.2">
      <c r="D117" s="875">
        <v>12</v>
      </c>
      <c r="E117" s="876">
        <f t="shared" ca="1" si="1208"/>
        <v>0.18</v>
      </c>
      <c r="F117" s="877" t="str">
        <f t="shared" si="1209"/>
        <v>$HR$64</v>
      </c>
      <c r="G117" s="877">
        <f t="shared" si="1210"/>
        <v>226</v>
      </c>
      <c r="FH117" s="702" t="s">
        <v>381</v>
      </c>
      <c r="FI117" s="702" t="s">
        <v>254</v>
      </c>
      <c r="FJ117" s="298" t="s">
        <v>665</v>
      </c>
      <c r="FK117" s="692" t="s">
        <v>176</v>
      </c>
      <c r="FL117" s="703">
        <v>24</v>
      </c>
      <c r="FM117" s="704">
        <v>12000</v>
      </c>
      <c r="FN117" s="705">
        <f>ROUND(FL117*FM117,0)</f>
        <v>288000</v>
      </c>
      <c r="FO117" s="706"/>
    </row>
    <row r="118" spans="4:171" ht="45" x14ac:dyDescent="0.2">
      <c r="D118" s="875">
        <v>13</v>
      </c>
      <c r="E118" s="876">
        <f t="shared" ca="1" si="1208"/>
        <v>0.17</v>
      </c>
      <c r="F118" s="877" t="str">
        <f t="shared" si="1209"/>
        <v>$IK$64</v>
      </c>
      <c r="G118" s="877">
        <f t="shared" si="1210"/>
        <v>245</v>
      </c>
      <c r="FH118" s="702" t="s">
        <v>381</v>
      </c>
      <c r="FI118" s="702" t="s">
        <v>255</v>
      </c>
      <c r="FJ118" s="298" t="s">
        <v>666</v>
      </c>
      <c r="FK118" s="692" t="s">
        <v>176</v>
      </c>
      <c r="FL118" s="703">
        <v>24</v>
      </c>
      <c r="FM118" s="704">
        <v>8350</v>
      </c>
      <c r="FN118" s="705">
        <f>ROUND(FL118*FM118,0)</f>
        <v>200400</v>
      </c>
      <c r="FO118" s="706"/>
    </row>
    <row r="119" spans="4:171" ht="18" x14ac:dyDescent="0.2">
      <c r="D119" s="875">
        <v>14</v>
      </c>
      <c r="E119" s="876">
        <f t="shared" ca="1" si="1208"/>
        <v>0.27229999999999999</v>
      </c>
      <c r="F119" s="877" t="str">
        <f t="shared" si="1209"/>
        <v>$JD$64</v>
      </c>
      <c r="G119" s="877">
        <f t="shared" si="1210"/>
        <v>264</v>
      </c>
      <c r="FH119" s="702" t="s">
        <v>381</v>
      </c>
      <c r="FI119" s="702" t="s">
        <v>256</v>
      </c>
      <c r="FJ119" s="298" t="s">
        <v>667</v>
      </c>
      <c r="FK119" s="692" t="s">
        <v>176</v>
      </c>
      <c r="FL119" s="703">
        <v>20</v>
      </c>
      <c r="FM119" s="704">
        <v>6000</v>
      </c>
      <c r="FN119" s="705">
        <f>ROUND(FL119*FM119,0)</f>
        <v>120000</v>
      </c>
      <c r="FO119" s="706"/>
    </row>
    <row r="120" spans="4:171" ht="30.75" thickBot="1" x14ac:dyDescent="0.25">
      <c r="D120" s="875">
        <v>15</v>
      </c>
      <c r="E120" s="876">
        <f t="shared" ref="E120:E126" ca="1" si="1211">INDIRECT(F120,TRUE)</f>
        <v>0.19</v>
      </c>
      <c r="F120" s="877" t="str">
        <f t="shared" si="1209"/>
        <v>$JW$64</v>
      </c>
      <c r="G120" s="877">
        <f t="shared" si="1210"/>
        <v>283</v>
      </c>
      <c r="FH120" s="702" t="s">
        <v>382</v>
      </c>
      <c r="FI120" s="702" t="s">
        <v>257</v>
      </c>
      <c r="FJ120" s="298" t="s">
        <v>668</v>
      </c>
      <c r="FK120" s="692" t="s">
        <v>176</v>
      </c>
      <c r="FL120" s="703">
        <v>105</v>
      </c>
      <c r="FM120" s="704">
        <v>23500</v>
      </c>
      <c r="FN120" s="705">
        <f>ROUND(FL120*FM120,0)</f>
        <v>2467500</v>
      </c>
      <c r="FO120" s="706"/>
    </row>
    <row r="121" spans="4:171" ht="19.5" thickTop="1" thickBot="1" x14ac:dyDescent="0.25">
      <c r="D121" s="875">
        <v>16</v>
      </c>
      <c r="E121" s="876">
        <f t="shared" ca="1" si="1211"/>
        <v>0.25659999999999999</v>
      </c>
      <c r="F121" s="877" t="str">
        <f t="shared" si="1209"/>
        <v>$KP$64</v>
      </c>
      <c r="G121" s="877">
        <f t="shared" si="1210"/>
        <v>302</v>
      </c>
      <c r="FH121" s="288"/>
      <c r="FI121" s="288" t="s">
        <v>669</v>
      </c>
      <c r="FJ121" s="289" t="s">
        <v>670</v>
      </c>
      <c r="FK121" s="672"/>
      <c r="FL121" s="673"/>
      <c r="FM121" s="674"/>
      <c r="FN121" s="675"/>
      <c r="FO121" s="676">
        <f>SUM(FN122:FN126)</f>
        <v>40500000</v>
      </c>
    </row>
    <row r="122" spans="4:171" ht="45.75" thickTop="1" x14ac:dyDescent="0.2">
      <c r="D122" s="875">
        <v>17</v>
      </c>
      <c r="E122" s="876">
        <f t="shared" ca="1" si="1211"/>
        <v>0.22970000000000002</v>
      </c>
      <c r="F122" s="877" t="str">
        <f t="shared" si="1209"/>
        <v>$LI$64</v>
      </c>
      <c r="G122" s="877">
        <f t="shared" si="1210"/>
        <v>321</v>
      </c>
      <c r="FH122" s="702" t="s">
        <v>382</v>
      </c>
      <c r="FI122" s="702" t="s">
        <v>258</v>
      </c>
      <c r="FJ122" s="298" t="s">
        <v>671</v>
      </c>
      <c r="FK122" s="692" t="s">
        <v>148</v>
      </c>
      <c r="FL122" s="703">
        <v>1</v>
      </c>
      <c r="FM122" s="704">
        <v>8000000</v>
      </c>
      <c r="FN122" s="705">
        <f>ROUND(FL122*FM122,0)</f>
        <v>8000000</v>
      </c>
      <c r="FO122" s="883"/>
    </row>
    <row r="123" spans="4:171" ht="75" x14ac:dyDescent="0.2">
      <c r="D123" s="875">
        <v>18</v>
      </c>
      <c r="E123" s="876">
        <f t="shared" ca="1" si="1211"/>
        <v>0.16</v>
      </c>
      <c r="F123" s="877" t="str">
        <f t="shared" si="1209"/>
        <v>$MB$64</v>
      </c>
      <c r="G123" s="877">
        <f t="shared" si="1210"/>
        <v>340</v>
      </c>
      <c r="FH123" s="702" t="s">
        <v>382</v>
      </c>
      <c r="FI123" s="702" t="s">
        <v>259</v>
      </c>
      <c r="FJ123" s="298" t="s">
        <v>672</v>
      </c>
      <c r="FK123" s="692" t="s">
        <v>148</v>
      </c>
      <c r="FL123" s="703">
        <v>1</v>
      </c>
      <c r="FM123" s="704">
        <v>8000000</v>
      </c>
      <c r="FN123" s="705">
        <f>ROUND(FL123*FM123,0)</f>
        <v>8000000</v>
      </c>
      <c r="FO123" s="883"/>
    </row>
    <row r="124" spans="4:171" ht="45" x14ac:dyDescent="0.2">
      <c r="D124" s="875">
        <v>19</v>
      </c>
      <c r="E124" s="876">
        <f t="shared" ca="1" si="1211"/>
        <v>0.255</v>
      </c>
      <c r="F124" s="877" t="str">
        <f t="shared" si="1209"/>
        <v>$MU$64</v>
      </c>
      <c r="G124" s="877">
        <f t="shared" si="1210"/>
        <v>359</v>
      </c>
      <c r="FH124" s="702" t="s">
        <v>381</v>
      </c>
      <c r="FI124" s="702" t="s">
        <v>260</v>
      </c>
      <c r="FJ124" s="298" t="s">
        <v>673</v>
      </c>
      <c r="FK124" s="692" t="s">
        <v>176</v>
      </c>
      <c r="FL124" s="703">
        <v>25</v>
      </c>
      <c r="FM124" s="704">
        <v>500000</v>
      </c>
      <c r="FN124" s="705">
        <f>ROUND(FL124*FM124,0)</f>
        <v>12500000</v>
      </c>
      <c r="FO124" s="883"/>
    </row>
    <row r="125" spans="4:171" ht="45" x14ac:dyDescent="0.2">
      <c r="D125" s="875">
        <v>20</v>
      </c>
      <c r="E125" s="876">
        <f t="shared" ca="1" si="1211"/>
        <v>0.15</v>
      </c>
      <c r="F125" s="877" t="str">
        <f t="shared" si="1209"/>
        <v>$NN$64</v>
      </c>
      <c r="G125" s="877">
        <f t="shared" si="1210"/>
        <v>378</v>
      </c>
      <c r="FH125" s="702" t="s">
        <v>381</v>
      </c>
      <c r="FI125" s="702" t="s">
        <v>261</v>
      </c>
      <c r="FJ125" s="298" t="s">
        <v>674</v>
      </c>
      <c r="FK125" s="692" t="s">
        <v>176</v>
      </c>
      <c r="FL125" s="703">
        <v>25</v>
      </c>
      <c r="FM125" s="704">
        <v>200000</v>
      </c>
      <c r="FN125" s="705">
        <f>ROUND(FL125*FM125,0)</f>
        <v>5000000</v>
      </c>
      <c r="FO125" s="883"/>
    </row>
    <row r="126" spans="4:171" ht="45.75" thickBot="1" x14ac:dyDescent="0.25">
      <c r="D126" s="875">
        <v>21</v>
      </c>
      <c r="E126" s="876">
        <f t="shared" ca="1" si="1211"/>
        <v>0.22</v>
      </c>
      <c r="F126" s="877" t="str">
        <f t="shared" si="1209"/>
        <v>$OG$64</v>
      </c>
      <c r="G126" s="877">
        <f t="shared" si="1210"/>
        <v>397</v>
      </c>
      <c r="FH126" s="702" t="s">
        <v>382</v>
      </c>
      <c r="FI126" s="702" t="s">
        <v>262</v>
      </c>
      <c r="FJ126" s="298" t="s">
        <v>675</v>
      </c>
      <c r="FK126" s="692" t="s">
        <v>148</v>
      </c>
      <c r="FL126" s="703">
        <v>1</v>
      </c>
      <c r="FM126" s="704">
        <v>7000000</v>
      </c>
      <c r="FN126" s="705">
        <f>ROUND(FL126*FM126,0)</f>
        <v>7000000</v>
      </c>
      <c r="FO126" s="883"/>
    </row>
    <row r="127" spans="4:171" ht="18" thickTop="1" thickBot="1" x14ac:dyDescent="0.25">
      <c r="FH127" s="288"/>
      <c r="FI127" s="288" t="s">
        <v>676</v>
      </c>
      <c r="FJ127" s="289" t="s">
        <v>677</v>
      </c>
      <c r="FK127" s="672"/>
      <c r="FL127" s="673"/>
      <c r="FM127" s="674"/>
      <c r="FN127" s="675"/>
      <c r="FO127" s="676">
        <f>SUM(FN128:FN132)</f>
        <v>19920000</v>
      </c>
    </row>
    <row r="128" spans="4:171" ht="45.75" thickTop="1" x14ac:dyDescent="0.2">
      <c r="FH128" s="702" t="s">
        <v>381</v>
      </c>
      <c r="FI128" s="702" t="s">
        <v>263</v>
      </c>
      <c r="FJ128" s="298" t="s">
        <v>678</v>
      </c>
      <c r="FK128" s="692" t="s">
        <v>679</v>
      </c>
      <c r="FL128" s="703">
        <v>15</v>
      </c>
      <c r="FM128" s="704">
        <v>40000</v>
      </c>
      <c r="FN128" s="705">
        <f>ROUND(FL128*FM128,0)</f>
        <v>600000</v>
      </c>
      <c r="FO128" s="883"/>
    </row>
    <row r="129" spans="20:171" ht="60" x14ac:dyDescent="0.2">
      <c r="FH129" s="702" t="s">
        <v>382</v>
      </c>
      <c r="FI129" s="702" t="s">
        <v>264</v>
      </c>
      <c r="FJ129" s="298" t="s">
        <v>680</v>
      </c>
      <c r="FK129" s="692" t="s">
        <v>164</v>
      </c>
      <c r="FL129" s="703">
        <v>117</v>
      </c>
      <c r="FM129" s="704">
        <v>140000</v>
      </c>
      <c r="FN129" s="705">
        <f>ROUND(FL129*FM129,0)</f>
        <v>16380000</v>
      </c>
      <c r="FO129" s="883"/>
    </row>
    <row r="130" spans="20:171" ht="30" x14ac:dyDescent="0.2">
      <c r="FH130" s="702" t="s">
        <v>381</v>
      </c>
      <c r="FI130" s="702" t="s">
        <v>265</v>
      </c>
      <c r="FJ130" s="298" t="s">
        <v>681</v>
      </c>
      <c r="FK130" s="692" t="s">
        <v>164</v>
      </c>
      <c r="FL130" s="703">
        <v>13</v>
      </c>
      <c r="FM130" s="704">
        <v>80000</v>
      </c>
      <c r="FN130" s="705">
        <f>ROUND(FL130*FM130,0)</f>
        <v>1040000</v>
      </c>
      <c r="FO130" s="883"/>
    </row>
    <row r="131" spans="20:171" ht="60" x14ac:dyDescent="0.2">
      <c r="FH131" s="702" t="s">
        <v>381</v>
      </c>
      <c r="FI131" s="702" t="s">
        <v>266</v>
      </c>
      <c r="FJ131" s="298" t="s">
        <v>682</v>
      </c>
      <c r="FK131" s="692" t="s">
        <v>176</v>
      </c>
      <c r="FL131" s="703">
        <v>4</v>
      </c>
      <c r="FM131" s="704">
        <v>300000</v>
      </c>
      <c r="FN131" s="705">
        <f>ROUND(FL131*FM131,0)</f>
        <v>1200000</v>
      </c>
      <c r="FO131" s="883"/>
    </row>
    <row r="132" spans="20:171" ht="60.75" thickBot="1" x14ac:dyDescent="0.25">
      <c r="FH132" s="702" t="s">
        <v>381</v>
      </c>
      <c r="FI132" s="702" t="s">
        <v>267</v>
      </c>
      <c r="FJ132" s="298" t="s">
        <v>683</v>
      </c>
      <c r="FK132" s="692" t="s">
        <v>176</v>
      </c>
      <c r="FL132" s="703">
        <v>2</v>
      </c>
      <c r="FM132" s="704">
        <v>350000</v>
      </c>
      <c r="FN132" s="705">
        <f>ROUND(FL132*FM132,0)</f>
        <v>700000</v>
      </c>
      <c r="FO132" s="883"/>
    </row>
    <row r="133" spans="20:171" ht="18" thickTop="1" thickBot="1" x14ac:dyDescent="0.25">
      <c r="FH133" s="288"/>
      <c r="FI133" s="288" t="s">
        <v>684</v>
      </c>
      <c r="FJ133" s="289" t="s">
        <v>685</v>
      </c>
      <c r="FK133" s="672"/>
      <c r="FL133" s="673"/>
      <c r="FM133" s="674"/>
      <c r="FN133" s="675"/>
      <c r="FO133" s="676">
        <f>SUM(FN134:FN139)</f>
        <v>3690000</v>
      </c>
    </row>
    <row r="134" spans="20:171" ht="45.75" thickTop="1" x14ac:dyDescent="0.2">
      <c r="FH134" s="702" t="s">
        <v>381</v>
      </c>
      <c r="FI134" s="702" t="s">
        <v>268</v>
      </c>
      <c r="FJ134" s="298" t="s">
        <v>686</v>
      </c>
      <c r="FK134" s="692" t="s">
        <v>148</v>
      </c>
      <c r="FL134" s="703">
        <v>3</v>
      </c>
      <c r="FM134" s="704">
        <v>250000</v>
      </c>
      <c r="FN134" s="705">
        <f t="shared" ref="FN134:FN139" si="1212">ROUND(FL134*FM134,0)</f>
        <v>750000</v>
      </c>
      <c r="FO134" s="883"/>
    </row>
    <row r="135" spans="20:171" ht="45" x14ac:dyDescent="0.2">
      <c r="FH135" s="702" t="s">
        <v>381</v>
      </c>
      <c r="FI135" s="702" t="s">
        <v>269</v>
      </c>
      <c r="FJ135" s="298" t="s">
        <v>687</v>
      </c>
      <c r="FK135" s="692" t="s">
        <v>148</v>
      </c>
      <c r="FL135" s="703">
        <v>1</v>
      </c>
      <c r="FM135" s="704">
        <v>200000</v>
      </c>
      <c r="FN135" s="705">
        <f t="shared" si="1212"/>
        <v>200000</v>
      </c>
      <c r="FO135" s="883"/>
    </row>
    <row r="136" spans="20:171" ht="45" x14ac:dyDescent="0.2">
      <c r="FH136" s="702" t="s">
        <v>381</v>
      </c>
      <c r="FI136" s="702" t="s">
        <v>270</v>
      </c>
      <c r="FJ136" s="298" t="s">
        <v>688</v>
      </c>
      <c r="FK136" s="692" t="s">
        <v>148</v>
      </c>
      <c r="FL136" s="703">
        <v>1</v>
      </c>
      <c r="FM136" s="704">
        <v>220000</v>
      </c>
      <c r="FN136" s="705">
        <f t="shared" si="1212"/>
        <v>220000</v>
      </c>
      <c r="FO136" s="883"/>
    </row>
    <row r="137" spans="20:171" ht="45" x14ac:dyDescent="0.2">
      <c r="FH137" s="702" t="s">
        <v>381</v>
      </c>
      <c r="FI137" s="702" t="s">
        <v>271</v>
      </c>
      <c r="FJ137" s="298" t="s">
        <v>689</v>
      </c>
      <c r="FK137" s="692" t="s">
        <v>148</v>
      </c>
      <c r="FL137" s="703">
        <v>1</v>
      </c>
      <c r="FM137" s="704">
        <v>220000</v>
      </c>
      <c r="FN137" s="705">
        <f t="shared" si="1212"/>
        <v>220000</v>
      </c>
      <c r="FO137" s="883"/>
    </row>
    <row r="138" spans="20:171" ht="45" x14ac:dyDescent="0.2">
      <c r="FH138" s="702" t="s">
        <v>382</v>
      </c>
      <c r="FI138" s="702" t="s">
        <v>272</v>
      </c>
      <c r="FJ138" s="298" t="s">
        <v>690</v>
      </c>
      <c r="FK138" s="692" t="s">
        <v>148</v>
      </c>
      <c r="FL138" s="703">
        <v>2</v>
      </c>
      <c r="FM138" s="704">
        <v>650000</v>
      </c>
      <c r="FN138" s="705">
        <f t="shared" si="1212"/>
        <v>1300000</v>
      </c>
      <c r="FO138" s="883"/>
    </row>
    <row r="139" spans="20:171" ht="45.75" thickBot="1" x14ac:dyDescent="0.25">
      <c r="FH139" s="702" t="s">
        <v>382</v>
      </c>
      <c r="FI139" s="702" t="s">
        <v>273</v>
      </c>
      <c r="FJ139" s="298" t="s">
        <v>691</v>
      </c>
      <c r="FK139" s="692" t="s">
        <v>148</v>
      </c>
      <c r="FL139" s="703">
        <v>1</v>
      </c>
      <c r="FM139" s="704">
        <v>1000000</v>
      </c>
      <c r="FN139" s="705">
        <f t="shared" si="1212"/>
        <v>1000000</v>
      </c>
      <c r="FO139" s="883"/>
    </row>
    <row r="140" spans="20:171" ht="18" thickTop="1" thickBot="1" x14ac:dyDescent="0.25">
      <c r="T140" s="856"/>
      <c r="U140" s="781"/>
      <c r="V140" s="781"/>
      <c r="W140" s="781"/>
      <c r="X140" s="781"/>
      <c r="Y140" s="781"/>
      <c r="Z140" s="781"/>
      <c r="AA140" s="781"/>
      <c r="AB140" s="856"/>
      <c r="FH140" s="288"/>
      <c r="FI140" s="288" t="s">
        <v>692</v>
      </c>
      <c r="FJ140" s="289" t="s">
        <v>693</v>
      </c>
      <c r="FK140" s="672"/>
      <c r="FL140" s="673"/>
      <c r="FM140" s="674"/>
      <c r="FN140" s="675"/>
      <c r="FO140" s="676">
        <f>SUM(FN141:FN144)</f>
        <v>11400000</v>
      </c>
    </row>
    <row r="141" spans="20:171" ht="45.75" thickTop="1" x14ac:dyDescent="0.2">
      <c r="T141" s="856"/>
      <c r="U141" s="856"/>
      <c r="V141" s="856"/>
      <c r="W141" s="856"/>
      <c r="X141" s="856"/>
      <c r="Y141" s="856"/>
      <c r="Z141" s="856"/>
      <c r="AA141" s="856"/>
      <c r="AB141" s="856"/>
      <c r="FH141" s="702" t="s">
        <v>382</v>
      </c>
      <c r="FI141" s="702" t="s">
        <v>274</v>
      </c>
      <c r="FJ141" s="298" t="s">
        <v>694</v>
      </c>
      <c r="FK141" s="692" t="s">
        <v>148</v>
      </c>
      <c r="FL141" s="703">
        <v>5</v>
      </c>
      <c r="FM141" s="704">
        <v>450000</v>
      </c>
      <c r="FN141" s="705">
        <f>ROUND(FL141*FM141,0)</f>
        <v>2250000</v>
      </c>
      <c r="FO141" s="883"/>
    </row>
    <row r="142" spans="20:171" ht="45" x14ac:dyDescent="0.2">
      <c r="T142" s="781"/>
      <c r="U142" s="781"/>
      <c r="V142" s="781"/>
      <c r="W142" s="781"/>
      <c r="X142" s="781"/>
      <c r="Y142" s="781"/>
      <c r="Z142" s="781"/>
      <c r="AA142" s="781"/>
      <c r="AB142" s="781"/>
      <c r="FH142" s="702" t="s">
        <v>382</v>
      </c>
      <c r="FI142" s="702" t="s">
        <v>275</v>
      </c>
      <c r="FJ142" s="298" t="s">
        <v>695</v>
      </c>
      <c r="FK142" s="692" t="s">
        <v>148</v>
      </c>
      <c r="FL142" s="703">
        <v>5</v>
      </c>
      <c r="FM142" s="704">
        <v>800000</v>
      </c>
      <c r="FN142" s="705">
        <f>ROUND(FL142*FM142,0)</f>
        <v>4000000</v>
      </c>
      <c r="FO142" s="883"/>
    </row>
    <row r="143" spans="20:171" ht="45" x14ac:dyDescent="0.2">
      <c r="T143" s="781"/>
      <c r="U143" s="781"/>
      <c r="V143" s="781"/>
      <c r="W143" s="781"/>
      <c r="X143" s="781"/>
      <c r="Y143" s="781"/>
      <c r="Z143" s="781"/>
      <c r="AA143" s="781"/>
      <c r="AB143" s="781"/>
      <c r="FH143" s="702" t="s">
        <v>382</v>
      </c>
      <c r="FI143" s="702" t="s">
        <v>276</v>
      </c>
      <c r="FJ143" s="298" t="s">
        <v>696</v>
      </c>
      <c r="FK143" s="692" t="s">
        <v>148</v>
      </c>
      <c r="FL143" s="703">
        <v>5</v>
      </c>
      <c r="FM143" s="704">
        <v>850000</v>
      </c>
      <c r="FN143" s="705">
        <f>ROUND(FL143*FM143,0)</f>
        <v>4250000</v>
      </c>
      <c r="FO143" s="883"/>
    </row>
    <row r="144" spans="20:171" ht="30.75" thickBot="1" x14ac:dyDescent="0.25">
      <c r="T144" s="781"/>
      <c r="U144" s="781"/>
      <c r="V144" s="781"/>
      <c r="W144" s="781"/>
      <c r="X144" s="781"/>
      <c r="Y144" s="781"/>
      <c r="Z144" s="781"/>
      <c r="AA144" s="781"/>
      <c r="AB144" s="781"/>
      <c r="FH144" s="702" t="s">
        <v>381</v>
      </c>
      <c r="FI144" s="702" t="s">
        <v>277</v>
      </c>
      <c r="FJ144" s="298" t="s">
        <v>697</v>
      </c>
      <c r="FK144" s="692" t="s">
        <v>148</v>
      </c>
      <c r="FL144" s="703">
        <v>1</v>
      </c>
      <c r="FM144" s="704">
        <v>900000</v>
      </c>
      <c r="FN144" s="705">
        <f>ROUND(FL144*FM144,0)</f>
        <v>900000</v>
      </c>
      <c r="FO144" s="883"/>
    </row>
    <row r="145" spans="20:171" ht="18" thickTop="1" thickBot="1" x14ac:dyDescent="0.25">
      <c r="T145" s="781"/>
      <c r="U145" s="781"/>
      <c r="V145" s="781"/>
      <c r="W145" s="781"/>
      <c r="X145" s="781"/>
      <c r="Y145" s="781"/>
      <c r="Z145" s="781"/>
      <c r="AA145" s="781"/>
      <c r="AB145" s="781"/>
      <c r="FH145" s="288"/>
      <c r="FI145" s="288" t="s">
        <v>698</v>
      </c>
      <c r="FJ145" s="289" t="s">
        <v>699</v>
      </c>
      <c r="FK145" s="672"/>
      <c r="FL145" s="673"/>
      <c r="FM145" s="674"/>
      <c r="FN145" s="675"/>
      <c r="FO145" s="676">
        <f>SUM(FN146)</f>
        <v>2000000</v>
      </c>
    </row>
    <row r="146" spans="20:171" ht="31.5" thickTop="1" thickBot="1" x14ac:dyDescent="0.25">
      <c r="T146" s="781"/>
      <c r="U146" s="781"/>
      <c r="V146" s="781"/>
      <c r="W146" s="781"/>
      <c r="X146" s="781"/>
      <c r="Y146" s="781"/>
      <c r="Z146" s="781"/>
      <c r="AA146" s="781"/>
      <c r="AB146" s="781"/>
      <c r="FH146" s="702" t="s">
        <v>382</v>
      </c>
      <c r="FI146" s="702" t="s">
        <v>278</v>
      </c>
      <c r="FJ146" s="298" t="s">
        <v>700</v>
      </c>
      <c r="FK146" s="692" t="s">
        <v>701</v>
      </c>
      <c r="FL146" s="703">
        <v>1</v>
      </c>
      <c r="FM146" s="704">
        <v>2000000</v>
      </c>
      <c r="FN146" s="705">
        <f>ROUND(FL146*FM146,0)</f>
        <v>2000000</v>
      </c>
      <c r="FO146" s="883"/>
    </row>
    <row r="147" spans="20:171" ht="18" thickTop="1" thickBot="1" x14ac:dyDescent="0.25">
      <c r="T147" s="781"/>
      <c r="U147" s="781"/>
      <c r="V147" s="781"/>
      <c r="W147" s="781"/>
      <c r="X147" s="781"/>
      <c r="Y147" s="781"/>
      <c r="Z147" s="781"/>
      <c r="AA147" s="781"/>
      <c r="AB147" s="781"/>
      <c r="FH147" s="288"/>
      <c r="FI147" s="288" t="s">
        <v>702</v>
      </c>
      <c r="FJ147" s="289" t="s">
        <v>703</v>
      </c>
      <c r="FK147" s="672"/>
      <c r="FL147" s="673"/>
      <c r="FM147" s="674"/>
      <c r="FN147" s="675"/>
      <c r="FO147" s="676">
        <f>SUM(FN148)</f>
        <v>4000000</v>
      </c>
    </row>
    <row r="148" spans="20:171" ht="76.5" thickTop="1" thickBot="1" x14ac:dyDescent="0.25">
      <c r="T148" s="781"/>
      <c r="U148" s="781"/>
      <c r="V148" s="781"/>
      <c r="W148" s="781"/>
      <c r="X148" s="781"/>
      <c r="Y148" s="781"/>
      <c r="Z148" s="781"/>
      <c r="AA148" s="781"/>
      <c r="AB148" s="781"/>
      <c r="FH148" s="702" t="s">
        <v>382</v>
      </c>
      <c r="FI148" s="702" t="s">
        <v>279</v>
      </c>
      <c r="FJ148" s="298" t="s">
        <v>704</v>
      </c>
      <c r="FK148" s="692" t="s">
        <v>701</v>
      </c>
      <c r="FL148" s="703">
        <v>1</v>
      </c>
      <c r="FM148" s="704">
        <v>4000000</v>
      </c>
      <c r="FN148" s="705">
        <f>ROUND(FL148*FM148,0)</f>
        <v>4000000</v>
      </c>
      <c r="FO148" s="883"/>
    </row>
    <row r="149" spans="20:171" ht="18" thickTop="1" thickBot="1" x14ac:dyDescent="0.25">
      <c r="T149" s="781"/>
      <c r="U149" s="781"/>
      <c r="V149" s="781"/>
      <c r="W149" s="781"/>
      <c r="X149" s="781"/>
      <c r="Y149" s="781"/>
      <c r="Z149" s="781"/>
      <c r="AA149" s="781"/>
      <c r="AB149" s="781"/>
      <c r="FH149" s="320"/>
      <c r="FI149" s="320"/>
      <c r="FJ149" s="321" t="s">
        <v>705</v>
      </c>
      <c r="FK149" s="884"/>
      <c r="FL149" s="885"/>
      <c r="FM149" s="886"/>
      <c r="FN149" s="887"/>
      <c r="FO149" s="888">
        <f>ROUND(SUM(FN150:FN169),0)</f>
        <v>5408000</v>
      </c>
    </row>
    <row r="150" spans="20:171" ht="18" thickTop="1" thickBot="1" x14ac:dyDescent="0.25">
      <c r="T150" s="781"/>
      <c r="U150" s="781"/>
      <c r="V150" s="781"/>
      <c r="W150" s="781"/>
      <c r="X150" s="781"/>
      <c r="Y150" s="781"/>
      <c r="Z150" s="781"/>
      <c r="AA150" s="781"/>
      <c r="AB150" s="781"/>
      <c r="FH150" s="288"/>
      <c r="FI150" s="288" t="s">
        <v>706</v>
      </c>
      <c r="FJ150" s="289" t="s">
        <v>707</v>
      </c>
      <c r="FK150" s="672"/>
      <c r="FL150" s="673"/>
      <c r="FM150" s="674"/>
      <c r="FN150" s="675"/>
      <c r="FO150" s="889">
        <f>SUM(FN151:FN154)</f>
        <v>518000</v>
      </c>
    </row>
    <row r="151" spans="20:171" ht="60.75" thickTop="1" x14ac:dyDescent="0.2">
      <c r="T151" s="781"/>
      <c r="U151" s="781"/>
      <c r="V151" s="781"/>
      <c r="W151" s="781"/>
      <c r="X151" s="781"/>
      <c r="Y151" s="781"/>
      <c r="Z151" s="781"/>
      <c r="AA151" s="781"/>
      <c r="AB151" s="781"/>
      <c r="FH151" s="702" t="s">
        <v>381</v>
      </c>
      <c r="FI151" s="702" t="s">
        <v>280</v>
      </c>
      <c r="FJ151" s="298" t="s">
        <v>708</v>
      </c>
      <c r="FK151" s="732" t="s">
        <v>176</v>
      </c>
      <c r="FL151" s="703">
        <v>3</v>
      </c>
      <c r="FM151" s="704">
        <v>14000</v>
      </c>
      <c r="FN151" s="705">
        <f>ROUND(FL151*FM151,0)</f>
        <v>42000</v>
      </c>
      <c r="FO151" s="719"/>
    </row>
    <row r="152" spans="20:171" ht="60" x14ac:dyDescent="0.2">
      <c r="T152" s="781"/>
      <c r="U152" s="781"/>
      <c r="V152" s="781"/>
      <c r="W152" s="781"/>
      <c r="X152" s="781"/>
      <c r="Y152" s="781"/>
      <c r="Z152" s="781"/>
      <c r="AA152" s="781"/>
      <c r="AB152" s="781"/>
      <c r="FH152" s="702" t="s">
        <v>381</v>
      </c>
      <c r="FI152" s="702" t="s">
        <v>281</v>
      </c>
      <c r="FJ152" s="298" t="s">
        <v>709</v>
      </c>
      <c r="FK152" s="732" t="s">
        <v>176</v>
      </c>
      <c r="FL152" s="703">
        <v>13</v>
      </c>
      <c r="FM152" s="704">
        <v>22000</v>
      </c>
      <c r="FN152" s="705">
        <f>ROUND(FL152*FM152,0)</f>
        <v>286000</v>
      </c>
      <c r="FO152" s="722"/>
    </row>
    <row r="153" spans="20:171" ht="45" x14ac:dyDescent="0.2">
      <c r="T153" s="781"/>
      <c r="U153" s="781"/>
      <c r="V153" s="781"/>
      <c r="W153" s="781"/>
      <c r="X153" s="781"/>
      <c r="Y153" s="781"/>
      <c r="Z153" s="781"/>
      <c r="AA153" s="781"/>
      <c r="AB153" s="781"/>
      <c r="FH153" s="702" t="s">
        <v>381</v>
      </c>
      <c r="FI153" s="702" t="s">
        <v>282</v>
      </c>
      <c r="FJ153" s="298" t="s">
        <v>710</v>
      </c>
      <c r="FK153" s="732" t="s">
        <v>148</v>
      </c>
      <c r="FL153" s="703">
        <v>4</v>
      </c>
      <c r="FM153" s="704">
        <v>38000</v>
      </c>
      <c r="FN153" s="705">
        <f>ROUND(FL153*FM153,0)</f>
        <v>152000</v>
      </c>
      <c r="FO153" s="722"/>
    </row>
    <row r="154" spans="20:171" ht="60.75" thickBot="1" x14ac:dyDescent="0.25">
      <c r="T154" s="781"/>
      <c r="U154" s="781"/>
      <c r="V154" s="781"/>
      <c r="W154" s="781"/>
      <c r="X154" s="781"/>
      <c r="Y154" s="781"/>
      <c r="Z154" s="781"/>
      <c r="AA154" s="781"/>
      <c r="AB154" s="781"/>
      <c r="FH154" s="702" t="s">
        <v>381</v>
      </c>
      <c r="FI154" s="702" t="s">
        <v>282</v>
      </c>
      <c r="FJ154" s="298" t="s">
        <v>711</v>
      </c>
      <c r="FK154" s="732" t="s">
        <v>148</v>
      </c>
      <c r="FL154" s="703">
        <v>1</v>
      </c>
      <c r="FM154" s="704">
        <v>38000</v>
      </c>
      <c r="FN154" s="705">
        <f>ROUND(FL154*FM154,0)</f>
        <v>38000</v>
      </c>
      <c r="FO154" s="738"/>
    </row>
    <row r="155" spans="20:171" ht="17.25" thickTop="1" thickBot="1" x14ac:dyDescent="0.25">
      <c r="T155" s="781"/>
      <c r="U155" s="781"/>
      <c r="V155" s="781"/>
      <c r="W155" s="781"/>
      <c r="X155" s="781"/>
      <c r="Y155" s="781"/>
      <c r="Z155" s="781"/>
      <c r="AA155" s="781"/>
      <c r="AB155" s="781"/>
      <c r="FH155" s="293"/>
      <c r="FI155" s="293" t="s">
        <v>280</v>
      </c>
      <c r="FJ155" s="294" t="s">
        <v>712</v>
      </c>
      <c r="FK155" s="685"/>
      <c r="FL155" s="686"/>
      <c r="FM155" s="687"/>
      <c r="FN155" s="688"/>
      <c r="FO155" s="890"/>
    </row>
    <row r="156" spans="20:171" ht="46.5" thickTop="1" thickBot="1" x14ac:dyDescent="0.25">
      <c r="T156" s="781"/>
      <c r="U156" s="781"/>
      <c r="V156" s="781"/>
      <c r="W156" s="781"/>
      <c r="X156" s="781"/>
      <c r="Y156" s="781"/>
      <c r="Z156" s="781"/>
      <c r="AA156" s="781"/>
      <c r="AB156" s="781"/>
      <c r="FH156" s="707" t="s">
        <v>381</v>
      </c>
      <c r="FI156" s="707" t="s">
        <v>283</v>
      </c>
      <c r="FJ156" s="299" t="s">
        <v>713</v>
      </c>
      <c r="FK156" s="728" t="s">
        <v>148</v>
      </c>
      <c r="FL156" s="709">
        <v>3</v>
      </c>
      <c r="FM156" s="710">
        <v>140000</v>
      </c>
      <c r="FN156" s="711">
        <f>ROUND(FL156*FM156,0)</f>
        <v>420000</v>
      </c>
      <c r="FO156" s="890"/>
    </row>
    <row r="157" spans="20:171" ht="18" thickTop="1" thickBot="1" x14ac:dyDescent="0.25">
      <c r="T157" s="781"/>
      <c r="U157" s="781"/>
      <c r="V157" s="781"/>
      <c r="W157" s="781"/>
      <c r="X157" s="781"/>
      <c r="Y157" s="781"/>
      <c r="Z157" s="781"/>
      <c r="AA157" s="781"/>
      <c r="AB157" s="781"/>
      <c r="FH157" s="288"/>
      <c r="FI157" s="288" t="s">
        <v>714</v>
      </c>
      <c r="FJ157" s="289" t="s">
        <v>715</v>
      </c>
      <c r="FK157" s="672"/>
      <c r="FL157" s="673"/>
      <c r="FM157" s="674"/>
      <c r="FN157" s="675"/>
      <c r="FO157" s="676">
        <f>SUM(FN158:FN162)</f>
        <v>770000</v>
      </c>
    </row>
    <row r="158" spans="20:171" ht="45.75" thickTop="1" x14ac:dyDescent="0.2">
      <c r="T158" s="781"/>
      <c r="U158" s="781"/>
      <c r="V158" s="781"/>
      <c r="W158" s="781"/>
      <c r="X158" s="781"/>
      <c r="Y158" s="781"/>
      <c r="Z158" s="781"/>
      <c r="AA158" s="781"/>
      <c r="AB158" s="855"/>
      <c r="FH158" s="702" t="s">
        <v>381</v>
      </c>
      <c r="FI158" s="702" t="s">
        <v>284</v>
      </c>
      <c r="FJ158" s="298" t="s">
        <v>716</v>
      </c>
      <c r="FK158" s="732" t="s">
        <v>176</v>
      </c>
      <c r="FL158" s="703">
        <v>9</v>
      </c>
      <c r="FM158" s="704">
        <v>30000</v>
      </c>
      <c r="FN158" s="705">
        <f>ROUND(FL158*FM158,0)</f>
        <v>270000</v>
      </c>
      <c r="FO158" s="722"/>
    </row>
    <row r="159" spans="20:171" ht="45" x14ac:dyDescent="0.2">
      <c r="T159" s="781"/>
      <c r="U159" s="781"/>
      <c r="V159" s="781"/>
      <c r="W159" s="781"/>
      <c r="X159" s="781"/>
      <c r="Y159" s="781"/>
      <c r="Z159" s="781"/>
      <c r="AA159" s="781"/>
      <c r="AB159" s="855"/>
      <c r="FH159" s="702" t="s">
        <v>381</v>
      </c>
      <c r="FI159" s="702" t="s">
        <v>285</v>
      </c>
      <c r="FJ159" s="298" t="s">
        <v>717</v>
      </c>
      <c r="FK159" s="732" t="s">
        <v>176</v>
      </c>
      <c r="FL159" s="703">
        <v>4</v>
      </c>
      <c r="FM159" s="704">
        <v>25000</v>
      </c>
      <c r="FN159" s="705">
        <f>ROUND(FL159*FM159,0)</f>
        <v>100000</v>
      </c>
      <c r="FO159" s="722"/>
    </row>
    <row r="160" spans="20:171" ht="45" x14ac:dyDescent="0.2">
      <c r="T160" s="781"/>
      <c r="U160" s="781"/>
      <c r="V160" s="781"/>
      <c r="W160" s="781"/>
      <c r="X160" s="781"/>
      <c r="Y160" s="781"/>
      <c r="Z160" s="781"/>
      <c r="AA160" s="781"/>
      <c r="AB160" s="855"/>
      <c r="FH160" s="702" t="s">
        <v>381</v>
      </c>
      <c r="FI160" s="702" t="s">
        <v>286</v>
      </c>
      <c r="FJ160" s="298" t="s">
        <v>718</v>
      </c>
      <c r="FK160" s="732" t="s">
        <v>148</v>
      </c>
      <c r="FL160" s="703">
        <v>3</v>
      </c>
      <c r="FM160" s="704">
        <v>85000</v>
      </c>
      <c r="FN160" s="705">
        <f>ROUND(FL160*FM160,0)</f>
        <v>255000</v>
      </c>
      <c r="FO160" s="722"/>
    </row>
    <row r="161" spans="20:171" ht="45" x14ac:dyDescent="0.2">
      <c r="T161" s="781"/>
      <c r="U161" s="781"/>
      <c r="V161" s="781"/>
      <c r="W161" s="781"/>
      <c r="X161" s="781"/>
      <c r="Y161" s="781"/>
      <c r="Z161" s="781"/>
      <c r="AA161" s="781"/>
      <c r="AB161" s="855"/>
      <c r="FH161" s="702" t="s">
        <v>381</v>
      </c>
      <c r="FI161" s="702" t="s">
        <v>287</v>
      </c>
      <c r="FJ161" s="298" t="s">
        <v>719</v>
      </c>
      <c r="FK161" s="732" t="s">
        <v>148</v>
      </c>
      <c r="FL161" s="703">
        <v>1</v>
      </c>
      <c r="FM161" s="704">
        <v>45000</v>
      </c>
      <c r="FN161" s="705">
        <f>ROUND(FL161*FM161,0)</f>
        <v>45000</v>
      </c>
      <c r="FO161" s="722"/>
    </row>
    <row r="162" spans="20:171" ht="30.75" thickBot="1" x14ac:dyDescent="0.25">
      <c r="T162" s="781"/>
      <c r="U162" s="781"/>
      <c r="V162" s="781"/>
      <c r="W162" s="781"/>
      <c r="X162" s="781"/>
      <c r="Y162" s="781"/>
      <c r="Z162" s="781"/>
      <c r="AA162" s="781"/>
      <c r="AB162" s="855"/>
      <c r="FH162" s="702" t="s">
        <v>381</v>
      </c>
      <c r="FI162" s="702" t="s">
        <v>288</v>
      </c>
      <c r="FJ162" s="298" t="s">
        <v>720</v>
      </c>
      <c r="FK162" s="732" t="s">
        <v>148</v>
      </c>
      <c r="FL162" s="703">
        <v>1</v>
      </c>
      <c r="FM162" s="704">
        <v>100000</v>
      </c>
      <c r="FN162" s="705">
        <f>ROUND(FL162*FM162,0)</f>
        <v>100000</v>
      </c>
      <c r="FO162" s="738"/>
    </row>
    <row r="163" spans="20:171" ht="18" thickTop="1" thickBot="1" x14ac:dyDescent="0.25">
      <c r="T163" s="781"/>
      <c r="U163" s="781"/>
      <c r="V163" s="781"/>
      <c r="W163" s="781"/>
      <c r="X163" s="781"/>
      <c r="Y163" s="781"/>
      <c r="Z163" s="781"/>
      <c r="AA163" s="781"/>
      <c r="AB163" s="855"/>
      <c r="FH163" s="288"/>
      <c r="FI163" s="288" t="s">
        <v>721</v>
      </c>
      <c r="FJ163" s="289" t="s">
        <v>722</v>
      </c>
      <c r="FK163" s="672"/>
      <c r="FL163" s="673"/>
      <c r="FM163" s="674"/>
      <c r="FN163" s="675"/>
      <c r="FO163" s="676">
        <f>SUM(FN165:FN169)</f>
        <v>3700000</v>
      </c>
    </row>
    <row r="164" spans="20:171" ht="17.25" thickTop="1" thickBot="1" x14ac:dyDescent="0.25">
      <c r="T164" s="781"/>
      <c r="U164" s="781"/>
      <c r="V164" s="781"/>
      <c r="W164" s="781"/>
      <c r="X164" s="781"/>
      <c r="Y164" s="781"/>
      <c r="Z164" s="781"/>
      <c r="AA164" s="781"/>
      <c r="AB164" s="855"/>
      <c r="FH164" s="293"/>
      <c r="FI164" s="293" t="s">
        <v>723</v>
      </c>
      <c r="FJ164" s="294" t="s">
        <v>724</v>
      </c>
      <c r="FK164" s="685"/>
      <c r="FL164" s="686"/>
      <c r="FM164" s="687"/>
      <c r="FN164" s="688"/>
      <c r="FO164" s="891"/>
    </row>
    <row r="165" spans="20:171" ht="30.75" thickTop="1" x14ac:dyDescent="0.2">
      <c r="T165" s="781"/>
      <c r="U165" s="781"/>
      <c r="V165" s="781"/>
      <c r="W165" s="781"/>
      <c r="X165" s="781"/>
      <c r="Y165" s="781"/>
      <c r="Z165" s="781"/>
      <c r="AA165" s="781"/>
      <c r="AB165" s="855"/>
      <c r="FH165" s="702" t="s">
        <v>381</v>
      </c>
      <c r="FI165" s="702" t="s">
        <v>289</v>
      </c>
      <c r="FJ165" s="298" t="s">
        <v>725</v>
      </c>
      <c r="FK165" s="732" t="s">
        <v>148</v>
      </c>
      <c r="FL165" s="703">
        <v>3</v>
      </c>
      <c r="FM165" s="704">
        <v>100000</v>
      </c>
      <c r="FN165" s="705">
        <f>ROUND(FL165*FM165,0)</f>
        <v>300000</v>
      </c>
      <c r="FO165" s="706"/>
    </row>
    <row r="166" spans="20:171" x14ac:dyDescent="0.2">
      <c r="T166" s="781"/>
      <c r="U166" s="781"/>
      <c r="V166" s="781"/>
      <c r="W166" s="781"/>
      <c r="X166" s="781"/>
      <c r="Y166" s="781"/>
      <c r="Z166" s="781"/>
      <c r="AA166" s="781"/>
      <c r="AB166" s="855"/>
      <c r="FH166" s="702" t="s">
        <v>381</v>
      </c>
      <c r="FI166" s="702" t="s">
        <v>290</v>
      </c>
      <c r="FJ166" s="298" t="s">
        <v>726</v>
      </c>
      <c r="FK166" s="732" t="s">
        <v>148</v>
      </c>
      <c r="FL166" s="703">
        <v>3</v>
      </c>
      <c r="FM166" s="704">
        <v>120000</v>
      </c>
      <c r="FN166" s="705">
        <f>ROUND(FL166*FM166,0)</f>
        <v>360000</v>
      </c>
      <c r="FO166" s="706"/>
    </row>
    <row r="167" spans="20:171" x14ac:dyDescent="0.2">
      <c r="T167" s="781"/>
      <c r="U167" s="781"/>
      <c r="V167" s="781"/>
      <c r="W167" s="781"/>
      <c r="X167" s="781"/>
      <c r="Y167" s="781"/>
      <c r="Z167" s="781"/>
      <c r="AA167" s="781"/>
      <c r="AB167" s="855"/>
      <c r="FH167" s="702" t="s">
        <v>381</v>
      </c>
      <c r="FI167" s="702" t="s">
        <v>291</v>
      </c>
      <c r="FJ167" s="298" t="s">
        <v>727</v>
      </c>
      <c r="FK167" s="732" t="s">
        <v>148</v>
      </c>
      <c r="FL167" s="703">
        <v>3</v>
      </c>
      <c r="FM167" s="704">
        <v>80000</v>
      </c>
      <c r="FN167" s="705">
        <f>ROUND(FL167*FM167,0)</f>
        <v>240000</v>
      </c>
      <c r="FO167" s="706"/>
    </row>
    <row r="168" spans="20:171" x14ac:dyDescent="0.2">
      <c r="T168" s="781"/>
      <c r="U168" s="781"/>
      <c r="V168" s="781"/>
      <c r="W168" s="781"/>
      <c r="X168" s="781"/>
      <c r="Y168" s="781"/>
      <c r="Z168" s="781"/>
      <c r="AA168" s="781"/>
      <c r="AB168" s="855"/>
      <c r="FH168" s="702" t="s">
        <v>381</v>
      </c>
      <c r="FI168" s="702" t="s">
        <v>292</v>
      </c>
      <c r="FJ168" s="298" t="s">
        <v>728</v>
      </c>
      <c r="FK168" s="732" t="s">
        <v>148</v>
      </c>
      <c r="FL168" s="703">
        <v>3</v>
      </c>
      <c r="FM168" s="704">
        <v>800000</v>
      </c>
      <c r="FN168" s="705">
        <f>ROUND(FL168*FM168,0)</f>
        <v>2400000</v>
      </c>
      <c r="FO168" s="706"/>
    </row>
    <row r="169" spans="20:171" ht="75.75" thickBot="1" x14ac:dyDescent="0.25">
      <c r="T169" s="781"/>
      <c r="U169" s="781"/>
      <c r="V169" s="781"/>
      <c r="W169" s="781"/>
      <c r="X169" s="781"/>
      <c r="Y169" s="781"/>
      <c r="Z169" s="781"/>
      <c r="AA169" s="781"/>
      <c r="AB169" s="855"/>
      <c r="FH169" s="702" t="s">
        <v>382</v>
      </c>
      <c r="FI169" s="702" t="s">
        <v>293</v>
      </c>
      <c r="FJ169" s="298" t="s">
        <v>729</v>
      </c>
      <c r="FK169" s="732" t="s">
        <v>148</v>
      </c>
      <c r="FL169" s="703">
        <v>1</v>
      </c>
      <c r="FM169" s="704">
        <v>400000</v>
      </c>
      <c r="FN169" s="705">
        <f>ROUND(FL169*FM169,0)</f>
        <v>400000</v>
      </c>
      <c r="FO169" s="706"/>
    </row>
    <row r="170" spans="20:171" ht="18" thickTop="1" thickBot="1" x14ac:dyDescent="0.25">
      <c r="T170" s="781"/>
      <c r="U170" s="781"/>
      <c r="V170" s="781"/>
      <c r="W170" s="781"/>
      <c r="X170" s="781"/>
      <c r="Y170" s="781"/>
      <c r="Z170" s="781"/>
      <c r="AA170" s="781"/>
      <c r="AB170" s="855"/>
      <c r="FH170" s="322"/>
      <c r="FI170" s="322"/>
      <c r="FJ170" s="323" t="s">
        <v>730</v>
      </c>
      <c r="FK170" s="892"/>
      <c r="FL170" s="893"/>
      <c r="FM170" s="894"/>
      <c r="FN170" s="895"/>
      <c r="FO170" s="896">
        <f>ROUND(SUM(FN172:FN190),0)</f>
        <v>51393020</v>
      </c>
    </row>
    <row r="171" spans="20:171" ht="18" thickTop="1" thickBot="1" x14ac:dyDescent="0.25">
      <c r="T171" s="781"/>
      <c r="U171" s="781"/>
      <c r="V171" s="781"/>
      <c r="W171" s="781"/>
      <c r="X171" s="781"/>
      <c r="Y171" s="781"/>
      <c r="Z171" s="781"/>
      <c r="AA171" s="781"/>
      <c r="AB171" s="855"/>
      <c r="FH171" s="288"/>
      <c r="FI171" s="288" t="s">
        <v>731</v>
      </c>
      <c r="FJ171" s="289" t="s">
        <v>732</v>
      </c>
      <c r="FK171" s="672"/>
      <c r="FL171" s="673"/>
      <c r="FM171" s="674"/>
      <c r="FN171" s="675"/>
      <c r="FO171" s="889">
        <f>SUM(FN172:FN175)</f>
        <v>5980000</v>
      </c>
    </row>
    <row r="172" spans="20:171" ht="30.75" thickTop="1" x14ac:dyDescent="0.2">
      <c r="T172" s="781"/>
      <c r="U172" s="781"/>
      <c r="V172" s="781"/>
      <c r="W172" s="781"/>
      <c r="X172" s="781"/>
      <c r="Y172" s="781"/>
      <c r="Z172" s="781"/>
      <c r="AA172" s="781"/>
      <c r="AB172" s="855"/>
      <c r="FH172" s="702" t="s">
        <v>381</v>
      </c>
      <c r="FI172" s="702" t="s">
        <v>294</v>
      </c>
      <c r="FJ172" s="298" t="s">
        <v>733</v>
      </c>
      <c r="FK172" s="692" t="s">
        <v>148</v>
      </c>
      <c r="FL172" s="703">
        <v>1</v>
      </c>
      <c r="FM172" s="704">
        <v>80000</v>
      </c>
      <c r="FN172" s="705">
        <f>ROUND(FL172*FM172,0)</f>
        <v>80000</v>
      </c>
      <c r="FO172" s="689"/>
    </row>
    <row r="173" spans="20:171" ht="30" x14ac:dyDescent="0.2">
      <c r="T173" s="781"/>
      <c r="U173" s="781"/>
      <c r="V173" s="781"/>
      <c r="W173" s="781"/>
      <c r="X173" s="781"/>
      <c r="Y173" s="781"/>
      <c r="Z173" s="781"/>
      <c r="AA173" s="781"/>
      <c r="AB173" s="855"/>
      <c r="FH173" s="702" t="s">
        <v>381</v>
      </c>
      <c r="FI173" s="702" t="s">
        <v>295</v>
      </c>
      <c r="FJ173" s="298" t="s">
        <v>734</v>
      </c>
      <c r="FK173" s="692" t="s">
        <v>148</v>
      </c>
      <c r="FL173" s="703">
        <v>2</v>
      </c>
      <c r="FM173" s="704">
        <v>1500000</v>
      </c>
      <c r="FN173" s="705">
        <f>ROUND(FL173*FM173,0)</f>
        <v>3000000</v>
      </c>
      <c r="FO173" s="706"/>
    </row>
    <row r="174" spans="20:171" ht="30" x14ac:dyDescent="0.2">
      <c r="T174" s="781"/>
      <c r="U174" s="781"/>
      <c r="V174" s="781"/>
      <c r="W174" s="781"/>
      <c r="X174" s="781"/>
      <c r="Y174" s="781"/>
      <c r="Z174" s="781"/>
      <c r="AA174" s="781"/>
      <c r="AB174" s="855"/>
      <c r="FH174" s="702" t="s">
        <v>381</v>
      </c>
      <c r="FI174" s="702" t="s">
        <v>296</v>
      </c>
      <c r="FJ174" s="298" t="s">
        <v>735</v>
      </c>
      <c r="FK174" s="692" t="s">
        <v>148</v>
      </c>
      <c r="FL174" s="703">
        <v>1</v>
      </c>
      <c r="FM174" s="704">
        <v>300000</v>
      </c>
      <c r="FN174" s="705">
        <f>ROUND(FL174*FM174,0)</f>
        <v>300000</v>
      </c>
      <c r="FO174" s="706"/>
    </row>
    <row r="175" spans="20:171" ht="45.75" thickBot="1" x14ac:dyDescent="0.25">
      <c r="T175" s="781"/>
      <c r="U175" s="781"/>
      <c r="V175" s="781"/>
      <c r="W175" s="781"/>
      <c r="X175" s="781"/>
      <c r="Y175" s="781"/>
      <c r="Z175" s="781"/>
      <c r="AA175" s="781"/>
      <c r="AB175" s="855"/>
      <c r="FH175" s="702" t="s">
        <v>382</v>
      </c>
      <c r="FI175" s="702" t="s">
        <v>297</v>
      </c>
      <c r="FJ175" s="298" t="s">
        <v>736</v>
      </c>
      <c r="FK175" s="692" t="s">
        <v>148</v>
      </c>
      <c r="FL175" s="703">
        <v>1</v>
      </c>
      <c r="FM175" s="704">
        <v>2600000</v>
      </c>
      <c r="FN175" s="705">
        <f>ROUND(FL175*FM175,0)</f>
        <v>2600000</v>
      </c>
      <c r="FO175" s="706"/>
    </row>
    <row r="176" spans="20:171" ht="18" thickTop="1" thickBot="1" x14ac:dyDescent="0.25">
      <c r="FH176" s="288"/>
      <c r="FI176" s="288" t="s">
        <v>737</v>
      </c>
      <c r="FJ176" s="289" t="s">
        <v>738</v>
      </c>
      <c r="FK176" s="672"/>
      <c r="FL176" s="673"/>
      <c r="FM176" s="674"/>
      <c r="FN176" s="675"/>
      <c r="FO176" s="676">
        <f>SUM(FN177:FN181)</f>
        <v>40500000</v>
      </c>
    </row>
    <row r="177" spans="164:171" ht="30.75" thickTop="1" x14ac:dyDescent="0.2">
      <c r="FH177" s="702" t="s">
        <v>382</v>
      </c>
      <c r="FI177" s="702" t="s">
        <v>298</v>
      </c>
      <c r="FJ177" s="298" t="s">
        <v>739</v>
      </c>
      <c r="FK177" s="692" t="s">
        <v>148</v>
      </c>
      <c r="FL177" s="703">
        <v>2</v>
      </c>
      <c r="FM177" s="704">
        <v>2000000</v>
      </c>
      <c r="FN177" s="705">
        <f t="shared" ref="FN177:FN182" si="1213">ROUND(FL177*FM177,0)</f>
        <v>4000000</v>
      </c>
      <c r="FO177" s="719"/>
    </row>
    <row r="178" spans="164:171" ht="45" x14ac:dyDescent="0.2">
      <c r="FH178" s="702" t="s">
        <v>381</v>
      </c>
      <c r="FI178" s="702" t="s">
        <v>299</v>
      </c>
      <c r="FJ178" s="298" t="s">
        <v>740</v>
      </c>
      <c r="FK178" s="692" t="s">
        <v>148</v>
      </c>
      <c r="FL178" s="703">
        <v>5</v>
      </c>
      <c r="FM178" s="704">
        <v>1600000</v>
      </c>
      <c r="FN178" s="705">
        <f t="shared" si="1213"/>
        <v>8000000</v>
      </c>
      <c r="FO178" s="722"/>
    </row>
    <row r="179" spans="164:171" ht="45" x14ac:dyDescent="0.2">
      <c r="FH179" s="702" t="s">
        <v>381</v>
      </c>
      <c r="FI179" s="702" t="s">
        <v>300</v>
      </c>
      <c r="FJ179" s="298" t="s">
        <v>741</v>
      </c>
      <c r="FK179" s="692" t="s">
        <v>148</v>
      </c>
      <c r="FL179" s="703">
        <v>5</v>
      </c>
      <c r="FM179" s="704">
        <v>5000000</v>
      </c>
      <c r="FN179" s="705">
        <f t="shared" si="1213"/>
        <v>25000000</v>
      </c>
      <c r="FO179" s="722"/>
    </row>
    <row r="180" spans="164:171" ht="30" x14ac:dyDescent="0.2">
      <c r="FH180" s="702" t="s">
        <v>382</v>
      </c>
      <c r="FI180" s="702" t="s">
        <v>301</v>
      </c>
      <c r="FJ180" s="298" t="s">
        <v>742</v>
      </c>
      <c r="FK180" s="692" t="s">
        <v>148</v>
      </c>
      <c r="FL180" s="703">
        <v>1</v>
      </c>
      <c r="FM180" s="704">
        <v>3000000</v>
      </c>
      <c r="FN180" s="705">
        <f t="shared" si="1213"/>
        <v>3000000</v>
      </c>
      <c r="FO180" s="722"/>
    </row>
    <row r="181" spans="164:171" ht="30" x14ac:dyDescent="0.2">
      <c r="FH181" s="702" t="s">
        <v>381</v>
      </c>
      <c r="FI181" s="702" t="s">
        <v>302</v>
      </c>
      <c r="FJ181" s="298" t="s">
        <v>743</v>
      </c>
      <c r="FK181" s="692" t="s">
        <v>148</v>
      </c>
      <c r="FL181" s="703">
        <v>1</v>
      </c>
      <c r="FM181" s="704">
        <v>500000</v>
      </c>
      <c r="FN181" s="705">
        <f t="shared" si="1213"/>
        <v>500000</v>
      </c>
      <c r="FO181" s="722"/>
    </row>
    <row r="182" spans="164:171" ht="30.75" thickBot="1" x14ac:dyDescent="0.25">
      <c r="FH182" s="707" t="s">
        <v>382</v>
      </c>
      <c r="FI182" s="707" t="s">
        <v>303</v>
      </c>
      <c r="FJ182" s="299" t="s">
        <v>744</v>
      </c>
      <c r="FK182" s="708" t="s">
        <v>148</v>
      </c>
      <c r="FL182" s="709">
        <v>2</v>
      </c>
      <c r="FM182" s="710">
        <v>300000</v>
      </c>
      <c r="FN182" s="705">
        <f t="shared" si="1213"/>
        <v>600000</v>
      </c>
      <c r="FO182" s="738"/>
    </row>
    <row r="183" spans="164:171" ht="18" thickTop="1" thickBot="1" x14ac:dyDescent="0.25">
      <c r="FH183" s="288"/>
      <c r="FI183" s="288" t="s">
        <v>745</v>
      </c>
      <c r="FJ183" s="289" t="s">
        <v>746</v>
      </c>
      <c r="FK183" s="672"/>
      <c r="FL183" s="673"/>
      <c r="FM183" s="674"/>
      <c r="FN183" s="675"/>
      <c r="FO183" s="676">
        <f>SUM(FN184)</f>
        <v>2000000</v>
      </c>
    </row>
    <row r="184" spans="164:171" ht="46.5" thickTop="1" thickBot="1" x14ac:dyDescent="0.25">
      <c r="FH184" s="702" t="s">
        <v>382</v>
      </c>
      <c r="FI184" s="702" t="s">
        <v>304</v>
      </c>
      <c r="FJ184" s="298" t="s">
        <v>747</v>
      </c>
      <c r="FK184" s="692" t="s">
        <v>148</v>
      </c>
      <c r="FL184" s="703">
        <v>1</v>
      </c>
      <c r="FM184" s="704">
        <v>2000000</v>
      </c>
      <c r="FN184" s="705">
        <f>ROUND(FL184*FM184,0)</f>
        <v>2000000</v>
      </c>
      <c r="FO184" s="706"/>
    </row>
    <row r="185" spans="164:171" ht="18" thickTop="1" thickBot="1" x14ac:dyDescent="0.25">
      <c r="FH185" s="288"/>
      <c r="FI185" s="288" t="s">
        <v>748</v>
      </c>
      <c r="FJ185" s="289" t="s">
        <v>749</v>
      </c>
      <c r="FK185" s="672"/>
      <c r="FL185" s="673"/>
      <c r="FM185" s="674"/>
      <c r="FN185" s="675"/>
      <c r="FO185" s="676">
        <f>SUM(FN186)</f>
        <v>2137800</v>
      </c>
    </row>
    <row r="186" spans="164:171" ht="31.5" thickTop="1" thickBot="1" x14ac:dyDescent="0.25">
      <c r="FH186" s="702" t="s">
        <v>382</v>
      </c>
      <c r="FI186" s="702" t="s">
        <v>305</v>
      </c>
      <c r="FJ186" s="298" t="s">
        <v>750</v>
      </c>
      <c r="FK186" s="692" t="s">
        <v>176</v>
      </c>
      <c r="FL186" s="703">
        <v>1018</v>
      </c>
      <c r="FM186" s="704">
        <v>2100</v>
      </c>
      <c r="FN186" s="705">
        <f>ROUND(FL186*FM186,0)</f>
        <v>2137800</v>
      </c>
      <c r="FO186" s="706"/>
    </row>
    <row r="187" spans="164:171" ht="18" thickTop="1" thickBot="1" x14ac:dyDescent="0.25">
      <c r="FH187" s="288"/>
      <c r="FI187" s="288" t="s">
        <v>751</v>
      </c>
      <c r="FJ187" s="289" t="s">
        <v>752</v>
      </c>
      <c r="FK187" s="672"/>
      <c r="FL187" s="673"/>
      <c r="FM187" s="674"/>
      <c r="FN187" s="675"/>
      <c r="FO187" s="676">
        <f>SUM(FN188:FN190)</f>
        <v>175220</v>
      </c>
    </row>
    <row r="188" spans="164:171" ht="16.5" thickTop="1" x14ac:dyDescent="0.2">
      <c r="FH188" s="702" t="s">
        <v>381</v>
      </c>
      <c r="FI188" s="702" t="s">
        <v>306</v>
      </c>
      <c r="FJ188" s="298" t="s">
        <v>753</v>
      </c>
      <c r="FK188" s="692" t="s">
        <v>176</v>
      </c>
      <c r="FL188" s="703">
        <v>2</v>
      </c>
      <c r="FM188" s="704">
        <v>28560</v>
      </c>
      <c r="FN188" s="705">
        <f>ROUND(FL188*FM188,0)</f>
        <v>57120</v>
      </c>
      <c r="FO188" s="706"/>
    </row>
    <row r="189" spans="164:171" x14ac:dyDescent="0.2">
      <c r="FH189" s="702" t="s">
        <v>381</v>
      </c>
      <c r="FI189" s="702" t="s">
        <v>307</v>
      </c>
      <c r="FJ189" s="298" t="s">
        <v>754</v>
      </c>
      <c r="FK189" s="692" t="s">
        <v>176</v>
      </c>
      <c r="FL189" s="703">
        <v>4</v>
      </c>
      <c r="FM189" s="704">
        <v>23150</v>
      </c>
      <c r="FN189" s="705">
        <f>ROUND(FL189*FM189,0)</f>
        <v>92600</v>
      </c>
      <c r="FO189" s="706"/>
    </row>
    <row r="190" spans="164:171" ht="30.75" thickBot="1" x14ac:dyDescent="0.25">
      <c r="FH190" s="702" t="s">
        <v>381</v>
      </c>
      <c r="FI190" s="702" t="s">
        <v>308</v>
      </c>
      <c r="FJ190" s="298" t="s">
        <v>755</v>
      </c>
      <c r="FK190" s="692" t="s">
        <v>176</v>
      </c>
      <c r="FL190" s="703">
        <v>3</v>
      </c>
      <c r="FM190" s="704">
        <v>8500</v>
      </c>
      <c r="FN190" s="705">
        <f>ROUND(FL190*FM190,0)</f>
        <v>25500</v>
      </c>
      <c r="FO190" s="706"/>
    </row>
    <row r="191" spans="164:171" ht="18" thickTop="1" thickBot="1" x14ac:dyDescent="0.25">
      <c r="FH191" s="324"/>
      <c r="FI191" s="324"/>
      <c r="FJ191" s="325" t="s">
        <v>756</v>
      </c>
      <c r="FK191" s="897"/>
      <c r="FL191" s="898"/>
      <c r="FM191" s="899"/>
      <c r="FN191" s="900"/>
      <c r="FO191" s="901">
        <f>ROUND(SUM(FN192:FN256),0)</f>
        <v>60774720</v>
      </c>
    </row>
    <row r="192" spans="164:171" ht="18" thickTop="1" thickBot="1" x14ac:dyDescent="0.25">
      <c r="FH192" s="288"/>
      <c r="FI192" s="288" t="s">
        <v>757</v>
      </c>
      <c r="FJ192" s="289" t="s">
        <v>758</v>
      </c>
      <c r="FK192" s="672"/>
      <c r="FL192" s="673"/>
      <c r="FM192" s="674"/>
      <c r="FN192" s="675"/>
      <c r="FO192" s="676">
        <f>SUM(FN193:FN198)</f>
        <v>6693480</v>
      </c>
    </row>
    <row r="193" spans="164:171" ht="30.75" thickTop="1" x14ac:dyDescent="0.2">
      <c r="FH193" s="702"/>
      <c r="FI193" s="702"/>
      <c r="FJ193" s="298" t="s">
        <v>759</v>
      </c>
      <c r="FK193" s="692"/>
      <c r="FL193" s="703"/>
      <c r="FM193" s="902"/>
      <c r="FN193" s="705"/>
      <c r="FO193" s="706"/>
    </row>
    <row r="194" spans="164:171" ht="45" x14ac:dyDescent="0.2">
      <c r="FH194" s="702" t="s">
        <v>382</v>
      </c>
      <c r="FI194" s="702" t="s">
        <v>309</v>
      </c>
      <c r="FJ194" s="298" t="s">
        <v>760</v>
      </c>
      <c r="FK194" s="692" t="s">
        <v>761</v>
      </c>
      <c r="FL194" s="703">
        <v>75</v>
      </c>
      <c r="FM194" s="704">
        <v>75000</v>
      </c>
      <c r="FN194" s="705">
        <f>ROUND(FL194*FM194,0)</f>
        <v>5625000</v>
      </c>
      <c r="FO194" s="706"/>
    </row>
    <row r="195" spans="164:171" ht="45" x14ac:dyDescent="0.2">
      <c r="FH195" s="702" t="s">
        <v>381</v>
      </c>
      <c r="FI195" s="702" t="s">
        <v>310</v>
      </c>
      <c r="FJ195" s="298" t="s">
        <v>762</v>
      </c>
      <c r="FK195" s="692" t="s">
        <v>148</v>
      </c>
      <c r="FL195" s="703">
        <v>2</v>
      </c>
      <c r="FM195" s="704">
        <v>216240</v>
      </c>
      <c r="FN195" s="705">
        <f>ROUND(FL195*FM195,0)</f>
        <v>432480</v>
      </c>
      <c r="FO195" s="706"/>
    </row>
    <row r="196" spans="164:171" ht="45" x14ac:dyDescent="0.2">
      <c r="FH196" s="702" t="s">
        <v>381</v>
      </c>
      <c r="FI196" s="702" t="s">
        <v>311</v>
      </c>
      <c r="FJ196" s="298" t="s">
        <v>763</v>
      </c>
      <c r="FK196" s="692" t="s">
        <v>148</v>
      </c>
      <c r="FL196" s="703">
        <v>2</v>
      </c>
      <c r="FM196" s="704">
        <v>120000</v>
      </c>
      <c r="FN196" s="705">
        <f>ROUND(FL196*FM196,0)</f>
        <v>240000</v>
      </c>
      <c r="FO196" s="706"/>
    </row>
    <row r="197" spans="164:171" ht="30" x14ac:dyDescent="0.2">
      <c r="FH197" s="702" t="s">
        <v>381</v>
      </c>
      <c r="FI197" s="702" t="s">
        <v>312</v>
      </c>
      <c r="FJ197" s="298" t="s">
        <v>764</v>
      </c>
      <c r="FK197" s="692" t="s">
        <v>148</v>
      </c>
      <c r="FL197" s="703">
        <v>15</v>
      </c>
      <c r="FM197" s="704">
        <v>18900</v>
      </c>
      <c r="FN197" s="705">
        <f>ROUND(FL197*FM197,0)</f>
        <v>283500</v>
      </c>
      <c r="FO197" s="706"/>
    </row>
    <row r="198" spans="164:171" ht="30.75" thickBot="1" x14ac:dyDescent="0.25">
      <c r="FH198" s="702" t="s">
        <v>381</v>
      </c>
      <c r="FI198" s="702" t="s">
        <v>313</v>
      </c>
      <c r="FJ198" s="298" t="s">
        <v>765</v>
      </c>
      <c r="FK198" s="692" t="s">
        <v>148</v>
      </c>
      <c r="FL198" s="703">
        <v>3</v>
      </c>
      <c r="FM198" s="704">
        <v>37500</v>
      </c>
      <c r="FN198" s="705">
        <f>ROUND(FL198*FM198,0)</f>
        <v>112500</v>
      </c>
      <c r="FO198" s="706"/>
    </row>
    <row r="199" spans="164:171" ht="18" thickTop="1" thickBot="1" x14ac:dyDescent="0.25">
      <c r="FH199" s="288"/>
      <c r="FI199" s="288" t="s">
        <v>766</v>
      </c>
      <c r="FJ199" s="289" t="s">
        <v>767</v>
      </c>
      <c r="FK199" s="672"/>
      <c r="FL199" s="673"/>
      <c r="FM199" s="674"/>
      <c r="FN199" s="675"/>
      <c r="FO199" s="676">
        <f>SUM(FN200:FN216)</f>
        <v>22923140</v>
      </c>
    </row>
    <row r="200" spans="164:171" ht="17.25" thickTop="1" thickBot="1" x14ac:dyDescent="0.25">
      <c r="FH200" s="293"/>
      <c r="FI200" s="293" t="s">
        <v>768</v>
      </c>
      <c r="FJ200" s="294" t="s">
        <v>769</v>
      </c>
      <c r="FK200" s="685"/>
      <c r="FL200" s="686"/>
      <c r="FM200" s="687"/>
      <c r="FN200" s="688"/>
      <c r="FO200" s="688"/>
    </row>
    <row r="201" spans="164:171" ht="30.75" thickTop="1" x14ac:dyDescent="0.2">
      <c r="FH201" s="702"/>
      <c r="FI201" s="702"/>
      <c r="FJ201" s="298" t="s">
        <v>770</v>
      </c>
      <c r="FK201" s="692"/>
      <c r="FL201" s="703"/>
      <c r="FM201" s="902"/>
      <c r="FN201" s="705"/>
      <c r="FO201" s="706"/>
    </row>
    <row r="202" spans="164:171" ht="30" x14ac:dyDescent="0.2">
      <c r="FH202" s="702" t="s">
        <v>382</v>
      </c>
      <c r="FI202" s="702" t="s">
        <v>314</v>
      </c>
      <c r="FJ202" s="298" t="s">
        <v>771</v>
      </c>
      <c r="FK202" s="692" t="s">
        <v>761</v>
      </c>
      <c r="FL202" s="703">
        <v>461</v>
      </c>
      <c r="FM202" s="704">
        <v>19500</v>
      </c>
      <c r="FN202" s="705">
        <f t="shared" ref="FN202:FN216" si="1214">ROUND(FL202*FM202,0)</f>
        <v>8989500</v>
      </c>
      <c r="FO202" s="706"/>
    </row>
    <row r="203" spans="164:171" ht="30" x14ac:dyDescent="0.2">
      <c r="FH203" s="702" t="s">
        <v>381</v>
      </c>
      <c r="FI203" s="702" t="s">
        <v>315</v>
      </c>
      <c r="FJ203" s="298" t="s">
        <v>772</v>
      </c>
      <c r="FK203" s="692" t="s">
        <v>761</v>
      </c>
      <c r="FL203" s="703">
        <v>10</v>
      </c>
      <c r="FM203" s="704">
        <v>23500</v>
      </c>
      <c r="FN203" s="705">
        <f t="shared" si="1214"/>
        <v>235000</v>
      </c>
      <c r="FO203" s="706"/>
    </row>
    <row r="204" spans="164:171" ht="30" x14ac:dyDescent="0.2">
      <c r="FH204" s="702" t="s">
        <v>381</v>
      </c>
      <c r="FI204" s="702" t="s">
        <v>316</v>
      </c>
      <c r="FJ204" s="298" t="s">
        <v>773</v>
      </c>
      <c r="FK204" s="692" t="s">
        <v>761</v>
      </c>
      <c r="FL204" s="703">
        <v>10</v>
      </c>
      <c r="FM204" s="704">
        <v>34500</v>
      </c>
      <c r="FN204" s="705">
        <f t="shared" si="1214"/>
        <v>345000</v>
      </c>
      <c r="FO204" s="706"/>
    </row>
    <row r="205" spans="164:171" x14ac:dyDescent="0.2">
      <c r="FH205" s="702" t="s">
        <v>381</v>
      </c>
      <c r="FI205" s="702" t="s">
        <v>317</v>
      </c>
      <c r="FJ205" s="298" t="s">
        <v>774</v>
      </c>
      <c r="FK205" s="692" t="s">
        <v>761</v>
      </c>
      <c r="FL205" s="703">
        <v>10</v>
      </c>
      <c r="FM205" s="704">
        <v>43520</v>
      </c>
      <c r="FN205" s="705">
        <f t="shared" si="1214"/>
        <v>435200</v>
      </c>
      <c r="FO205" s="706"/>
    </row>
    <row r="206" spans="164:171" ht="30" x14ac:dyDescent="0.2">
      <c r="FH206" s="702" t="s">
        <v>382</v>
      </c>
      <c r="FI206" s="702" t="s">
        <v>318</v>
      </c>
      <c r="FJ206" s="298" t="s">
        <v>775</v>
      </c>
      <c r="FK206" s="692" t="s">
        <v>761</v>
      </c>
      <c r="FL206" s="703">
        <v>65</v>
      </c>
      <c r="FM206" s="704">
        <v>3120</v>
      </c>
      <c r="FN206" s="705">
        <f t="shared" si="1214"/>
        <v>202800</v>
      </c>
      <c r="FO206" s="706"/>
    </row>
    <row r="207" spans="164:171" ht="30" x14ac:dyDescent="0.2">
      <c r="FH207" s="702" t="s">
        <v>381</v>
      </c>
      <c r="FI207" s="702" t="s">
        <v>319</v>
      </c>
      <c r="FJ207" s="298" t="s">
        <v>776</v>
      </c>
      <c r="FK207" s="692" t="s">
        <v>761</v>
      </c>
      <c r="FL207" s="703">
        <v>23</v>
      </c>
      <c r="FM207" s="704">
        <v>7540</v>
      </c>
      <c r="FN207" s="705">
        <f t="shared" si="1214"/>
        <v>173420</v>
      </c>
      <c r="FO207" s="706"/>
    </row>
    <row r="208" spans="164:171" ht="30" x14ac:dyDescent="0.2">
      <c r="FH208" s="702" t="s">
        <v>382</v>
      </c>
      <c r="FI208" s="702" t="s">
        <v>320</v>
      </c>
      <c r="FJ208" s="298" t="s">
        <v>777</v>
      </c>
      <c r="FK208" s="692" t="s">
        <v>761</v>
      </c>
      <c r="FL208" s="703">
        <v>33</v>
      </c>
      <c r="FM208" s="704">
        <v>9900</v>
      </c>
      <c r="FN208" s="705">
        <f t="shared" si="1214"/>
        <v>326700</v>
      </c>
      <c r="FO208" s="706"/>
    </row>
    <row r="209" spans="164:171" ht="60" x14ac:dyDescent="0.2">
      <c r="FH209" s="702" t="s">
        <v>382</v>
      </c>
      <c r="FI209" s="702" t="s">
        <v>321</v>
      </c>
      <c r="FJ209" s="298" t="s">
        <v>778</v>
      </c>
      <c r="FK209" s="692" t="s">
        <v>761</v>
      </c>
      <c r="FL209" s="703">
        <v>40</v>
      </c>
      <c r="FM209" s="704">
        <v>52000</v>
      </c>
      <c r="FN209" s="705">
        <f t="shared" si="1214"/>
        <v>2080000</v>
      </c>
      <c r="FO209" s="706"/>
    </row>
    <row r="210" spans="164:171" ht="60" x14ac:dyDescent="0.2">
      <c r="FH210" s="702" t="s">
        <v>382</v>
      </c>
      <c r="FI210" s="702" t="s">
        <v>322</v>
      </c>
      <c r="FJ210" s="298" t="s">
        <v>779</v>
      </c>
      <c r="FK210" s="692" t="s">
        <v>761</v>
      </c>
      <c r="FL210" s="703">
        <v>65</v>
      </c>
      <c r="FM210" s="704">
        <v>68400</v>
      </c>
      <c r="FN210" s="705">
        <f t="shared" si="1214"/>
        <v>4446000</v>
      </c>
      <c r="FO210" s="706"/>
    </row>
    <row r="211" spans="164:171" x14ac:dyDescent="0.2">
      <c r="FH211" s="702" t="s">
        <v>381</v>
      </c>
      <c r="FI211" s="702" t="s">
        <v>323</v>
      </c>
      <c r="FJ211" s="298" t="s">
        <v>780</v>
      </c>
      <c r="FK211" s="692" t="s">
        <v>148</v>
      </c>
      <c r="FL211" s="703">
        <v>10</v>
      </c>
      <c r="FM211" s="704">
        <v>12500</v>
      </c>
      <c r="FN211" s="705">
        <f t="shared" si="1214"/>
        <v>125000</v>
      </c>
      <c r="FO211" s="706"/>
    </row>
    <row r="212" spans="164:171" ht="60" x14ac:dyDescent="0.2">
      <c r="FH212" s="702" t="s">
        <v>382</v>
      </c>
      <c r="FI212" s="702" t="s">
        <v>324</v>
      </c>
      <c r="FJ212" s="298" t="s">
        <v>781</v>
      </c>
      <c r="FK212" s="692" t="s">
        <v>148</v>
      </c>
      <c r="FL212" s="703">
        <v>73</v>
      </c>
      <c r="FM212" s="704">
        <v>57400</v>
      </c>
      <c r="FN212" s="705">
        <f t="shared" si="1214"/>
        <v>4190200</v>
      </c>
      <c r="FO212" s="706"/>
    </row>
    <row r="213" spans="164:171" x14ac:dyDescent="0.2">
      <c r="FH213" s="702" t="s">
        <v>381</v>
      </c>
      <c r="FI213" s="702" t="s">
        <v>325</v>
      </c>
      <c r="FJ213" s="298" t="s">
        <v>782</v>
      </c>
      <c r="FK213" s="692" t="s">
        <v>148</v>
      </c>
      <c r="FL213" s="703">
        <v>6</v>
      </c>
      <c r="FM213" s="704">
        <v>7520</v>
      </c>
      <c r="FN213" s="705">
        <f t="shared" si="1214"/>
        <v>45120</v>
      </c>
      <c r="FO213" s="706"/>
    </row>
    <row r="214" spans="164:171" ht="30" x14ac:dyDescent="0.2">
      <c r="FH214" s="702" t="s">
        <v>381</v>
      </c>
      <c r="FI214" s="702" t="s">
        <v>326</v>
      </c>
      <c r="FJ214" s="298" t="s">
        <v>783</v>
      </c>
      <c r="FK214" s="692" t="s">
        <v>148</v>
      </c>
      <c r="FL214" s="703">
        <v>6</v>
      </c>
      <c r="FM214" s="704">
        <v>25400</v>
      </c>
      <c r="FN214" s="705">
        <f t="shared" si="1214"/>
        <v>152400</v>
      </c>
      <c r="FO214" s="706"/>
    </row>
    <row r="215" spans="164:171" ht="30" x14ac:dyDescent="0.2">
      <c r="FH215" s="702" t="s">
        <v>382</v>
      </c>
      <c r="FI215" s="702" t="s">
        <v>327</v>
      </c>
      <c r="FJ215" s="298" t="s">
        <v>784</v>
      </c>
      <c r="FK215" s="692" t="s">
        <v>148</v>
      </c>
      <c r="FL215" s="703">
        <v>32</v>
      </c>
      <c r="FM215" s="704">
        <v>32500</v>
      </c>
      <c r="FN215" s="705">
        <f t="shared" si="1214"/>
        <v>1040000</v>
      </c>
      <c r="FO215" s="706"/>
    </row>
    <row r="216" spans="164:171" ht="16.5" thickBot="1" x14ac:dyDescent="0.25">
      <c r="FH216" s="702" t="s">
        <v>381</v>
      </c>
      <c r="FI216" s="702" t="s">
        <v>328</v>
      </c>
      <c r="FJ216" s="298" t="s">
        <v>785</v>
      </c>
      <c r="FK216" s="692" t="s">
        <v>761</v>
      </c>
      <c r="FL216" s="703">
        <v>15</v>
      </c>
      <c r="FM216" s="704">
        <v>9120</v>
      </c>
      <c r="FN216" s="705">
        <f t="shared" si="1214"/>
        <v>136800</v>
      </c>
      <c r="FO216" s="706"/>
    </row>
    <row r="217" spans="164:171" ht="18" thickTop="1" thickBot="1" x14ac:dyDescent="0.25">
      <c r="FH217" s="288"/>
      <c r="FI217" s="288" t="s">
        <v>786</v>
      </c>
      <c r="FJ217" s="289" t="s">
        <v>787</v>
      </c>
      <c r="FK217" s="672"/>
      <c r="FL217" s="673"/>
      <c r="FM217" s="674"/>
      <c r="FN217" s="675"/>
      <c r="FO217" s="676">
        <f>SUM(FN218:FN222)</f>
        <v>13076000</v>
      </c>
    </row>
    <row r="218" spans="164:171" ht="30.75" thickTop="1" x14ac:dyDescent="0.2">
      <c r="FH218" s="702"/>
      <c r="FI218" s="702"/>
      <c r="FJ218" s="298" t="s">
        <v>788</v>
      </c>
      <c r="FK218" s="692"/>
      <c r="FL218" s="703"/>
      <c r="FM218" s="902"/>
      <c r="FN218" s="705"/>
      <c r="FO218" s="706"/>
    </row>
    <row r="219" spans="164:171" x14ac:dyDescent="0.2">
      <c r="FH219" s="702" t="s">
        <v>382</v>
      </c>
      <c r="FI219" s="702" t="s">
        <v>329</v>
      </c>
      <c r="FJ219" s="298" t="s">
        <v>789</v>
      </c>
      <c r="FK219" s="692" t="s">
        <v>761</v>
      </c>
      <c r="FL219" s="703">
        <v>780</v>
      </c>
      <c r="FM219" s="704">
        <v>4600</v>
      </c>
      <c r="FN219" s="705">
        <f>ROUND(FL219*FM219,0)</f>
        <v>3588000</v>
      </c>
      <c r="FO219" s="706"/>
    </row>
    <row r="220" spans="164:171" x14ac:dyDescent="0.2">
      <c r="FH220" s="702" t="s">
        <v>382</v>
      </c>
      <c r="FI220" s="702" t="s">
        <v>330</v>
      </c>
      <c r="FJ220" s="298" t="s">
        <v>790</v>
      </c>
      <c r="FK220" s="692" t="s">
        <v>761</v>
      </c>
      <c r="FL220" s="703">
        <v>2150</v>
      </c>
      <c r="FM220" s="704">
        <v>4000</v>
      </c>
      <c r="FN220" s="705">
        <f>ROUND(FL220*FM220,0)</f>
        <v>8600000</v>
      </c>
      <c r="FO220" s="706"/>
    </row>
    <row r="221" spans="164:171" x14ac:dyDescent="0.2">
      <c r="FH221" s="702" t="s">
        <v>382</v>
      </c>
      <c r="FI221" s="702" t="s">
        <v>331</v>
      </c>
      <c r="FJ221" s="298" t="s">
        <v>791</v>
      </c>
      <c r="FK221" s="692" t="s">
        <v>761</v>
      </c>
      <c r="FL221" s="703">
        <v>30</v>
      </c>
      <c r="FM221" s="704">
        <v>18650</v>
      </c>
      <c r="FN221" s="705">
        <f>ROUND(FL221*FM221,0)</f>
        <v>559500</v>
      </c>
      <c r="FO221" s="706"/>
    </row>
    <row r="222" spans="164:171" ht="16.5" thickBot="1" x14ac:dyDescent="0.25">
      <c r="FH222" s="702" t="s">
        <v>382</v>
      </c>
      <c r="FI222" s="702" t="s">
        <v>332</v>
      </c>
      <c r="FJ222" s="298" t="s">
        <v>792</v>
      </c>
      <c r="FK222" s="692" t="s">
        <v>761</v>
      </c>
      <c r="FL222" s="703">
        <v>30</v>
      </c>
      <c r="FM222" s="704">
        <v>10950</v>
      </c>
      <c r="FN222" s="705">
        <f>ROUND(FL222*FM222,0)</f>
        <v>328500</v>
      </c>
      <c r="FO222" s="706"/>
    </row>
    <row r="223" spans="164:171" ht="18" thickTop="1" thickBot="1" x14ac:dyDescent="0.25">
      <c r="FH223" s="288"/>
      <c r="FI223" s="288" t="s">
        <v>793</v>
      </c>
      <c r="FJ223" s="289" t="s">
        <v>794</v>
      </c>
      <c r="FK223" s="672"/>
      <c r="FL223" s="673"/>
      <c r="FM223" s="674"/>
      <c r="FN223" s="675"/>
      <c r="FO223" s="676">
        <f>SUM(FN224:FN243)</f>
        <v>7898000</v>
      </c>
    </row>
    <row r="224" spans="164:171" ht="30.75" thickTop="1" x14ac:dyDescent="0.2">
      <c r="FH224" s="702"/>
      <c r="FI224" s="702"/>
      <c r="FJ224" s="298" t="s">
        <v>795</v>
      </c>
      <c r="FK224" s="692"/>
      <c r="FL224" s="703"/>
      <c r="FM224" s="902"/>
      <c r="FN224" s="705"/>
      <c r="FO224" s="706"/>
    </row>
    <row r="225" spans="164:171" ht="45" x14ac:dyDescent="0.2">
      <c r="FH225" s="702" t="s">
        <v>381</v>
      </c>
      <c r="FI225" s="702" t="s">
        <v>333</v>
      </c>
      <c r="FJ225" s="298" t="s">
        <v>796</v>
      </c>
      <c r="FK225" s="692" t="s">
        <v>148</v>
      </c>
      <c r="FL225" s="703">
        <v>2</v>
      </c>
      <c r="FM225" s="704">
        <v>125000</v>
      </c>
      <c r="FN225" s="705">
        <f t="shared" ref="FN225:FN243" si="1215">ROUND(FL225*FM225,0)</f>
        <v>250000</v>
      </c>
      <c r="FO225" s="706"/>
    </row>
    <row r="226" spans="164:171" ht="60" x14ac:dyDescent="0.2">
      <c r="FH226" s="702" t="s">
        <v>381</v>
      </c>
      <c r="FI226" s="702" t="s">
        <v>334</v>
      </c>
      <c r="FJ226" s="298" t="s">
        <v>797</v>
      </c>
      <c r="FK226" s="692" t="s">
        <v>148</v>
      </c>
      <c r="FL226" s="703">
        <v>2</v>
      </c>
      <c r="FM226" s="704">
        <v>88000</v>
      </c>
      <c r="FN226" s="705">
        <f t="shared" si="1215"/>
        <v>176000</v>
      </c>
      <c r="FO226" s="706"/>
    </row>
    <row r="227" spans="164:171" ht="30" x14ac:dyDescent="0.2">
      <c r="FH227" s="702" t="s">
        <v>381</v>
      </c>
      <c r="FI227" s="702" t="s">
        <v>335</v>
      </c>
      <c r="FJ227" s="298" t="s">
        <v>798</v>
      </c>
      <c r="FK227" s="692" t="s">
        <v>148</v>
      </c>
      <c r="FL227" s="703">
        <v>2</v>
      </c>
      <c r="FM227" s="704">
        <v>80000</v>
      </c>
      <c r="FN227" s="705">
        <f t="shared" si="1215"/>
        <v>160000</v>
      </c>
      <c r="FO227" s="706"/>
    </row>
    <row r="228" spans="164:171" ht="45" x14ac:dyDescent="0.2">
      <c r="FH228" s="702" t="s">
        <v>381</v>
      </c>
      <c r="FI228" s="702" t="s">
        <v>336</v>
      </c>
      <c r="FJ228" s="298" t="s">
        <v>799</v>
      </c>
      <c r="FK228" s="692" t="s">
        <v>148</v>
      </c>
      <c r="FL228" s="703">
        <v>5</v>
      </c>
      <c r="FM228" s="704">
        <v>85000</v>
      </c>
      <c r="FN228" s="705">
        <f t="shared" si="1215"/>
        <v>425000</v>
      </c>
      <c r="FO228" s="706"/>
    </row>
    <row r="229" spans="164:171" ht="45" x14ac:dyDescent="0.2">
      <c r="FH229" s="702" t="s">
        <v>381</v>
      </c>
      <c r="FI229" s="702" t="s">
        <v>337</v>
      </c>
      <c r="FJ229" s="298" t="s">
        <v>800</v>
      </c>
      <c r="FK229" s="692" t="s">
        <v>148</v>
      </c>
      <c r="FL229" s="703">
        <v>2</v>
      </c>
      <c r="FM229" s="704">
        <v>89000</v>
      </c>
      <c r="FN229" s="705">
        <f t="shared" si="1215"/>
        <v>178000</v>
      </c>
      <c r="FO229" s="706"/>
    </row>
    <row r="230" spans="164:171" ht="45" x14ac:dyDescent="0.2">
      <c r="FH230" s="702" t="s">
        <v>381</v>
      </c>
      <c r="FI230" s="702" t="s">
        <v>338</v>
      </c>
      <c r="FJ230" s="298" t="s">
        <v>801</v>
      </c>
      <c r="FK230" s="692" t="s">
        <v>148</v>
      </c>
      <c r="FL230" s="703">
        <v>12</v>
      </c>
      <c r="FM230" s="704">
        <v>84000</v>
      </c>
      <c r="FN230" s="705">
        <f t="shared" si="1215"/>
        <v>1008000</v>
      </c>
      <c r="FO230" s="706"/>
    </row>
    <row r="231" spans="164:171" ht="45" x14ac:dyDescent="0.2">
      <c r="FH231" s="702" t="s">
        <v>381</v>
      </c>
      <c r="FI231" s="702" t="s">
        <v>339</v>
      </c>
      <c r="FJ231" s="298" t="s">
        <v>802</v>
      </c>
      <c r="FK231" s="692" t="s">
        <v>148</v>
      </c>
      <c r="FL231" s="703">
        <v>2</v>
      </c>
      <c r="FM231" s="704">
        <v>82000</v>
      </c>
      <c r="FN231" s="705">
        <f t="shared" si="1215"/>
        <v>164000</v>
      </c>
      <c r="FO231" s="706"/>
    </row>
    <row r="232" spans="164:171" ht="45" x14ac:dyDescent="0.2">
      <c r="FH232" s="702" t="s">
        <v>381</v>
      </c>
      <c r="FI232" s="702" t="s">
        <v>340</v>
      </c>
      <c r="FJ232" s="298" t="s">
        <v>803</v>
      </c>
      <c r="FK232" s="692" t="s">
        <v>148</v>
      </c>
      <c r="FL232" s="703">
        <v>2</v>
      </c>
      <c r="FM232" s="704">
        <v>86000</v>
      </c>
      <c r="FN232" s="705">
        <f t="shared" si="1215"/>
        <v>172000</v>
      </c>
      <c r="FO232" s="706"/>
    </row>
    <row r="233" spans="164:171" ht="30" x14ac:dyDescent="0.2">
      <c r="FH233" s="702" t="s">
        <v>381</v>
      </c>
      <c r="FI233" s="702" t="s">
        <v>341</v>
      </c>
      <c r="FJ233" s="298" t="s">
        <v>804</v>
      </c>
      <c r="FK233" s="692" t="s">
        <v>148</v>
      </c>
      <c r="FL233" s="703">
        <v>10</v>
      </c>
      <c r="FM233" s="704">
        <v>88000</v>
      </c>
      <c r="FN233" s="705">
        <f t="shared" si="1215"/>
        <v>880000</v>
      </c>
      <c r="FO233" s="706"/>
    </row>
    <row r="234" spans="164:171" ht="45" x14ac:dyDescent="0.2">
      <c r="FH234" s="702" t="s">
        <v>381</v>
      </c>
      <c r="FI234" s="702" t="s">
        <v>342</v>
      </c>
      <c r="FJ234" s="298" t="s">
        <v>805</v>
      </c>
      <c r="FK234" s="692" t="s">
        <v>148</v>
      </c>
      <c r="FL234" s="703">
        <v>2</v>
      </c>
      <c r="FM234" s="704">
        <v>96000</v>
      </c>
      <c r="FN234" s="705">
        <f t="shared" si="1215"/>
        <v>192000</v>
      </c>
      <c r="FO234" s="706"/>
    </row>
    <row r="235" spans="164:171" ht="30" x14ac:dyDescent="0.2">
      <c r="FH235" s="702" t="s">
        <v>381</v>
      </c>
      <c r="FI235" s="702" t="s">
        <v>343</v>
      </c>
      <c r="FJ235" s="298" t="s">
        <v>806</v>
      </c>
      <c r="FK235" s="692" t="s">
        <v>148</v>
      </c>
      <c r="FL235" s="703">
        <v>10</v>
      </c>
      <c r="FM235" s="704">
        <v>170000</v>
      </c>
      <c r="FN235" s="705">
        <f t="shared" si="1215"/>
        <v>1700000</v>
      </c>
      <c r="FO235" s="706"/>
    </row>
    <row r="236" spans="164:171" ht="45" x14ac:dyDescent="0.2">
      <c r="FH236" s="702" t="s">
        <v>381</v>
      </c>
      <c r="FI236" s="702" t="s">
        <v>344</v>
      </c>
      <c r="FJ236" s="298" t="s">
        <v>807</v>
      </c>
      <c r="FK236" s="692" t="s">
        <v>148</v>
      </c>
      <c r="FL236" s="703">
        <v>2</v>
      </c>
      <c r="FM236" s="704">
        <v>90000</v>
      </c>
      <c r="FN236" s="705">
        <f t="shared" si="1215"/>
        <v>180000</v>
      </c>
      <c r="FO236" s="706"/>
    </row>
    <row r="237" spans="164:171" ht="45" x14ac:dyDescent="0.2">
      <c r="FH237" s="702" t="s">
        <v>381</v>
      </c>
      <c r="FI237" s="702" t="s">
        <v>345</v>
      </c>
      <c r="FJ237" s="298" t="s">
        <v>808</v>
      </c>
      <c r="FK237" s="692" t="s">
        <v>148</v>
      </c>
      <c r="FL237" s="703">
        <v>12</v>
      </c>
      <c r="FM237" s="704">
        <v>86000</v>
      </c>
      <c r="FN237" s="705">
        <f t="shared" si="1215"/>
        <v>1032000</v>
      </c>
      <c r="FO237" s="706"/>
    </row>
    <row r="238" spans="164:171" ht="45" x14ac:dyDescent="0.2">
      <c r="FH238" s="702" t="s">
        <v>381</v>
      </c>
      <c r="FI238" s="702" t="s">
        <v>346</v>
      </c>
      <c r="FJ238" s="298" t="s">
        <v>809</v>
      </c>
      <c r="FK238" s="692" t="s">
        <v>148</v>
      </c>
      <c r="FL238" s="703">
        <v>6</v>
      </c>
      <c r="FM238" s="704">
        <v>88000</v>
      </c>
      <c r="FN238" s="705">
        <f t="shared" si="1215"/>
        <v>528000</v>
      </c>
      <c r="FO238" s="706"/>
    </row>
    <row r="239" spans="164:171" ht="30" x14ac:dyDescent="0.2">
      <c r="FH239" s="702" t="s">
        <v>381</v>
      </c>
      <c r="FI239" s="702" t="s">
        <v>347</v>
      </c>
      <c r="FJ239" s="298" t="s">
        <v>810</v>
      </c>
      <c r="FK239" s="692" t="s">
        <v>148</v>
      </c>
      <c r="FL239" s="703">
        <v>1</v>
      </c>
      <c r="FM239" s="704">
        <v>78000</v>
      </c>
      <c r="FN239" s="705">
        <f t="shared" si="1215"/>
        <v>78000</v>
      </c>
      <c r="FO239" s="706"/>
    </row>
    <row r="240" spans="164:171" ht="30" x14ac:dyDescent="0.2">
      <c r="FH240" s="702" t="s">
        <v>381</v>
      </c>
      <c r="FI240" s="702" t="s">
        <v>348</v>
      </c>
      <c r="FJ240" s="298" t="s">
        <v>811</v>
      </c>
      <c r="FK240" s="692" t="s">
        <v>148</v>
      </c>
      <c r="FL240" s="703">
        <v>3</v>
      </c>
      <c r="FM240" s="704">
        <v>79000</v>
      </c>
      <c r="FN240" s="705">
        <f t="shared" si="1215"/>
        <v>237000</v>
      </c>
      <c r="FO240" s="706"/>
    </row>
    <row r="241" spans="164:171" ht="30" x14ac:dyDescent="0.2">
      <c r="FH241" s="702" t="s">
        <v>381</v>
      </c>
      <c r="FI241" s="702" t="s">
        <v>349</v>
      </c>
      <c r="FJ241" s="298" t="s">
        <v>812</v>
      </c>
      <c r="FK241" s="692" t="s">
        <v>148</v>
      </c>
      <c r="FL241" s="703">
        <v>2</v>
      </c>
      <c r="FM241" s="704">
        <v>77000</v>
      </c>
      <c r="FN241" s="705">
        <f t="shared" si="1215"/>
        <v>154000</v>
      </c>
      <c r="FO241" s="706"/>
    </row>
    <row r="242" spans="164:171" ht="30" x14ac:dyDescent="0.2">
      <c r="FH242" s="702" t="s">
        <v>381</v>
      </c>
      <c r="FI242" s="702" t="s">
        <v>350</v>
      </c>
      <c r="FJ242" s="298" t="s">
        <v>813</v>
      </c>
      <c r="FK242" s="692" t="s">
        <v>148</v>
      </c>
      <c r="FL242" s="703">
        <v>2</v>
      </c>
      <c r="FM242" s="704">
        <v>79500</v>
      </c>
      <c r="FN242" s="705">
        <f t="shared" si="1215"/>
        <v>159000</v>
      </c>
      <c r="FO242" s="706"/>
    </row>
    <row r="243" spans="164:171" ht="30.75" thickBot="1" x14ac:dyDescent="0.25">
      <c r="FH243" s="707" t="s">
        <v>381</v>
      </c>
      <c r="FI243" s="707" t="s">
        <v>351</v>
      </c>
      <c r="FJ243" s="299" t="s">
        <v>814</v>
      </c>
      <c r="FK243" s="708" t="s">
        <v>148</v>
      </c>
      <c r="FL243" s="709">
        <v>3</v>
      </c>
      <c r="FM243" s="710">
        <v>75000</v>
      </c>
      <c r="FN243" s="711">
        <f t="shared" si="1215"/>
        <v>225000</v>
      </c>
      <c r="FO243" s="706"/>
    </row>
    <row r="244" spans="164:171" ht="18" thickTop="1" thickBot="1" x14ac:dyDescent="0.25">
      <c r="FH244" s="288"/>
      <c r="FI244" s="288" t="s">
        <v>815</v>
      </c>
      <c r="FJ244" s="289" t="s">
        <v>816</v>
      </c>
      <c r="FK244" s="672"/>
      <c r="FL244" s="673"/>
      <c r="FM244" s="674"/>
      <c r="FN244" s="675"/>
      <c r="FO244" s="676">
        <f>SUM(FN245:FN251)</f>
        <v>6584100</v>
      </c>
    </row>
    <row r="245" spans="164:171" ht="30.75" thickTop="1" x14ac:dyDescent="0.2">
      <c r="FH245" s="702"/>
      <c r="FI245" s="702"/>
      <c r="FJ245" s="298" t="s">
        <v>817</v>
      </c>
      <c r="FK245" s="692"/>
      <c r="FL245" s="703"/>
      <c r="FM245" s="902"/>
      <c r="FN245" s="705"/>
      <c r="FO245" s="706"/>
    </row>
    <row r="246" spans="164:171" ht="60" x14ac:dyDescent="0.2">
      <c r="FH246" s="702" t="s">
        <v>381</v>
      </c>
      <c r="FI246" s="702" t="s">
        <v>352</v>
      </c>
      <c r="FJ246" s="298" t="s">
        <v>818</v>
      </c>
      <c r="FK246" s="692" t="s">
        <v>148</v>
      </c>
      <c r="FL246" s="703">
        <v>12</v>
      </c>
      <c r="FM246" s="704">
        <v>245800</v>
      </c>
      <c r="FN246" s="705">
        <f t="shared" ref="FN246:FN251" si="1216">ROUND(FL246*FM246,0)</f>
        <v>2949600</v>
      </c>
      <c r="FO246" s="706"/>
    </row>
    <row r="247" spans="164:171" ht="45" x14ac:dyDescent="0.2">
      <c r="FH247" s="702" t="s">
        <v>381</v>
      </c>
      <c r="FI247" s="702" t="s">
        <v>353</v>
      </c>
      <c r="FJ247" s="298" t="s">
        <v>819</v>
      </c>
      <c r="FK247" s="692" t="s">
        <v>148</v>
      </c>
      <c r="FL247" s="703">
        <v>1</v>
      </c>
      <c r="FM247" s="704">
        <v>46500</v>
      </c>
      <c r="FN247" s="705">
        <f t="shared" si="1216"/>
        <v>46500</v>
      </c>
      <c r="FO247" s="706"/>
    </row>
    <row r="248" spans="164:171" ht="75" x14ac:dyDescent="0.2">
      <c r="FH248" s="702" t="s">
        <v>381</v>
      </c>
      <c r="FI248" s="702" t="s">
        <v>354</v>
      </c>
      <c r="FJ248" s="298" t="s">
        <v>820</v>
      </c>
      <c r="FK248" s="692" t="s">
        <v>148</v>
      </c>
      <c r="FL248" s="703">
        <v>4</v>
      </c>
      <c r="FM248" s="704">
        <v>542000</v>
      </c>
      <c r="FN248" s="705">
        <f t="shared" si="1216"/>
        <v>2168000</v>
      </c>
      <c r="FO248" s="706"/>
    </row>
    <row r="249" spans="164:171" ht="30" x14ac:dyDescent="0.2">
      <c r="FH249" s="702" t="s">
        <v>381</v>
      </c>
      <c r="FI249" s="702" t="s">
        <v>355</v>
      </c>
      <c r="FJ249" s="298" t="s">
        <v>821</v>
      </c>
      <c r="FK249" s="692" t="s">
        <v>148</v>
      </c>
      <c r="FL249" s="703">
        <v>6</v>
      </c>
      <c r="FM249" s="704">
        <v>125000</v>
      </c>
      <c r="FN249" s="705">
        <f t="shared" si="1216"/>
        <v>750000</v>
      </c>
      <c r="FO249" s="706"/>
    </row>
    <row r="250" spans="164:171" ht="45" x14ac:dyDescent="0.2">
      <c r="FH250" s="702" t="s">
        <v>381</v>
      </c>
      <c r="FI250" s="702" t="s">
        <v>356</v>
      </c>
      <c r="FJ250" s="298" t="s">
        <v>822</v>
      </c>
      <c r="FK250" s="692" t="s">
        <v>148</v>
      </c>
      <c r="FL250" s="703">
        <v>3</v>
      </c>
      <c r="FM250" s="704">
        <v>115000</v>
      </c>
      <c r="FN250" s="705">
        <f t="shared" si="1216"/>
        <v>345000</v>
      </c>
      <c r="FO250" s="706"/>
    </row>
    <row r="251" spans="164:171" ht="60.75" thickBot="1" x14ac:dyDescent="0.25">
      <c r="FH251" s="702" t="s">
        <v>381</v>
      </c>
      <c r="FI251" s="702" t="s">
        <v>357</v>
      </c>
      <c r="FJ251" s="298" t="s">
        <v>823</v>
      </c>
      <c r="FK251" s="692" t="s">
        <v>148</v>
      </c>
      <c r="FL251" s="703">
        <v>1</v>
      </c>
      <c r="FM251" s="704">
        <v>325000</v>
      </c>
      <c r="FN251" s="705">
        <f t="shared" si="1216"/>
        <v>325000</v>
      </c>
      <c r="FO251" s="706"/>
    </row>
    <row r="252" spans="164:171" ht="18" thickTop="1" thickBot="1" x14ac:dyDescent="0.25">
      <c r="FH252" s="288"/>
      <c r="FI252" s="288" t="s">
        <v>824</v>
      </c>
      <c r="FJ252" s="289" t="s">
        <v>825</v>
      </c>
      <c r="FK252" s="672"/>
      <c r="FL252" s="673"/>
      <c r="FM252" s="674"/>
      <c r="FN252" s="675"/>
      <c r="FO252" s="676">
        <f>SUM(FN253:FN256)</f>
        <v>3600000</v>
      </c>
    </row>
    <row r="253" spans="164:171" ht="75.75" thickTop="1" x14ac:dyDescent="0.2">
      <c r="FH253" s="702" t="s">
        <v>381</v>
      </c>
      <c r="FI253" s="702" t="s">
        <v>358</v>
      </c>
      <c r="FJ253" s="298" t="s">
        <v>826</v>
      </c>
      <c r="FK253" s="692" t="s">
        <v>148</v>
      </c>
      <c r="FL253" s="703">
        <v>1</v>
      </c>
      <c r="FM253" s="704">
        <v>500000</v>
      </c>
      <c r="FN253" s="705">
        <f>ROUND(FL253*FM253,0)</f>
        <v>500000</v>
      </c>
      <c r="FO253" s="706"/>
    </row>
    <row r="254" spans="164:171" ht="45" x14ac:dyDescent="0.2">
      <c r="FH254" s="702" t="s">
        <v>381</v>
      </c>
      <c r="FI254" s="702" t="s">
        <v>359</v>
      </c>
      <c r="FJ254" s="298" t="s">
        <v>827</v>
      </c>
      <c r="FK254" s="692" t="s">
        <v>148</v>
      </c>
      <c r="FL254" s="703">
        <v>1</v>
      </c>
      <c r="FM254" s="704">
        <v>250000</v>
      </c>
      <c r="FN254" s="705">
        <f>ROUND(FL254*FM254,0)</f>
        <v>250000</v>
      </c>
      <c r="FO254" s="706"/>
    </row>
    <row r="255" spans="164:171" ht="30" x14ac:dyDescent="0.2">
      <c r="FH255" s="702" t="s">
        <v>381</v>
      </c>
      <c r="FI255" s="702" t="s">
        <v>360</v>
      </c>
      <c r="FJ255" s="298" t="s">
        <v>828</v>
      </c>
      <c r="FK255" s="692" t="s">
        <v>549</v>
      </c>
      <c r="FL255" s="703">
        <v>3</v>
      </c>
      <c r="FM255" s="704">
        <v>450000</v>
      </c>
      <c r="FN255" s="705">
        <f>ROUND(FL255*FM255,0)</f>
        <v>1350000</v>
      </c>
      <c r="FO255" s="706"/>
    </row>
    <row r="256" spans="164:171" ht="30.75" thickBot="1" x14ac:dyDescent="0.25">
      <c r="FH256" s="702" t="s">
        <v>382</v>
      </c>
      <c r="FI256" s="702" t="s">
        <v>361</v>
      </c>
      <c r="FJ256" s="298" t="s">
        <v>829</v>
      </c>
      <c r="FK256" s="692" t="s">
        <v>148</v>
      </c>
      <c r="FL256" s="703">
        <v>1</v>
      </c>
      <c r="FM256" s="704">
        <v>1500000</v>
      </c>
      <c r="FN256" s="705">
        <f>ROUND(FL256*FM256,0)</f>
        <v>1500000</v>
      </c>
      <c r="FO256" s="706"/>
    </row>
    <row r="257" spans="164:171" ht="18" thickTop="1" thickBot="1" x14ac:dyDescent="0.25">
      <c r="FH257" s="326"/>
      <c r="FI257" s="326"/>
      <c r="FJ257" s="327" t="s">
        <v>830</v>
      </c>
      <c r="FK257" s="903"/>
      <c r="FL257" s="904"/>
      <c r="FM257" s="905"/>
      <c r="FN257" s="906"/>
      <c r="FO257" s="907">
        <f>ROUND(SUM(FN259:FN266),0)</f>
        <v>2160000</v>
      </c>
    </row>
    <row r="258" spans="164:171" ht="18" thickTop="1" thickBot="1" x14ac:dyDescent="0.25">
      <c r="FH258" s="288"/>
      <c r="FI258" s="288" t="s">
        <v>831</v>
      </c>
      <c r="FJ258" s="289" t="s">
        <v>832</v>
      </c>
      <c r="FK258" s="672"/>
      <c r="FL258" s="673"/>
      <c r="FM258" s="674"/>
      <c r="FN258" s="675"/>
      <c r="FO258" s="676">
        <f>SUM(FN260:FN266)</f>
        <v>2160000</v>
      </c>
    </row>
    <row r="259" spans="164:171" ht="16.5" thickTop="1" x14ac:dyDescent="0.2">
      <c r="FH259" s="702"/>
      <c r="FI259" s="702"/>
      <c r="FJ259" s="298" t="s">
        <v>833</v>
      </c>
      <c r="FK259" s="692"/>
      <c r="FL259" s="703"/>
      <c r="FM259" s="902"/>
      <c r="FN259" s="705"/>
      <c r="FO259" s="908"/>
    </row>
    <row r="260" spans="164:171" x14ac:dyDescent="0.2">
      <c r="FH260" s="702" t="s">
        <v>382</v>
      </c>
      <c r="FI260" s="702" t="s">
        <v>362</v>
      </c>
      <c r="FJ260" s="298" t="s">
        <v>834</v>
      </c>
      <c r="FK260" s="692" t="s">
        <v>148</v>
      </c>
      <c r="FL260" s="703">
        <v>1</v>
      </c>
      <c r="FM260" s="704">
        <v>1000000</v>
      </c>
      <c r="FN260" s="705">
        <f t="shared" ref="FN260:FN266" si="1217">ROUND(FL260*FM260,0)</f>
        <v>1000000</v>
      </c>
      <c r="FO260" s="909"/>
    </row>
    <row r="261" spans="164:171" x14ac:dyDescent="0.2">
      <c r="FH261" s="702" t="s">
        <v>381</v>
      </c>
      <c r="FI261" s="702" t="s">
        <v>363</v>
      </c>
      <c r="FJ261" s="298" t="s">
        <v>835</v>
      </c>
      <c r="FK261" s="692" t="s">
        <v>176</v>
      </c>
      <c r="FL261" s="703">
        <v>26</v>
      </c>
      <c r="FM261" s="704">
        <v>20000</v>
      </c>
      <c r="FN261" s="705">
        <f t="shared" si="1217"/>
        <v>520000</v>
      </c>
      <c r="FO261" s="909"/>
    </row>
    <row r="262" spans="164:171" x14ac:dyDescent="0.2">
      <c r="FH262" s="702" t="s">
        <v>381</v>
      </c>
      <c r="FI262" s="702" t="s">
        <v>364</v>
      </c>
      <c r="FJ262" s="298" t="s">
        <v>836</v>
      </c>
      <c r="FK262" s="692" t="s">
        <v>148</v>
      </c>
      <c r="FL262" s="703">
        <v>4</v>
      </c>
      <c r="FM262" s="704">
        <v>10000</v>
      </c>
      <c r="FN262" s="705">
        <f t="shared" si="1217"/>
        <v>40000</v>
      </c>
      <c r="FO262" s="909"/>
    </row>
    <row r="263" spans="164:171" x14ac:dyDescent="0.2">
      <c r="FH263" s="702" t="s">
        <v>381</v>
      </c>
      <c r="FI263" s="702" t="s">
        <v>365</v>
      </c>
      <c r="FJ263" s="298" t="s">
        <v>837</v>
      </c>
      <c r="FK263" s="692" t="s">
        <v>148</v>
      </c>
      <c r="FL263" s="703">
        <v>2</v>
      </c>
      <c r="FM263" s="704">
        <v>170000</v>
      </c>
      <c r="FN263" s="705">
        <f t="shared" si="1217"/>
        <v>340000</v>
      </c>
      <c r="FO263" s="909"/>
    </row>
    <row r="264" spans="164:171" x14ac:dyDescent="0.2">
      <c r="FH264" s="702" t="s">
        <v>381</v>
      </c>
      <c r="FI264" s="702" t="s">
        <v>366</v>
      </c>
      <c r="FJ264" s="298" t="s">
        <v>838</v>
      </c>
      <c r="FK264" s="692" t="s">
        <v>148</v>
      </c>
      <c r="FL264" s="703">
        <v>4</v>
      </c>
      <c r="FM264" s="704">
        <v>40000</v>
      </c>
      <c r="FN264" s="705">
        <f t="shared" si="1217"/>
        <v>160000</v>
      </c>
      <c r="FO264" s="909"/>
    </row>
    <row r="265" spans="164:171" x14ac:dyDescent="0.2">
      <c r="FH265" s="702" t="s">
        <v>381</v>
      </c>
      <c r="FI265" s="702" t="s">
        <v>367</v>
      </c>
      <c r="FJ265" s="298" t="s">
        <v>839</v>
      </c>
      <c r="FK265" s="692" t="s">
        <v>148</v>
      </c>
      <c r="FL265" s="703">
        <v>1</v>
      </c>
      <c r="FM265" s="704">
        <v>40000</v>
      </c>
      <c r="FN265" s="705">
        <f t="shared" si="1217"/>
        <v>40000</v>
      </c>
      <c r="FO265" s="909"/>
    </row>
    <row r="266" spans="164:171" ht="16.5" thickBot="1" x14ac:dyDescent="0.25">
      <c r="FH266" s="702" t="s">
        <v>381</v>
      </c>
      <c r="FI266" s="702" t="s">
        <v>368</v>
      </c>
      <c r="FJ266" s="298" t="s">
        <v>840</v>
      </c>
      <c r="FK266" s="692" t="s">
        <v>148</v>
      </c>
      <c r="FL266" s="703">
        <v>1</v>
      </c>
      <c r="FM266" s="704">
        <v>60000</v>
      </c>
      <c r="FN266" s="705">
        <f t="shared" si="1217"/>
        <v>60000</v>
      </c>
      <c r="FO266" s="910"/>
    </row>
    <row r="267" spans="164:171" ht="16.5" thickTop="1" x14ac:dyDescent="0.2"/>
  </sheetData>
  <sheetProtection algorithmName="SHA-512" hashValue="ItZiabefNRCfZkw/6cbbHcps7W6SJJ9X4hTykAfSevfi7lQ5UJ5YFMb3oRDN1sleOPKnHkA3elgoQzxi4Z91Eg==" saltValue="L+90lr1DIzDXL9SScvD9wQ==" spinCount="100000" sheet="1" objects="1" scenarios="1"/>
  <mergeCells count="838">
    <mergeCell ref="DV64:DZ64"/>
    <mergeCell ref="DX68:EC68"/>
    <mergeCell ref="DW69:EC69"/>
    <mergeCell ref="EO64:ES64"/>
    <mergeCell ref="G73:H73"/>
    <mergeCell ref="D75:E75"/>
    <mergeCell ref="D101:E101"/>
    <mergeCell ref="M69:S69"/>
    <mergeCell ref="BR69:BX69"/>
    <mergeCell ref="CJ64:CN64"/>
    <mergeCell ref="CL68:CQ68"/>
    <mergeCell ref="CK69:CQ69"/>
    <mergeCell ref="DC64:DG64"/>
    <mergeCell ref="DE68:DJ68"/>
    <mergeCell ref="DD69:DJ69"/>
    <mergeCell ref="AE63:AI63"/>
    <mergeCell ref="AE64:AI64"/>
    <mergeCell ref="AX61:BB61"/>
    <mergeCell ref="AX62:BB62"/>
    <mergeCell ref="AX63:BB63"/>
    <mergeCell ref="AX64:BB64"/>
    <mergeCell ref="AY69:BE69"/>
    <mergeCell ref="BQ64:BU64"/>
    <mergeCell ref="BS68:BX68"/>
    <mergeCell ref="BH61:BK61"/>
    <mergeCell ref="AG68:AL68"/>
    <mergeCell ref="AF69:AL69"/>
    <mergeCell ref="AZ68:BE68"/>
    <mergeCell ref="B60:F60"/>
    <mergeCell ref="L60:P60"/>
    <mergeCell ref="V60:Y60"/>
    <mergeCell ref="B59:F59"/>
    <mergeCell ref="L59:P59"/>
    <mergeCell ref="B61:F61"/>
    <mergeCell ref="L61:P61"/>
    <mergeCell ref="V61:Y61"/>
    <mergeCell ref="B63:F63"/>
    <mergeCell ref="L63:P63"/>
    <mergeCell ref="B62:F62"/>
    <mergeCell ref="L62:P62"/>
    <mergeCell ref="AE60:AI60"/>
    <mergeCell ref="AO60:AR60"/>
    <mergeCell ref="AE61:AI61"/>
    <mergeCell ref="AO61:AR61"/>
    <mergeCell ref="N68:S68"/>
    <mergeCell ref="C64:F64"/>
    <mergeCell ref="L64:P64"/>
    <mergeCell ref="AE62:AI62"/>
    <mergeCell ref="IN19:IV19"/>
    <mergeCell ref="HB28:HJ28"/>
    <mergeCell ref="HU28:IC28"/>
    <mergeCell ref="IN28:IV28"/>
    <mergeCell ref="EW19:FE19"/>
    <mergeCell ref="FP19:FX19"/>
    <mergeCell ref="GI19:GQ19"/>
    <mergeCell ref="EW28:FE28"/>
    <mergeCell ref="FP28:FX28"/>
    <mergeCell ref="GI28:GQ28"/>
    <mergeCell ref="AL29:AL31"/>
    <mergeCell ref="AM29:AU29"/>
    <mergeCell ref="AL33:AL44"/>
    <mergeCell ref="AL47:AL50"/>
    <mergeCell ref="AL52:AL54"/>
    <mergeCell ref="AL56:AL58"/>
    <mergeCell ref="IJ4:IM4"/>
    <mergeCell ref="P5:S6"/>
    <mergeCell ref="AI5:AL6"/>
    <mergeCell ref="T19:AB19"/>
    <mergeCell ref="AM19:AU19"/>
    <mergeCell ref="BF19:BN19"/>
    <mergeCell ref="BY19:CG19"/>
    <mergeCell ref="T28:AB28"/>
    <mergeCell ref="AM28:AU28"/>
    <mergeCell ref="BF28:BN28"/>
    <mergeCell ref="BY28:CG28"/>
    <mergeCell ref="CR28:CZ28"/>
    <mergeCell ref="DK28:DS28"/>
    <mergeCell ref="HB19:HJ19"/>
    <mergeCell ref="HU19:IC19"/>
    <mergeCell ref="CR19:CZ19"/>
    <mergeCell ref="DK19:DS19"/>
    <mergeCell ref="ED19:EL19"/>
    <mergeCell ref="ED28:EL28"/>
    <mergeCell ref="FP12:FX12"/>
    <mergeCell ref="GI12:GQ12"/>
    <mergeCell ref="HB12:HJ12"/>
    <mergeCell ref="HU12:IC12"/>
    <mergeCell ref="HQ7:HT8"/>
    <mergeCell ref="IJ7:IM8"/>
    <mergeCell ref="B8:D8"/>
    <mergeCell ref="T12:AB12"/>
    <mergeCell ref="AM12:AU12"/>
    <mergeCell ref="BF12:BN12"/>
    <mergeCell ref="BY12:CG12"/>
    <mergeCell ref="CR12:CZ12"/>
    <mergeCell ref="DK12:DS12"/>
    <mergeCell ref="ED12:EL12"/>
    <mergeCell ref="P7:S8"/>
    <mergeCell ref="AI7:AL8"/>
    <mergeCell ref="BB7:BE8"/>
    <mergeCell ref="BU7:BX8"/>
    <mergeCell ref="CN7:CQ8"/>
    <mergeCell ref="DG7:DJ8"/>
    <mergeCell ref="DZ7:EC8"/>
    <mergeCell ref="ES7:EV8"/>
    <mergeCell ref="HM4:HP8"/>
    <mergeCell ref="DO3:DO11"/>
    <mergeCell ref="DP3:DP11"/>
    <mergeCell ref="DQ3:DQ11"/>
    <mergeCell ref="DR3:DR11"/>
    <mergeCell ref="IF4:II8"/>
    <mergeCell ref="DS3:DS11"/>
    <mergeCell ref="ED3:ED11"/>
    <mergeCell ref="CU3:CU11"/>
    <mergeCell ref="CV3:CV11"/>
    <mergeCell ref="CW3:CW11"/>
    <mergeCell ref="CX3:CX11"/>
    <mergeCell ref="CY3:CY11"/>
    <mergeCell ref="CZ3:CZ11"/>
    <mergeCell ref="DE2:DF3"/>
    <mergeCell ref="DG2:DJ3"/>
    <mergeCell ref="DV2:DW3"/>
    <mergeCell ref="DX2:DY3"/>
    <mergeCell ref="DZ2:EC3"/>
    <mergeCell ref="DK3:DK11"/>
    <mergeCell ref="DG5:DJ6"/>
    <mergeCell ref="DC4:DF8"/>
    <mergeCell ref="GE4:GH4"/>
    <mergeCell ref="GE5:GH6"/>
    <mergeCell ref="GE7:GH8"/>
    <mergeCell ref="IQ3:IQ11"/>
    <mergeCell ref="IR3:IR11"/>
    <mergeCell ref="IS3:IS11"/>
    <mergeCell ref="IT3:IT11"/>
    <mergeCell ref="IU3:IU11"/>
    <mergeCell ref="IV3:IV11"/>
    <mergeCell ref="IA3:IA11"/>
    <mergeCell ref="IB3:IB11"/>
    <mergeCell ref="IC3:IC11"/>
    <mergeCell ref="IN3:IN11"/>
    <mergeCell ref="IO3:IO11"/>
    <mergeCell ref="IP3:IP11"/>
    <mergeCell ref="HU3:HU11"/>
    <mergeCell ref="HV3:HV11"/>
    <mergeCell ref="HW3:HW11"/>
    <mergeCell ref="HX3:HX11"/>
    <mergeCell ref="HY3:HY11"/>
    <mergeCell ref="HZ3:HZ11"/>
    <mergeCell ref="HQ5:HT6"/>
    <mergeCell ref="IJ5:IM6"/>
    <mergeCell ref="HQ4:HT4"/>
    <mergeCell ref="EO2:EP3"/>
    <mergeCell ref="HE3:HE11"/>
    <mergeCell ref="HF3:HF11"/>
    <mergeCell ref="HG3:HG11"/>
    <mergeCell ref="HH3:HH11"/>
    <mergeCell ref="HI3:HI11"/>
    <mergeCell ref="HJ3:HJ11"/>
    <mergeCell ref="GO3:GO11"/>
    <mergeCell ref="GP3:GP11"/>
    <mergeCell ref="GQ3:GQ11"/>
    <mergeCell ref="HB3:HB11"/>
    <mergeCell ref="HC3:HC11"/>
    <mergeCell ref="HD3:HD11"/>
    <mergeCell ref="GT4:GW8"/>
    <mergeCell ref="GX4:HA4"/>
    <mergeCell ref="GX5:HA6"/>
    <mergeCell ref="GX7:HA8"/>
    <mergeCell ref="FU3:FU11"/>
    <mergeCell ref="FV3:FV11"/>
    <mergeCell ref="FW3:FW11"/>
    <mergeCell ref="FX3:FX11"/>
    <mergeCell ref="GI3:GI11"/>
    <mergeCell ref="GJ3:GJ11"/>
    <mergeCell ref="GA4:GD8"/>
    <mergeCell ref="FJ2:FK3"/>
    <mergeCell ref="FL2:FO3"/>
    <mergeCell ref="GA2:GB3"/>
    <mergeCell ref="CG3:CG11"/>
    <mergeCell ref="CR3:CR11"/>
    <mergeCell ref="CS3:CS11"/>
    <mergeCell ref="CT3:CT11"/>
    <mergeCell ref="CJ4:CM8"/>
    <mergeCell ref="CN4:CQ4"/>
    <mergeCell ref="FE3:FE11"/>
    <mergeCell ref="FP3:FP11"/>
    <mergeCell ref="FQ3:FQ11"/>
    <mergeCell ref="FR3:FR11"/>
    <mergeCell ref="FS3:FS11"/>
    <mergeCell ref="FT3:FT11"/>
    <mergeCell ref="FH4:FK8"/>
    <mergeCell ref="FL4:FO4"/>
    <mergeCell ref="FL5:FO6"/>
    <mergeCell ref="FL7:FO8"/>
    <mergeCell ref="EK3:EK11"/>
    <mergeCell ref="EL3:EL11"/>
    <mergeCell ref="EW3:EW11"/>
    <mergeCell ref="EX3:EX11"/>
    <mergeCell ref="EY3:EY11"/>
    <mergeCell ref="EQ2:ER3"/>
    <mergeCell ref="ES2:EV3"/>
    <mergeCell ref="FH2:FI3"/>
    <mergeCell ref="B2:D2"/>
    <mergeCell ref="E2:I2"/>
    <mergeCell ref="L2:M3"/>
    <mergeCell ref="N2:O3"/>
    <mergeCell ref="P2:S3"/>
    <mergeCell ref="AE2:AF3"/>
    <mergeCell ref="W3:W11"/>
    <mergeCell ref="X3:X11"/>
    <mergeCell ref="EZ3:EZ11"/>
    <mergeCell ref="EE3:EE11"/>
    <mergeCell ref="EF3:EF11"/>
    <mergeCell ref="EG3:EG11"/>
    <mergeCell ref="EH3:EH11"/>
    <mergeCell ref="EI3:EI11"/>
    <mergeCell ref="EJ3:EJ11"/>
    <mergeCell ref="FA3:FA11"/>
    <mergeCell ref="FB3:FB11"/>
    <mergeCell ref="FC3:FC11"/>
    <mergeCell ref="FD3:FD11"/>
    <mergeCell ref="ES4:EV4"/>
    <mergeCell ref="ES5:EV6"/>
    <mergeCell ref="B4:D7"/>
    <mergeCell ref="L4:O8"/>
    <mergeCell ref="P4:S4"/>
    <mergeCell ref="DG4:DJ4"/>
    <mergeCell ref="HO2:HP3"/>
    <mergeCell ref="HQ2:HT3"/>
    <mergeCell ref="IF2:IG3"/>
    <mergeCell ref="IH2:II3"/>
    <mergeCell ref="IJ2:IM3"/>
    <mergeCell ref="B3:D3"/>
    <mergeCell ref="E3:I8"/>
    <mergeCell ref="T3:T11"/>
    <mergeCell ref="U3:U11"/>
    <mergeCell ref="V3:V11"/>
    <mergeCell ref="GC2:GD3"/>
    <mergeCell ref="GE2:GH3"/>
    <mergeCell ref="GT2:GU3"/>
    <mergeCell ref="GV2:GW3"/>
    <mergeCell ref="GX2:HA3"/>
    <mergeCell ref="HM2:HN3"/>
    <mergeCell ref="GK3:GK11"/>
    <mergeCell ref="GL3:GL11"/>
    <mergeCell ref="GM3:GM11"/>
    <mergeCell ref="GN3:GN11"/>
    <mergeCell ref="CJ2:CK3"/>
    <mergeCell ref="CL2:CM3"/>
    <mergeCell ref="CN2:CQ3"/>
    <mergeCell ref="DC2:DD3"/>
    <mergeCell ref="CA3:CA11"/>
    <mergeCell ref="CB3:CB11"/>
    <mergeCell ref="CC3:CC11"/>
    <mergeCell ref="CD3:CD11"/>
    <mergeCell ref="Y3:Y11"/>
    <mergeCell ref="Z3:Z11"/>
    <mergeCell ref="AA3:AA11"/>
    <mergeCell ref="AB3:AB11"/>
    <mergeCell ref="CE3:CE11"/>
    <mergeCell ref="CF3:CF11"/>
    <mergeCell ref="BG3:BG11"/>
    <mergeCell ref="BH3:BH11"/>
    <mergeCell ref="BI3:BI11"/>
    <mergeCell ref="BJ3:BJ11"/>
    <mergeCell ref="BY3:BY11"/>
    <mergeCell ref="BZ3:BZ11"/>
    <mergeCell ref="BQ4:BT8"/>
    <mergeCell ref="BU4:BX4"/>
    <mergeCell ref="BU5:BX6"/>
    <mergeCell ref="CN5:CQ6"/>
    <mergeCell ref="BM3:BM11"/>
    <mergeCell ref="BN3:BN11"/>
    <mergeCell ref="AU3:AU11"/>
    <mergeCell ref="BF3:BF11"/>
    <mergeCell ref="DV4:DY8"/>
    <mergeCell ref="DZ4:EC4"/>
    <mergeCell ref="EO4:ER8"/>
    <mergeCell ref="DZ5:EC6"/>
    <mergeCell ref="AG2:AH3"/>
    <mergeCell ref="AI2:AL3"/>
    <mergeCell ref="AX2:AY3"/>
    <mergeCell ref="AZ2:BA3"/>
    <mergeCell ref="BB2:BE3"/>
    <mergeCell ref="BQ2:BR3"/>
    <mergeCell ref="AQ3:AQ11"/>
    <mergeCell ref="AR3:AR11"/>
    <mergeCell ref="AS3:AS11"/>
    <mergeCell ref="AT3:AT11"/>
    <mergeCell ref="BL3:BL11"/>
    <mergeCell ref="DL3:DL11"/>
    <mergeCell ref="DM3:DM11"/>
    <mergeCell ref="DN3:DN11"/>
    <mergeCell ref="BS2:BT3"/>
    <mergeCell ref="BU2:BX3"/>
    <mergeCell ref="AE59:AI59"/>
    <mergeCell ref="I12:I18"/>
    <mergeCell ref="I20:I27"/>
    <mergeCell ref="I29:I31"/>
    <mergeCell ref="I33:I44"/>
    <mergeCell ref="I47:I50"/>
    <mergeCell ref="I52:I54"/>
    <mergeCell ref="I56:I58"/>
    <mergeCell ref="S12:S18"/>
    <mergeCell ref="S20:S27"/>
    <mergeCell ref="S29:S31"/>
    <mergeCell ref="S33:S44"/>
    <mergeCell ref="S47:S50"/>
    <mergeCell ref="S52:S54"/>
    <mergeCell ref="S56:S58"/>
    <mergeCell ref="T25:AB25"/>
    <mergeCell ref="T29:AB29"/>
    <mergeCell ref="T20:AB20"/>
    <mergeCell ref="AM3:AM11"/>
    <mergeCell ref="AN3:AN11"/>
    <mergeCell ref="AO3:AO11"/>
    <mergeCell ref="AP3:AP11"/>
    <mergeCell ref="AE4:AH8"/>
    <mergeCell ref="AI4:AL4"/>
    <mergeCell ref="AL12:AL18"/>
    <mergeCell ref="AL20:AL27"/>
    <mergeCell ref="AM20:AU20"/>
    <mergeCell ref="AM25:AU25"/>
    <mergeCell ref="BQ59:BU59"/>
    <mergeCell ref="BQ60:BU60"/>
    <mergeCell ref="CA60:CD60"/>
    <mergeCell ref="BQ61:BU61"/>
    <mergeCell ref="CA61:CD61"/>
    <mergeCell ref="BQ62:BU62"/>
    <mergeCell ref="BQ63:BU63"/>
    <mergeCell ref="BK3:BK11"/>
    <mergeCell ref="AX4:BA8"/>
    <mergeCell ref="BB4:BE4"/>
    <mergeCell ref="BB5:BE6"/>
    <mergeCell ref="BE12:BE18"/>
    <mergeCell ref="BE20:BE27"/>
    <mergeCell ref="BF20:BN20"/>
    <mergeCell ref="BF25:BN25"/>
    <mergeCell ref="BE29:BE31"/>
    <mergeCell ref="BF29:BN29"/>
    <mergeCell ref="BE33:BE44"/>
    <mergeCell ref="BE47:BE50"/>
    <mergeCell ref="BE52:BE54"/>
    <mergeCell ref="BE56:BE58"/>
    <mergeCell ref="AX59:BB59"/>
    <mergeCell ref="AX60:BB60"/>
    <mergeCell ref="BH60:BK60"/>
    <mergeCell ref="CJ59:CN59"/>
    <mergeCell ref="CJ60:CN60"/>
    <mergeCell ref="CT60:CW60"/>
    <mergeCell ref="CJ61:CN61"/>
    <mergeCell ref="CT61:CW61"/>
    <mergeCell ref="CJ62:CN62"/>
    <mergeCell ref="CJ63:CN63"/>
    <mergeCell ref="BX12:BX18"/>
    <mergeCell ref="BX20:BX27"/>
    <mergeCell ref="BY20:CG20"/>
    <mergeCell ref="BY25:CG25"/>
    <mergeCell ref="BX29:BX31"/>
    <mergeCell ref="BY29:CG29"/>
    <mergeCell ref="BX33:BX44"/>
    <mergeCell ref="BX47:BX50"/>
    <mergeCell ref="BX52:BX54"/>
    <mergeCell ref="BX56:BX58"/>
    <mergeCell ref="DC59:DG59"/>
    <mergeCell ref="DC60:DG60"/>
    <mergeCell ref="DM60:DP60"/>
    <mergeCell ref="DC61:DG61"/>
    <mergeCell ref="DM61:DP61"/>
    <mergeCell ref="DC62:DG62"/>
    <mergeCell ref="DC63:DG63"/>
    <mergeCell ref="CQ12:CQ18"/>
    <mergeCell ref="CQ20:CQ27"/>
    <mergeCell ref="CR20:CZ20"/>
    <mergeCell ref="CR25:CZ25"/>
    <mergeCell ref="CQ29:CQ31"/>
    <mergeCell ref="CR29:CZ29"/>
    <mergeCell ref="CQ33:CQ44"/>
    <mergeCell ref="CQ47:CQ50"/>
    <mergeCell ref="CQ52:CQ54"/>
    <mergeCell ref="CQ56:CQ58"/>
    <mergeCell ref="DV59:DZ59"/>
    <mergeCell ref="DV60:DZ60"/>
    <mergeCell ref="EF60:EI60"/>
    <mergeCell ref="DV61:DZ61"/>
    <mergeCell ref="EF61:EI61"/>
    <mergeCell ref="DV62:DZ62"/>
    <mergeCell ref="DV63:DZ63"/>
    <mergeCell ref="DJ12:DJ18"/>
    <mergeCell ref="DJ20:DJ27"/>
    <mergeCell ref="DK20:DS20"/>
    <mergeCell ref="DK25:DS25"/>
    <mergeCell ref="DJ29:DJ31"/>
    <mergeCell ref="DK29:DS29"/>
    <mergeCell ref="DJ33:DJ44"/>
    <mergeCell ref="DJ47:DJ50"/>
    <mergeCell ref="DJ52:DJ54"/>
    <mergeCell ref="DJ56:DJ58"/>
    <mergeCell ref="EC56:EC58"/>
    <mergeCell ref="EW12:FE12"/>
    <mergeCell ref="EW20:FE20"/>
    <mergeCell ref="EW25:FE25"/>
    <mergeCell ref="EV29:EV31"/>
    <mergeCell ref="EW29:FE29"/>
    <mergeCell ref="EV33:EV44"/>
    <mergeCell ref="EV47:EV50"/>
    <mergeCell ref="EV52:EV54"/>
    <mergeCell ref="EC12:EC18"/>
    <mergeCell ref="EC20:EC27"/>
    <mergeCell ref="ED20:EL20"/>
    <mergeCell ref="ED25:EL25"/>
    <mergeCell ref="EC29:EC31"/>
    <mergeCell ref="ED29:EL29"/>
    <mergeCell ref="EC33:EC44"/>
    <mergeCell ref="EC47:EC50"/>
    <mergeCell ref="EC52:EC54"/>
    <mergeCell ref="EO59:ES59"/>
    <mergeCell ref="EQ68:EV68"/>
    <mergeCell ref="EP69:EV69"/>
    <mergeCell ref="FP20:FX20"/>
    <mergeCell ref="FP25:FX25"/>
    <mergeCell ref="FP29:FX29"/>
    <mergeCell ref="FR60:FU60"/>
    <mergeCell ref="FR61:FU61"/>
    <mergeCell ref="EO60:ES60"/>
    <mergeCell ref="EY60:FB60"/>
    <mergeCell ref="EO61:ES61"/>
    <mergeCell ref="EY61:FB61"/>
    <mergeCell ref="EO62:ES62"/>
    <mergeCell ref="EO63:ES63"/>
    <mergeCell ref="GV68:HA68"/>
    <mergeCell ref="GU69:HA69"/>
    <mergeCell ref="EV12:EV18"/>
    <mergeCell ref="EV20:EV27"/>
    <mergeCell ref="GI25:GQ25"/>
    <mergeCell ref="GH29:GH31"/>
    <mergeCell ref="GI29:GQ29"/>
    <mergeCell ref="GH33:GH44"/>
    <mergeCell ref="GH47:GH50"/>
    <mergeCell ref="GH52:GH54"/>
    <mergeCell ref="GH56:GH58"/>
    <mergeCell ref="GH12:GH18"/>
    <mergeCell ref="GH20:GH27"/>
    <mergeCell ref="GI20:GQ20"/>
    <mergeCell ref="FO19:FO35"/>
    <mergeCell ref="FO37:FO47"/>
    <mergeCell ref="FO49:FO50"/>
    <mergeCell ref="FO52:FO55"/>
    <mergeCell ref="FO57:FO61"/>
    <mergeCell ref="EV56:EV58"/>
    <mergeCell ref="HA12:HA18"/>
    <mergeCell ref="HA20:HA27"/>
    <mergeCell ref="GA59:GE59"/>
    <mergeCell ref="GT59:GX59"/>
    <mergeCell ref="HB20:HJ20"/>
    <mergeCell ref="HB25:HJ25"/>
    <mergeCell ref="HA29:HA31"/>
    <mergeCell ref="HB29:HJ29"/>
    <mergeCell ref="HA33:HA44"/>
    <mergeCell ref="HA47:HA50"/>
    <mergeCell ref="HA52:HA54"/>
    <mergeCell ref="HT56:HT58"/>
    <mergeCell ref="HM59:HQ59"/>
    <mergeCell ref="HA56:HA58"/>
    <mergeCell ref="HM60:HQ60"/>
    <mergeCell ref="HW60:HZ60"/>
    <mergeCell ref="HM61:HQ61"/>
    <mergeCell ref="HW61:HZ61"/>
    <mergeCell ref="HM62:HQ62"/>
    <mergeCell ref="HM63:HQ63"/>
    <mergeCell ref="GA64:GE64"/>
    <mergeCell ref="GA61:GE61"/>
    <mergeCell ref="GK61:GN61"/>
    <mergeCell ref="GA62:GE62"/>
    <mergeCell ref="GA63:GE63"/>
    <mergeCell ref="HM64:HQ64"/>
    <mergeCell ref="GA60:GE60"/>
    <mergeCell ref="GK60:GN60"/>
    <mergeCell ref="GT60:GX60"/>
    <mergeCell ref="HD60:HG60"/>
    <mergeCell ref="GT61:GX61"/>
    <mergeCell ref="HD61:HG61"/>
    <mergeCell ref="GT62:GX62"/>
    <mergeCell ref="HT12:HT18"/>
    <mergeCell ref="HT20:HT27"/>
    <mergeCell ref="HU20:IC20"/>
    <mergeCell ref="HU25:IC25"/>
    <mergeCell ref="HT29:HT31"/>
    <mergeCell ref="HU29:IC29"/>
    <mergeCell ref="HT33:HT44"/>
    <mergeCell ref="HT47:HT50"/>
    <mergeCell ref="HT52:HT54"/>
    <mergeCell ref="IM56:IM58"/>
    <mergeCell ref="IF59:IJ59"/>
    <mergeCell ref="IF60:IJ60"/>
    <mergeCell ref="IP60:IS60"/>
    <mergeCell ref="IF61:IJ61"/>
    <mergeCell ref="IP61:IS61"/>
    <mergeCell ref="IF62:IJ62"/>
    <mergeCell ref="IF63:IJ63"/>
    <mergeCell ref="IF64:IJ64"/>
    <mergeCell ref="IM12:IM18"/>
    <mergeCell ref="IM20:IM27"/>
    <mergeCell ref="IN20:IV20"/>
    <mergeCell ref="IN25:IV25"/>
    <mergeCell ref="IM29:IM31"/>
    <mergeCell ref="IN29:IV29"/>
    <mergeCell ref="IM33:IM44"/>
    <mergeCell ref="IM47:IM50"/>
    <mergeCell ref="IM52:IM54"/>
    <mergeCell ref="IN12:IV12"/>
    <mergeCell ref="IY61:JC61"/>
    <mergeCell ref="JI61:JL61"/>
    <mergeCell ref="IY62:JC62"/>
    <mergeCell ref="IY2:IZ3"/>
    <mergeCell ref="JA2:JB3"/>
    <mergeCell ref="JC2:JF3"/>
    <mergeCell ref="JG3:JG11"/>
    <mergeCell ref="JH3:JH11"/>
    <mergeCell ref="JI3:JI11"/>
    <mergeCell ref="JJ3:JJ11"/>
    <mergeCell ref="JK3:JK11"/>
    <mergeCell ref="JL3:JL11"/>
    <mergeCell ref="JG25:JO25"/>
    <mergeCell ref="JG28:JO28"/>
    <mergeCell ref="JF29:JF31"/>
    <mergeCell ref="JG29:JO29"/>
    <mergeCell ref="JF47:JF50"/>
    <mergeCell ref="JF52:JF54"/>
    <mergeCell ref="JF56:JF58"/>
    <mergeCell ref="IY59:JC59"/>
    <mergeCell ref="JM3:JM11"/>
    <mergeCell ref="JN3:JN11"/>
    <mergeCell ref="JO3:JO11"/>
    <mergeCell ref="JV4:JY4"/>
    <mergeCell ref="JV5:JY6"/>
    <mergeCell ref="JV7:JY8"/>
    <mergeCell ref="IY60:JC60"/>
    <mergeCell ref="JI60:JL60"/>
    <mergeCell ref="IY4:JB8"/>
    <mergeCell ref="JC4:JF4"/>
    <mergeCell ref="JC5:JF6"/>
    <mergeCell ref="JC7:JF8"/>
    <mergeCell ref="JF12:JF18"/>
    <mergeCell ref="JG12:JO12"/>
    <mergeCell ref="JF33:JF45"/>
    <mergeCell ref="JY33:JY44"/>
    <mergeCell ref="JY47:JY50"/>
    <mergeCell ref="JY52:JY54"/>
    <mergeCell ref="JG19:JO19"/>
    <mergeCell ref="JF20:JF27"/>
    <mergeCell ref="JG20:JO20"/>
    <mergeCell ref="KK63:KO63"/>
    <mergeCell ref="KK64:KO64"/>
    <mergeCell ref="KM68:KR68"/>
    <mergeCell ref="KB3:KB11"/>
    <mergeCell ref="IY63:JC63"/>
    <mergeCell ref="IY64:JC64"/>
    <mergeCell ref="JA68:JF68"/>
    <mergeCell ref="JR2:JS3"/>
    <mergeCell ref="JT2:JU3"/>
    <mergeCell ref="JV2:JY3"/>
    <mergeCell ref="JZ3:JZ11"/>
    <mergeCell ref="KA3:KA11"/>
    <mergeCell ref="JY12:JY18"/>
    <mergeCell ref="JZ12:KH12"/>
    <mergeCell ref="JZ19:KH19"/>
    <mergeCell ref="JY20:JY27"/>
    <mergeCell ref="JZ20:KH20"/>
    <mergeCell ref="JZ25:KH25"/>
    <mergeCell ref="JZ28:KH28"/>
    <mergeCell ref="JY29:JY31"/>
    <mergeCell ref="KF3:KF11"/>
    <mergeCell ref="KG3:KG11"/>
    <mergeCell ref="KH3:KH11"/>
    <mergeCell ref="JR4:JU8"/>
    <mergeCell ref="JZ29:KH29"/>
    <mergeCell ref="KU3:KU11"/>
    <mergeCell ref="KR29:KR31"/>
    <mergeCell ref="KS29:LA29"/>
    <mergeCell ref="KR33:KR44"/>
    <mergeCell ref="KR47:KR50"/>
    <mergeCell ref="KR52:KR54"/>
    <mergeCell ref="KR56:KR58"/>
    <mergeCell ref="KK59:KO59"/>
    <mergeCell ref="KS3:KS11"/>
    <mergeCell ref="KT3:KT11"/>
    <mergeCell ref="KE3:KE11"/>
    <mergeCell ref="KC3:KC11"/>
    <mergeCell ref="KD3:KD11"/>
    <mergeCell ref="KK60:KO60"/>
    <mergeCell ref="KU60:KX60"/>
    <mergeCell ref="JY56:JY58"/>
    <mergeCell ref="JR59:JV59"/>
    <mergeCell ref="JR60:JV60"/>
    <mergeCell ref="KB60:KE60"/>
    <mergeCell ref="JR61:JV61"/>
    <mergeCell ref="KB61:KE61"/>
    <mergeCell ref="JR62:JV62"/>
    <mergeCell ref="KK61:KO61"/>
    <mergeCell ref="KU61:KX61"/>
    <mergeCell ref="KK62:KO62"/>
    <mergeCell ref="JR63:JV63"/>
    <mergeCell ref="JR64:JV64"/>
    <mergeCell ref="LD59:LH59"/>
    <mergeCell ref="LD60:LH60"/>
    <mergeCell ref="KV3:KV11"/>
    <mergeCell ref="KW3:KW11"/>
    <mergeCell ref="KX3:KX11"/>
    <mergeCell ref="KY3:KY11"/>
    <mergeCell ref="KZ3:KZ11"/>
    <mergeCell ref="LA3:LA11"/>
    <mergeCell ref="KK4:KN8"/>
    <mergeCell ref="KO4:KR4"/>
    <mergeCell ref="KO5:KR6"/>
    <mergeCell ref="KO7:KR8"/>
    <mergeCell ref="KR12:KR18"/>
    <mergeCell ref="KS12:LA12"/>
    <mergeCell ref="KS19:LA19"/>
    <mergeCell ref="KR20:KR27"/>
    <mergeCell ref="KS20:LA20"/>
    <mergeCell ref="KS25:LA25"/>
    <mergeCell ref="KS28:LA28"/>
    <mergeCell ref="KK2:KL3"/>
    <mergeCell ref="KM2:KN3"/>
    <mergeCell ref="KO2:KR3"/>
    <mergeCell ref="MG61:MJ61"/>
    <mergeCell ref="LW62:MA62"/>
    <mergeCell ref="LW63:MA63"/>
    <mergeCell ref="LW64:MA64"/>
    <mergeCell ref="LY68:MD68"/>
    <mergeCell ref="LX69:MD69"/>
    <mergeCell ref="KL69:KR69"/>
    <mergeCell ref="LD2:LE3"/>
    <mergeCell ref="LF2:LG3"/>
    <mergeCell ref="LH2:LK3"/>
    <mergeCell ref="LL3:LL11"/>
    <mergeCell ref="LM3:LM11"/>
    <mergeCell ref="LN3:LN11"/>
    <mergeCell ref="LO3:LO11"/>
    <mergeCell ref="LP3:LP11"/>
    <mergeCell ref="LQ3:LQ11"/>
    <mergeCell ref="LR3:LR11"/>
    <mergeCell ref="LS3:LS11"/>
    <mergeCell ref="LT3:LT11"/>
    <mergeCell ref="LD4:LG8"/>
    <mergeCell ref="LH4:LK4"/>
    <mergeCell ref="LH5:LK6"/>
    <mergeCell ref="LH7:LK8"/>
    <mergeCell ref="LK12:LK18"/>
    <mergeCell ref="LD61:LH61"/>
    <mergeCell ref="LN61:LQ61"/>
    <mergeCell ref="LD62:LH62"/>
    <mergeCell ref="LD63:LH63"/>
    <mergeCell ref="LD64:LH64"/>
    <mergeCell ref="LF68:LK68"/>
    <mergeCell ref="LE69:LK69"/>
    <mergeCell ref="LW2:LX3"/>
    <mergeCell ref="LY2:LZ3"/>
    <mergeCell ref="LW59:MA59"/>
    <mergeCell ref="LW60:MA60"/>
    <mergeCell ref="LW61:MA61"/>
    <mergeCell ref="LL12:LT12"/>
    <mergeCell ref="LL19:LT19"/>
    <mergeCell ref="LK20:LK27"/>
    <mergeCell ref="LL20:LT20"/>
    <mergeCell ref="LL25:LT25"/>
    <mergeCell ref="LL28:LT28"/>
    <mergeCell ref="LK29:LK31"/>
    <mergeCell ref="LL29:LT29"/>
    <mergeCell ref="LK33:LK44"/>
    <mergeCell ref="LK47:LK50"/>
    <mergeCell ref="LK52:LK54"/>
    <mergeCell ref="LK56:LK58"/>
    <mergeCell ref="ME19:MM19"/>
    <mergeCell ref="MD20:MD27"/>
    <mergeCell ref="ME20:MM20"/>
    <mergeCell ref="ME25:MM25"/>
    <mergeCell ref="ME28:MM28"/>
    <mergeCell ref="MD29:MD31"/>
    <mergeCell ref="ME29:MM29"/>
    <mergeCell ref="MD33:MD44"/>
    <mergeCell ref="LN60:LQ60"/>
    <mergeCell ref="MD47:MD50"/>
    <mergeCell ref="MD52:MD54"/>
    <mergeCell ref="MD56:MD58"/>
    <mergeCell ref="MG60:MJ60"/>
    <mergeCell ref="LW4:LZ8"/>
    <mergeCell ref="MA4:MD4"/>
    <mergeCell ref="MA5:MD6"/>
    <mergeCell ref="MA7:MD8"/>
    <mergeCell ref="MD12:MD18"/>
    <mergeCell ref="ME12:MM12"/>
    <mergeCell ref="MA2:MD3"/>
    <mergeCell ref="ME3:ME11"/>
    <mergeCell ref="MF3:MF11"/>
    <mergeCell ref="MG3:MG11"/>
    <mergeCell ref="MH3:MH11"/>
    <mergeCell ref="MI3:MI11"/>
    <mergeCell ref="MJ3:MJ11"/>
    <mergeCell ref="MP4:MS8"/>
    <mergeCell ref="MT4:MW4"/>
    <mergeCell ref="MT5:MW6"/>
    <mergeCell ref="MT7:MW8"/>
    <mergeCell ref="MW12:MW18"/>
    <mergeCell ref="MX12:NF12"/>
    <mergeCell ref="MK3:MK11"/>
    <mergeCell ref="ML3:ML11"/>
    <mergeCell ref="MM3:MM11"/>
    <mergeCell ref="MP60:MT60"/>
    <mergeCell ref="MZ60:NC60"/>
    <mergeCell ref="MP61:MT61"/>
    <mergeCell ref="MZ61:NC61"/>
    <mergeCell ref="MP62:MT62"/>
    <mergeCell ref="MP2:MQ3"/>
    <mergeCell ref="MR2:MS3"/>
    <mergeCell ref="MT2:MW3"/>
    <mergeCell ref="MX3:MX11"/>
    <mergeCell ref="MY3:MY11"/>
    <mergeCell ref="MZ3:MZ11"/>
    <mergeCell ref="NA3:NA11"/>
    <mergeCell ref="NB3:NB11"/>
    <mergeCell ref="NC3:NC11"/>
    <mergeCell ref="MX25:NF25"/>
    <mergeCell ref="MX28:NF28"/>
    <mergeCell ref="MW29:MW31"/>
    <mergeCell ref="MX29:NF29"/>
    <mergeCell ref="MW33:MW44"/>
    <mergeCell ref="MW47:MW50"/>
    <mergeCell ref="MW52:MW54"/>
    <mergeCell ref="MW56:MW58"/>
    <mergeCell ref="MP59:MT59"/>
    <mergeCell ref="ND3:ND11"/>
    <mergeCell ref="NM7:NP8"/>
    <mergeCell ref="NE3:NE11"/>
    <mergeCell ref="NF3:NF11"/>
    <mergeCell ref="NI2:NJ3"/>
    <mergeCell ref="NK2:NL3"/>
    <mergeCell ref="NM2:NP3"/>
    <mergeCell ref="NQ3:NQ11"/>
    <mergeCell ref="NR3:NR11"/>
    <mergeCell ref="NP12:NP18"/>
    <mergeCell ref="NQ12:NY12"/>
    <mergeCell ref="OL60:OO60"/>
    <mergeCell ref="OB61:OF61"/>
    <mergeCell ref="OL61:OO61"/>
    <mergeCell ref="OB62:OF62"/>
    <mergeCell ref="OB63:OF63"/>
    <mergeCell ref="OB64:OF64"/>
    <mergeCell ref="MX19:NF19"/>
    <mergeCell ref="MW20:MW27"/>
    <mergeCell ref="MX20:NF20"/>
    <mergeCell ref="NQ19:NY19"/>
    <mergeCell ref="NP20:NP27"/>
    <mergeCell ref="OD68:OI68"/>
    <mergeCell ref="NS3:NS11"/>
    <mergeCell ref="NQ28:NY28"/>
    <mergeCell ref="NQ29:NY29"/>
    <mergeCell ref="NI60:NM60"/>
    <mergeCell ref="NS60:NV60"/>
    <mergeCell ref="NI61:NM61"/>
    <mergeCell ref="NS61:NV61"/>
    <mergeCell ref="NI62:NM62"/>
    <mergeCell ref="NI63:NM63"/>
    <mergeCell ref="NI64:NM64"/>
    <mergeCell ref="NK68:NP68"/>
    <mergeCell ref="NQ20:NY20"/>
    <mergeCell ref="NQ25:NY25"/>
    <mergeCell ref="OB60:OF60"/>
    <mergeCell ref="NT3:NT11"/>
    <mergeCell ref="NU3:NU11"/>
    <mergeCell ref="NV3:NV11"/>
    <mergeCell ref="NW3:NW11"/>
    <mergeCell ref="NX3:NX11"/>
    <mergeCell ref="NY3:NY11"/>
    <mergeCell ref="NI4:NL8"/>
    <mergeCell ref="NM4:NP4"/>
    <mergeCell ref="NM5:NP6"/>
    <mergeCell ref="OI12:OI18"/>
    <mergeCell ref="OJ12:OR12"/>
    <mergeCell ref="OJ19:OR19"/>
    <mergeCell ref="OI20:OI27"/>
    <mergeCell ref="OJ20:OR20"/>
    <mergeCell ref="OJ25:OR25"/>
    <mergeCell ref="OJ28:OR28"/>
    <mergeCell ref="NP56:NP58"/>
    <mergeCell ref="NI59:NM59"/>
    <mergeCell ref="OI29:OI31"/>
    <mergeCell ref="OJ29:OR29"/>
    <mergeCell ref="OI33:OI44"/>
    <mergeCell ref="OI47:OI50"/>
    <mergeCell ref="OI52:OI54"/>
    <mergeCell ref="OI56:OI58"/>
    <mergeCell ref="OB59:OF59"/>
    <mergeCell ref="NP29:NP31"/>
    <mergeCell ref="NP33:NP44"/>
    <mergeCell ref="NP47:NP50"/>
    <mergeCell ref="NP52:NP54"/>
    <mergeCell ref="OM3:OM11"/>
    <mergeCell ref="ON3:ON11"/>
    <mergeCell ref="OO3:OO11"/>
    <mergeCell ref="OP3:OP11"/>
    <mergeCell ref="OQ3:OQ11"/>
    <mergeCell ref="OR3:OR11"/>
    <mergeCell ref="OB4:OE8"/>
    <mergeCell ref="OF4:OI4"/>
    <mergeCell ref="OF5:OI6"/>
    <mergeCell ref="OF7:OI8"/>
    <mergeCell ref="OB2:OC3"/>
    <mergeCell ref="OD2:OE3"/>
    <mergeCell ref="OF2:OI3"/>
    <mergeCell ref="OJ3:OJ11"/>
    <mergeCell ref="OK3:OK11"/>
    <mergeCell ref="OL3:OL11"/>
    <mergeCell ref="FO71:FO106"/>
    <mergeCell ref="FO108:FO110"/>
    <mergeCell ref="FO112:FO113"/>
    <mergeCell ref="FO151:FO154"/>
    <mergeCell ref="FO158:FO162"/>
    <mergeCell ref="FO177:FO182"/>
    <mergeCell ref="FO259:FO266"/>
    <mergeCell ref="OC69:OI69"/>
    <mergeCell ref="MP63:MT63"/>
    <mergeCell ref="MP64:MT64"/>
    <mergeCell ref="MR68:MW68"/>
    <mergeCell ref="MQ69:MW69"/>
    <mergeCell ref="JT68:JY68"/>
    <mergeCell ref="JS69:JY69"/>
    <mergeCell ref="IZ69:JF69"/>
    <mergeCell ref="HN69:HT69"/>
    <mergeCell ref="IH68:IM68"/>
    <mergeCell ref="IG69:IM69"/>
    <mergeCell ref="GC68:GH68"/>
    <mergeCell ref="HO68:HT68"/>
    <mergeCell ref="GB69:GH69"/>
    <mergeCell ref="GT63:GX63"/>
    <mergeCell ref="GT64:GX64"/>
    <mergeCell ref="NJ69:NP69"/>
  </mergeCells>
  <conditionalFormatting sqref="M69">
    <cfRule type="cellIs" dxfId="3639" priority="11299" operator="equal">
      <formula>"NO HABILITADO"</formula>
    </cfRule>
    <cfRule type="cellIs" dxfId="3638" priority="11300" operator="equal">
      <formula>"OK"</formula>
    </cfRule>
  </conditionalFormatting>
  <conditionalFormatting sqref="Z69">
    <cfRule type="cellIs" dxfId="3637" priority="11297" operator="equal">
      <formula>0</formula>
    </cfRule>
    <cfRule type="cellIs" dxfId="3636" priority="11298" operator="equal">
      <formula>1</formula>
    </cfRule>
  </conditionalFormatting>
  <conditionalFormatting sqref="AB69">
    <cfRule type="cellIs" dxfId="3635" priority="11295" operator="equal">
      <formula>0</formula>
    </cfRule>
    <cfRule type="cellIs" dxfId="3634" priority="11296" operator="equal">
      <formula>1</formula>
    </cfRule>
  </conditionalFormatting>
  <conditionalFormatting sqref="N72">
    <cfRule type="cellIs" dxfId="3633" priority="11293" operator="equal">
      <formula>"OK"</formula>
    </cfRule>
    <cfRule type="cellIs" dxfId="3632" priority="11294" operator="equal">
      <formula>"NO HABILITADO"</formula>
    </cfRule>
  </conditionalFormatting>
  <conditionalFormatting sqref="Y72">
    <cfRule type="cellIs" dxfId="3631" priority="11291" operator="equal">
      <formula>"OK"</formula>
    </cfRule>
    <cfRule type="cellIs" dxfId="3630" priority="11292" operator="equal">
      <formula>"NO HABILITADO"</formula>
    </cfRule>
  </conditionalFormatting>
  <conditionalFormatting sqref="P76:P96">
    <cfRule type="cellIs" dxfId="3629" priority="11289" operator="equal">
      <formula>"NH"</formula>
    </cfRule>
    <cfRule type="cellIs" dxfId="3628" priority="11290" operator="equal">
      <formula>"H"</formula>
    </cfRule>
  </conditionalFormatting>
  <conditionalFormatting sqref="W69">
    <cfRule type="cellIs" dxfId="3627" priority="11287" operator="equal">
      <formula>0</formula>
    </cfRule>
    <cfRule type="cellIs" dxfId="3626" priority="11288" operator="equal">
      <formula>1</formula>
    </cfRule>
  </conditionalFormatting>
  <conditionalFormatting sqref="T13:W13">
    <cfRule type="cellIs" dxfId="3625" priority="11281" operator="equal">
      <formula>0</formula>
    </cfRule>
    <cfRule type="cellIs" dxfId="3624" priority="11282" operator="equal">
      <formula>1</formula>
    </cfRule>
  </conditionalFormatting>
  <conditionalFormatting sqref="X13:Y13">
    <cfRule type="cellIs" dxfId="3623" priority="11285" operator="equal">
      <formula>0</formula>
    </cfRule>
    <cfRule type="cellIs" dxfId="3622" priority="11286" operator="equal">
      <formula>1</formula>
    </cfRule>
  </conditionalFormatting>
  <conditionalFormatting sqref="Z13">
    <cfRule type="cellIs" dxfId="3621" priority="11283" operator="equal">
      <formula>0</formula>
    </cfRule>
    <cfRule type="cellIs" dxfId="3620" priority="11284" operator="equal">
      <formula>1</formula>
    </cfRule>
  </conditionalFormatting>
  <conditionalFormatting sqref="X13:Y13">
    <cfRule type="cellIs" dxfId="3619" priority="11279" operator="equal">
      <formula>0</formula>
    </cfRule>
    <cfRule type="cellIs" dxfId="3618" priority="11280" operator="equal">
      <formula>1</formula>
    </cfRule>
  </conditionalFormatting>
  <conditionalFormatting sqref="Y13">
    <cfRule type="cellIs" dxfId="3617" priority="11277" operator="equal">
      <formula>0</formula>
    </cfRule>
    <cfRule type="cellIs" dxfId="3616" priority="11278" operator="equal">
      <formula>1</formula>
    </cfRule>
  </conditionalFormatting>
  <conditionalFormatting sqref="T12">
    <cfRule type="cellIs" dxfId="3615" priority="11275" operator="equal">
      <formula>0</formula>
    </cfRule>
    <cfRule type="cellIs" dxfId="3614" priority="11276" operator="equal">
      <formula>1</formula>
    </cfRule>
  </conditionalFormatting>
  <conditionalFormatting sqref="T19">
    <cfRule type="cellIs" dxfId="3613" priority="11273" operator="equal">
      <formula>0</formula>
    </cfRule>
    <cfRule type="cellIs" dxfId="3612" priority="11274" operator="equal">
      <formula>1</formula>
    </cfRule>
  </conditionalFormatting>
  <conditionalFormatting sqref="T28">
    <cfRule type="cellIs" dxfId="3611" priority="11271" operator="equal">
      <formula>0</formula>
    </cfRule>
    <cfRule type="cellIs" dxfId="3610" priority="11272" operator="equal">
      <formula>1</formula>
    </cfRule>
  </conditionalFormatting>
  <conditionalFormatting sqref="X32:Y33 X38:Y38 X42:Y42 X46:Y47 X51:Y51">
    <cfRule type="cellIs" dxfId="3609" priority="11163" operator="equal">
      <formula>0</formula>
    </cfRule>
    <cfRule type="cellIs" dxfId="3608" priority="11164" operator="equal">
      <formula>1</formula>
    </cfRule>
  </conditionalFormatting>
  <conditionalFormatting sqref="Z32:Z33 Z38 Z42 Z46:Z47 Z51">
    <cfRule type="cellIs" dxfId="3607" priority="11161" operator="equal">
      <formula>0</formula>
    </cfRule>
    <cfRule type="cellIs" dxfId="3606" priority="11162" operator="equal">
      <formula>1</formula>
    </cfRule>
  </conditionalFormatting>
  <conditionalFormatting sqref="T32:W33 T38:W38 T42:W42 T46:W47 T51:W51">
    <cfRule type="cellIs" dxfId="3605" priority="11159" operator="equal">
      <formula>0</formula>
    </cfRule>
    <cfRule type="cellIs" dxfId="3604" priority="11160" operator="equal">
      <formula>1</formula>
    </cfRule>
  </conditionalFormatting>
  <conditionalFormatting sqref="U69">
    <cfRule type="cellIs" dxfId="3603" priority="11185" operator="equal">
      <formula>0</formula>
    </cfRule>
    <cfRule type="cellIs" dxfId="3602" priority="11186" operator="equal">
      <formula>1</formula>
    </cfRule>
  </conditionalFormatting>
  <conditionalFormatting sqref="X32:Y33 X38:Y38 X42:Y42 X46:Y47 X51:Y51">
    <cfRule type="cellIs" dxfId="3601" priority="11157" operator="equal">
      <formula>0</formula>
    </cfRule>
    <cfRule type="cellIs" dxfId="3600" priority="11158" operator="equal">
      <formula>1</formula>
    </cfRule>
  </conditionalFormatting>
  <conditionalFormatting sqref="Y32:Y33 Y38 Y42 Y46:Y47 Y51">
    <cfRule type="cellIs" dxfId="3599" priority="11155" operator="equal">
      <formula>0</formula>
    </cfRule>
    <cfRule type="cellIs" dxfId="3598" priority="11156" operator="equal">
      <formula>1</formula>
    </cfRule>
  </conditionalFormatting>
  <conditionalFormatting sqref="X26:Y27">
    <cfRule type="cellIs" dxfId="3597" priority="3529" operator="equal">
      <formula>0</formula>
    </cfRule>
    <cfRule type="cellIs" dxfId="3596" priority="3530" operator="equal">
      <formula>1</formula>
    </cfRule>
  </conditionalFormatting>
  <conditionalFormatting sqref="T29">
    <cfRule type="cellIs" dxfId="3595" priority="3643" operator="equal">
      <formula>0</formula>
    </cfRule>
    <cfRule type="cellIs" dxfId="3594" priority="3644" operator="equal">
      <formula>1</formula>
    </cfRule>
  </conditionalFormatting>
  <conditionalFormatting sqref="Z55">
    <cfRule type="cellIs" dxfId="3593" priority="3579" operator="equal">
      <formula>0</formula>
    </cfRule>
    <cfRule type="cellIs" dxfId="3592" priority="3580" operator="equal">
      <formula>1</formula>
    </cfRule>
  </conditionalFormatting>
  <conditionalFormatting sqref="X55:Y55">
    <cfRule type="cellIs" dxfId="3591" priority="3581" operator="equal">
      <formula>0</formula>
    </cfRule>
    <cfRule type="cellIs" dxfId="3590" priority="3582" operator="equal">
      <formula>1</formula>
    </cfRule>
  </conditionalFormatting>
  <conditionalFormatting sqref="X55:Y55">
    <cfRule type="cellIs" dxfId="3589" priority="3575" operator="equal">
      <formula>0</formula>
    </cfRule>
    <cfRule type="cellIs" dxfId="3588" priority="3576" operator="equal">
      <formula>1</formula>
    </cfRule>
  </conditionalFormatting>
  <conditionalFormatting sqref="T56:W56">
    <cfRule type="cellIs" dxfId="3587" priority="3567" operator="equal">
      <formula>0</formula>
    </cfRule>
    <cfRule type="cellIs" dxfId="3586" priority="3568" operator="equal">
      <formula>1</formula>
    </cfRule>
  </conditionalFormatting>
  <conditionalFormatting sqref="X56:Y56">
    <cfRule type="cellIs" dxfId="3585" priority="3571" operator="equal">
      <formula>0</formula>
    </cfRule>
    <cfRule type="cellIs" dxfId="3584" priority="3572" operator="equal">
      <formula>1</formula>
    </cfRule>
  </conditionalFormatting>
  <conditionalFormatting sqref="Z56">
    <cfRule type="cellIs" dxfId="3583" priority="3569" operator="equal">
      <formula>0</formula>
    </cfRule>
    <cfRule type="cellIs" dxfId="3582" priority="3570" operator="equal">
      <formula>1</formula>
    </cfRule>
  </conditionalFormatting>
  <conditionalFormatting sqref="X56:Y56">
    <cfRule type="cellIs" dxfId="3581" priority="3565" operator="equal">
      <formula>0</formula>
    </cfRule>
    <cfRule type="cellIs" dxfId="3580" priority="3566" operator="equal">
      <formula>1</formula>
    </cfRule>
  </conditionalFormatting>
  <conditionalFormatting sqref="Y56">
    <cfRule type="cellIs" dxfId="3579" priority="3563" operator="equal">
      <formula>0</formula>
    </cfRule>
    <cfRule type="cellIs" dxfId="3578" priority="3564" operator="equal">
      <formula>1</formula>
    </cfRule>
  </conditionalFormatting>
  <conditionalFormatting sqref="T25">
    <cfRule type="cellIs" dxfId="3577" priority="3645" operator="equal">
      <formula>0</formula>
    </cfRule>
    <cfRule type="cellIs" dxfId="3576" priority="3646" operator="equal">
      <formula>1</formula>
    </cfRule>
  </conditionalFormatting>
  <conditionalFormatting sqref="T55:W55">
    <cfRule type="cellIs" dxfId="3575" priority="3577" operator="equal">
      <formula>0</formula>
    </cfRule>
    <cfRule type="cellIs" dxfId="3574" priority="3578" operator="equal">
      <formula>1</formula>
    </cfRule>
  </conditionalFormatting>
  <conditionalFormatting sqref="Y55">
    <cfRule type="cellIs" dxfId="3573" priority="3573" operator="equal">
      <formula>0</formula>
    </cfRule>
    <cfRule type="cellIs" dxfId="3572" priority="3574" operator="equal">
      <formula>1</formula>
    </cfRule>
  </conditionalFormatting>
  <conditionalFormatting sqref="T52:W52">
    <cfRule type="cellIs" dxfId="3571" priority="3445" operator="equal">
      <formula>0</formula>
    </cfRule>
    <cfRule type="cellIs" dxfId="3570" priority="3446" operator="equal">
      <formula>1</formula>
    </cfRule>
  </conditionalFormatting>
  <conditionalFormatting sqref="X52:Y52">
    <cfRule type="cellIs" dxfId="3569" priority="3449" operator="equal">
      <formula>0</formula>
    </cfRule>
    <cfRule type="cellIs" dxfId="3568" priority="3450" operator="equal">
      <formula>1</formula>
    </cfRule>
  </conditionalFormatting>
  <conditionalFormatting sqref="Z52">
    <cfRule type="cellIs" dxfId="3567" priority="3447" operator="equal">
      <formula>0</formula>
    </cfRule>
    <cfRule type="cellIs" dxfId="3566" priority="3448" operator="equal">
      <formula>1</formula>
    </cfRule>
  </conditionalFormatting>
  <conditionalFormatting sqref="X52:Y52">
    <cfRule type="cellIs" dxfId="3565" priority="3443" operator="equal">
      <formula>0</formula>
    </cfRule>
    <cfRule type="cellIs" dxfId="3564" priority="3444" operator="equal">
      <formula>1</formula>
    </cfRule>
  </conditionalFormatting>
  <conditionalFormatting sqref="Y52">
    <cfRule type="cellIs" dxfId="3563" priority="3441" operator="equal">
      <formula>0</formula>
    </cfRule>
    <cfRule type="cellIs" dxfId="3562" priority="3442" operator="equal">
      <formula>1</formula>
    </cfRule>
  </conditionalFormatting>
  <conditionalFormatting sqref="T14:W18">
    <cfRule type="cellIs" dxfId="3561" priority="3547" operator="equal">
      <formula>0</formula>
    </cfRule>
    <cfRule type="cellIs" dxfId="3560" priority="3548" operator="equal">
      <formula>1</formula>
    </cfRule>
  </conditionalFormatting>
  <conditionalFormatting sqref="X14:Y18">
    <cfRule type="cellIs" dxfId="3559" priority="3551" operator="equal">
      <formula>0</formula>
    </cfRule>
    <cfRule type="cellIs" dxfId="3558" priority="3552" operator="equal">
      <formula>1</formula>
    </cfRule>
  </conditionalFormatting>
  <conditionalFormatting sqref="Z14:Z18">
    <cfRule type="cellIs" dxfId="3557" priority="3549" operator="equal">
      <formula>0</formula>
    </cfRule>
    <cfRule type="cellIs" dxfId="3556" priority="3550" operator="equal">
      <formula>1</formula>
    </cfRule>
  </conditionalFormatting>
  <conditionalFormatting sqref="X14:Y18">
    <cfRule type="cellIs" dxfId="3555" priority="3545" operator="equal">
      <formula>0</formula>
    </cfRule>
    <cfRule type="cellIs" dxfId="3554" priority="3546" operator="equal">
      <formula>1</formula>
    </cfRule>
  </conditionalFormatting>
  <conditionalFormatting sqref="Y14:Y18">
    <cfRule type="cellIs" dxfId="3553" priority="3543" operator="equal">
      <formula>0</formula>
    </cfRule>
    <cfRule type="cellIs" dxfId="3552" priority="3544" operator="equal">
      <formula>1</formula>
    </cfRule>
  </conditionalFormatting>
  <conditionalFormatting sqref="T20">
    <cfRule type="cellIs" dxfId="3551" priority="3541" operator="equal">
      <formula>0</formula>
    </cfRule>
    <cfRule type="cellIs" dxfId="3550" priority="3542" operator="equal">
      <formula>1</formula>
    </cfRule>
  </conditionalFormatting>
  <conditionalFormatting sqref="T21:W24">
    <cfRule type="cellIs" dxfId="3549" priority="3535" operator="equal">
      <formula>0</formula>
    </cfRule>
    <cfRule type="cellIs" dxfId="3548" priority="3536" operator="equal">
      <formula>1</formula>
    </cfRule>
  </conditionalFormatting>
  <conditionalFormatting sqref="X21:Y24">
    <cfRule type="cellIs" dxfId="3547" priority="3539" operator="equal">
      <formula>0</formula>
    </cfRule>
    <cfRule type="cellIs" dxfId="3546" priority="3540" operator="equal">
      <formula>1</formula>
    </cfRule>
  </conditionalFormatting>
  <conditionalFormatting sqref="Z21:Z24">
    <cfRule type="cellIs" dxfId="3545" priority="3537" operator="equal">
      <formula>0</formula>
    </cfRule>
    <cfRule type="cellIs" dxfId="3544" priority="3538" operator="equal">
      <formula>1</formula>
    </cfRule>
  </conditionalFormatting>
  <conditionalFormatting sqref="X21:Y24">
    <cfRule type="cellIs" dxfId="3543" priority="3533" operator="equal">
      <formula>0</formula>
    </cfRule>
    <cfRule type="cellIs" dxfId="3542" priority="3534" operator="equal">
      <formula>1</formula>
    </cfRule>
  </conditionalFormatting>
  <conditionalFormatting sqref="Y21:Y24">
    <cfRule type="cellIs" dxfId="3541" priority="3531" operator="equal">
      <formula>0</formula>
    </cfRule>
    <cfRule type="cellIs" dxfId="3540" priority="3532" operator="equal">
      <formula>1</formula>
    </cfRule>
  </conditionalFormatting>
  <conditionalFormatting sqref="T26:W27">
    <cfRule type="cellIs" dxfId="3539" priority="3525" operator="equal">
      <formula>0</formula>
    </cfRule>
    <cfRule type="cellIs" dxfId="3538" priority="3526" operator="equal">
      <formula>1</formula>
    </cfRule>
  </conditionalFormatting>
  <conditionalFormatting sqref="Z26:Z27">
    <cfRule type="cellIs" dxfId="3537" priority="3527" operator="equal">
      <formula>0</formula>
    </cfRule>
    <cfRule type="cellIs" dxfId="3536" priority="3528" operator="equal">
      <formula>1</formula>
    </cfRule>
  </conditionalFormatting>
  <conditionalFormatting sqref="X26:Y27">
    <cfRule type="cellIs" dxfId="3535" priority="3523" operator="equal">
      <formula>0</formula>
    </cfRule>
    <cfRule type="cellIs" dxfId="3534" priority="3524" operator="equal">
      <formula>1</formula>
    </cfRule>
  </conditionalFormatting>
  <conditionalFormatting sqref="Y26:Y27">
    <cfRule type="cellIs" dxfId="3533" priority="3521" operator="equal">
      <formula>0</formula>
    </cfRule>
    <cfRule type="cellIs" dxfId="3532" priority="3522" operator="equal">
      <formula>1</formula>
    </cfRule>
  </conditionalFormatting>
  <conditionalFormatting sqref="T30:W31">
    <cfRule type="cellIs" dxfId="3531" priority="3515" operator="equal">
      <formula>0</formula>
    </cfRule>
    <cfRule type="cellIs" dxfId="3530" priority="3516" operator="equal">
      <formula>1</formula>
    </cfRule>
  </conditionalFormatting>
  <conditionalFormatting sqref="X30:Y31">
    <cfRule type="cellIs" dxfId="3529" priority="3519" operator="equal">
      <formula>0</formula>
    </cfRule>
    <cfRule type="cellIs" dxfId="3528" priority="3520" operator="equal">
      <formula>1</formula>
    </cfRule>
  </conditionalFormatting>
  <conditionalFormatting sqref="Z30:Z31">
    <cfRule type="cellIs" dxfId="3527" priority="3517" operator="equal">
      <formula>0</formula>
    </cfRule>
    <cfRule type="cellIs" dxfId="3526" priority="3518" operator="equal">
      <formula>1</formula>
    </cfRule>
  </conditionalFormatting>
  <conditionalFormatting sqref="X30:Y31">
    <cfRule type="cellIs" dxfId="3525" priority="3513" operator="equal">
      <formula>0</formula>
    </cfRule>
    <cfRule type="cellIs" dxfId="3524" priority="3514" operator="equal">
      <formula>1</formula>
    </cfRule>
  </conditionalFormatting>
  <conditionalFormatting sqref="Y30:Y31">
    <cfRule type="cellIs" dxfId="3523" priority="3511" operator="equal">
      <formula>0</formula>
    </cfRule>
    <cfRule type="cellIs" dxfId="3522" priority="3512" operator="equal">
      <formula>1</formula>
    </cfRule>
  </conditionalFormatting>
  <conditionalFormatting sqref="T34:W37">
    <cfRule type="cellIs" dxfId="3521" priority="3505" operator="equal">
      <formula>0</formula>
    </cfRule>
    <cfRule type="cellIs" dxfId="3520" priority="3506" operator="equal">
      <formula>1</formula>
    </cfRule>
  </conditionalFormatting>
  <conditionalFormatting sqref="X34:Y37">
    <cfRule type="cellIs" dxfId="3519" priority="3509" operator="equal">
      <formula>0</formula>
    </cfRule>
    <cfRule type="cellIs" dxfId="3518" priority="3510" operator="equal">
      <formula>1</formula>
    </cfRule>
  </conditionalFormatting>
  <conditionalFormatting sqref="Z34:Z37">
    <cfRule type="cellIs" dxfId="3517" priority="3507" operator="equal">
      <formula>0</formula>
    </cfRule>
    <cfRule type="cellIs" dxfId="3516" priority="3508" operator="equal">
      <formula>1</formula>
    </cfRule>
  </conditionalFormatting>
  <conditionalFormatting sqref="X34:Y37">
    <cfRule type="cellIs" dxfId="3515" priority="3503" operator="equal">
      <formula>0</formula>
    </cfRule>
    <cfRule type="cellIs" dxfId="3514" priority="3504" operator="equal">
      <formula>1</formula>
    </cfRule>
  </conditionalFormatting>
  <conditionalFormatting sqref="Y34:Y37">
    <cfRule type="cellIs" dxfId="3513" priority="3501" operator="equal">
      <formula>0</formula>
    </cfRule>
    <cfRule type="cellIs" dxfId="3512" priority="3502" operator="equal">
      <formula>1</formula>
    </cfRule>
  </conditionalFormatting>
  <conditionalFormatting sqref="T39:W41">
    <cfRule type="cellIs" dxfId="3511" priority="3495" operator="equal">
      <formula>0</formula>
    </cfRule>
    <cfRule type="cellIs" dxfId="3510" priority="3496" operator="equal">
      <formula>1</formula>
    </cfRule>
  </conditionalFormatting>
  <conditionalFormatting sqref="X39:Y41">
    <cfRule type="cellIs" dxfId="3509" priority="3499" operator="equal">
      <formula>0</formula>
    </cfRule>
    <cfRule type="cellIs" dxfId="3508" priority="3500" operator="equal">
      <formula>1</formula>
    </cfRule>
  </conditionalFormatting>
  <conditionalFormatting sqref="Z39:Z41">
    <cfRule type="cellIs" dxfId="3507" priority="3497" operator="equal">
      <formula>0</formula>
    </cfRule>
    <cfRule type="cellIs" dxfId="3506" priority="3498" operator="equal">
      <formula>1</formula>
    </cfRule>
  </conditionalFormatting>
  <conditionalFormatting sqref="X39:Y41">
    <cfRule type="cellIs" dxfId="3505" priority="3493" operator="equal">
      <formula>0</formula>
    </cfRule>
    <cfRule type="cellIs" dxfId="3504" priority="3494" operator="equal">
      <formula>1</formula>
    </cfRule>
  </conditionalFormatting>
  <conditionalFormatting sqref="Y39:Y41">
    <cfRule type="cellIs" dxfId="3503" priority="3491" operator="equal">
      <formula>0</formula>
    </cfRule>
    <cfRule type="cellIs" dxfId="3502" priority="3492" operator="equal">
      <formula>1</formula>
    </cfRule>
  </conditionalFormatting>
  <conditionalFormatting sqref="T43:W45">
    <cfRule type="cellIs" dxfId="3501" priority="3485" operator="equal">
      <formula>0</formula>
    </cfRule>
    <cfRule type="cellIs" dxfId="3500" priority="3486" operator="equal">
      <formula>1</formula>
    </cfRule>
  </conditionalFormatting>
  <conditionalFormatting sqref="X43:Y45">
    <cfRule type="cellIs" dxfId="3499" priority="3489" operator="equal">
      <formula>0</formula>
    </cfRule>
    <cfRule type="cellIs" dxfId="3498" priority="3490" operator="equal">
      <formula>1</formula>
    </cfRule>
  </conditionalFormatting>
  <conditionalFormatting sqref="Z43:Z45">
    <cfRule type="cellIs" dxfId="3497" priority="3487" operator="equal">
      <formula>0</formula>
    </cfRule>
    <cfRule type="cellIs" dxfId="3496" priority="3488" operator="equal">
      <formula>1</formula>
    </cfRule>
  </conditionalFormatting>
  <conditionalFormatting sqref="X43:Y45">
    <cfRule type="cellIs" dxfId="3495" priority="3483" operator="equal">
      <formula>0</formula>
    </cfRule>
    <cfRule type="cellIs" dxfId="3494" priority="3484" operator="equal">
      <formula>1</formula>
    </cfRule>
  </conditionalFormatting>
  <conditionalFormatting sqref="Y43:Y45">
    <cfRule type="cellIs" dxfId="3493" priority="3481" operator="equal">
      <formula>0</formula>
    </cfRule>
    <cfRule type="cellIs" dxfId="3492" priority="3482" operator="equal">
      <formula>1</formula>
    </cfRule>
  </conditionalFormatting>
  <conditionalFormatting sqref="T48:W50">
    <cfRule type="cellIs" dxfId="3491" priority="3475" operator="equal">
      <formula>0</formula>
    </cfRule>
    <cfRule type="cellIs" dxfId="3490" priority="3476" operator="equal">
      <formula>1</formula>
    </cfRule>
  </conditionalFormatting>
  <conditionalFormatting sqref="X48:Y50">
    <cfRule type="cellIs" dxfId="3489" priority="3479" operator="equal">
      <formula>0</formula>
    </cfRule>
    <cfRule type="cellIs" dxfId="3488" priority="3480" operator="equal">
      <formula>1</formula>
    </cfRule>
  </conditionalFormatting>
  <conditionalFormatting sqref="Z48:Z50">
    <cfRule type="cellIs" dxfId="3487" priority="3477" operator="equal">
      <formula>0</formula>
    </cfRule>
    <cfRule type="cellIs" dxfId="3486" priority="3478" operator="equal">
      <formula>1</formula>
    </cfRule>
  </conditionalFormatting>
  <conditionalFormatting sqref="X48:Y50">
    <cfRule type="cellIs" dxfId="3485" priority="3473" operator="equal">
      <formula>0</formula>
    </cfRule>
    <cfRule type="cellIs" dxfId="3484" priority="3474" operator="equal">
      <formula>1</formula>
    </cfRule>
  </conditionalFormatting>
  <conditionalFormatting sqref="Y48:Y50">
    <cfRule type="cellIs" dxfId="3483" priority="3471" operator="equal">
      <formula>0</formula>
    </cfRule>
    <cfRule type="cellIs" dxfId="3482" priority="3472" operator="equal">
      <formula>1</formula>
    </cfRule>
  </conditionalFormatting>
  <conditionalFormatting sqref="T53:W54">
    <cfRule type="cellIs" dxfId="3481" priority="3465" operator="equal">
      <formula>0</formula>
    </cfRule>
    <cfRule type="cellIs" dxfId="3480" priority="3466" operator="equal">
      <formula>1</formula>
    </cfRule>
  </conditionalFormatting>
  <conditionalFormatting sqref="X53:Y54">
    <cfRule type="cellIs" dxfId="3479" priority="3469" operator="equal">
      <formula>0</formula>
    </cfRule>
    <cfRule type="cellIs" dxfId="3478" priority="3470" operator="equal">
      <formula>1</formula>
    </cfRule>
  </conditionalFormatting>
  <conditionalFormatting sqref="Z53:Z54">
    <cfRule type="cellIs" dxfId="3477" priority="3467" operator="equal">
      <formula>0</formula>
    </cfRule>
    <cfRule type="cellIs" dxfId="3476" priority="3468" operator="equal">
      <formula>1</formula>
    </cfRule>
  </conditionalFormatting>
  <conditionalFormatting sqref="X53:Y54">
    <cfRule type="cellIs" dxfId="3475" priority="3463" operator="equal">
      <formula>0</formula>
    </cfRule>
    <cfRule type="cellIs" dxfId="3474" priority="3464" operator="equal">
      <formula>1</formula>
    </cfRule>
  </conditionalFormatting>
  <conditionalFormatting sqref="Y53:Y54">
    <cfRule type="cellIs" dxfId="3473" priority="3461" operator="equal">
      <formula>0</formula>
    </cfRule>
    <cfRule type="cellIs" dxfId="3472" priority="3462" operator="equal">
      <formula>1</formula>
    </cfRule>
  </conditionalFormatting>
  <conditionalFormatting sqref="T57:W58">
    <cfRule type="cellIs" dxfId="3471" priority="3455" operator="equal">
      <formula>0</formula>
    </cfRule>
    <cfRule type="cellIs" dxfId="3470" priority="3456" operator="equal">
      <formula>1</formula>
    </cfRule>
  </conditionalFormatting>
  <conditionalFormatting sqref="X57:Y58">
    <cfRule type="cellIs" dxfId="3469" priority="3459" operator="equal">
      <formula>0</formula>
    </cfRule>
    <cfRule type="cellIs" dxfId="3468" priority="3460" operator="equal">
      <formula>1</formula>
    </cfRule>
  </conditionalFormatting>
  <conditionalFormatting sqref="Z57:Z58">
    <cfRule type="cellIs" dxfId="3467" priority="3457" operator="equal">
      <formula>0</formula>
    </cfRule>
    <cfRule type="cellIs" dxfId="3466" priority="3458" operator="equal">
      <formula>1</formula>
    </cfRule>
  </conditionalFormatting>
  <conditionalFormatting sqref="X57:Y58">
    <cfRule type="cellIs" dxfId="3465" priority="3453" operator="equal">
      <formula>0</formula>
    </cfRule>
    <cfRule type="cellIs" dxfId="3464" priority="3454" operator="equal">
      <formula>1</formula>
    </cfRule>
  </conditionalFormatting>
  <conditionalFormatting sqref="Y57:Y58">
    <cfRule type="cellIs" dxfId="3463" priority="3451" operator="equal">
      <formula>0</formula>
    </cfRule>
    <cfRule type="cellIs" dxfId="3462" priority="3452" operator="equal">
      <formula>1</formula>
    </cfRule>
  </conditionalFormatting>
  <conditionalFormatting sqref="AF69">
    <cfRule type="cellIs" dxfId="3461" priority="3439" operator="equal">
      <formula>"NO HABILITADO"</formula>
    </cfRule>
    <cfRule type="cellIs" dxfId="3460" priority="3440" operator="equal">
      <formula>"OK"</formula>
    </cfRule>
  </conditionalFormatting>
  <conditionalFormatting sqref="AS69">
    <cfRule type="cellIs" dxfId="3459" priority="3437" operator="equal">
      <formula>0</formula>
    </cfRule>
    <cfRule type="cellIs" dxfId="3458" priority="3438" operator="equal">
      <formula>1</formula>
    </cfRule>
  </conditionalFormatting>
  <conditionalFormatting sqref="AU69">
    <cfRule type="cellIs" dxfId="3457" priority="3435" operator="equal">
      <formula>0</formula>
    </cfRule>
    <cfRule type="cellIs" dxfId="3456" priority="3436" operator="equal">
      <formula>1</formula>
    </cfRule>
  </conditionalFormatting>
  <conditionalFormatting sqref="AP69">
    <cfRule type="cellIs" dxfId="3455" priority="3433" operator="equal">
      <formula>0</formula>
    </cfRule>
    <cfRule type="cellIs" dxfId="3454" priority="3434" operator="equal">
      <formula>1</formula>
    </cfRule>
  </conditionalFormatting>
  <conditionalFormatting sqref="AM13:AP13">
    <cfRule type="cellIs" dxfId="3453" priority="3427" operator="equal">
      <formula>0</formula>
    </cfRule>
    <cfRule type="cellIs" dxfId="3452" priority="3428" operator="equal">
      <formula>1</formula>
    </cfRule>
  </conditionalFormatting>
  <conditionalFormatting sqref="AQ13:AR13">
    <cfRule type="cellIs" dxfId="3451" priority="3431" operator="equal">
      <formula>0</formula>
    </cfRule>
    <cfRule type="cellIs" dxfId="3450" priority="3432" operator="equal">
      <formula>1</formula>
    </cfRule>
  </conditionalFormatting>
  <conditionalFormatting sqref="AS13">
    <cfRule type="cellIs" dxfId="3449" priority="3429" operator="equal">
      <formula>0</formula>
    </cfRule>
    <cfRule type="cellIs" dxfId="3448" priority="3430" operator="equal">
      <formula>1</formula>
    </cfRule>
  </conditionalFormatting>
  <conditionalFormatting sqref="AQ13:AR13">
    <cfRule type="cellIs" dxfId="3447" priority="3425" operator="equal">
      <formula>0</formula>
    </cfRule>
    <cfRule type="cellIs" dxfId="3446" priority="3426" operator="equal">
      <formula>1</formula>
    </cfRule>
  </conditionalFormatting>
  <conditionalFormatting sqref="AR13">
    <cfRule type="cellIs" dxfId="3445" priority="3423" operator="equal">
      <formula>0</formula>
    </cfRule>
    <cfRule type="cellIs" dxfId="3444" priority="3424" operator="equal">
      <formula>1</formula>
    </cfRule>
  </conditionalFormatting>
  <conditionalFormatting sqref="AM12">
    <cfRule type="cellIs" dxfId="3443" priority="3421" operator="equal">
      <formula>0</formula>
    </cfRule>
    <cfRule type="cellIs" dxfId="3442" priority="3422" operator="equal">
      <formula>1</formula>
    </cfRule>
  </conditionalFormatting>
  <conditionalFormatting sqref="AM19">
    <cfRule type="cellIs" dxfId="3441" priority="3419" operator="equal">
      <formula>0</formula>
    </cfRule>
    <cfRule type="cellIs" dxfId="3440" priority="3420" operator="equal">
      <formula>1</formula>
    </cfRule>
  </conditionalFormatting>
  <conditionalFormatting sqref="AM28">
    <cfRule type="cellIs" dxfId="3439" priority="3417" operator="equal">
      <formula>0</formula>
    </cfRule>
    <cfRule type="cellIs" dxfId="3438" priority="3418" operator="equal">
      <formula>1</formula>
    </cfRule>
  </conditionalFormatting>
  <conditionalFormatting sqref="AQ32:AR33 AQ38:AR38 AQ42:AR42 AQ46:AR47 AQ51:AR51">
    <cfRule type="cellIs" dxfId="3437" priority="3413" operator="equal">
      <formula>0</formula>
    </cfRule>
    <cfRule type="cellIs" dxfId="3436" priority="3414" operator="equal">
      <formula>1</formula>
    </cfRule>
  </conditionalFormatting>
  <conditionalFormatting sqref="AS32:AS33 AS38 AS42 AS46:AS47 AS51">
    <cfRule type="cellIs" dxfId="3435" priority="3411" operator="equal">
      <formula>0</formula>
    </cfRule>
    <cfRule type="cellIs" dxfId="3434" priority="3412" operator="equal">
      <formula>1</formula>
    </cfRule>
  </conditionalFormatting>
  <conditionalFormatting sqref="AM32:AP33 AM38:AP38 AM42:AP42 AM46:AP47 AM51:AP51">
    <cfRule type="cellIs" dxfId="3433" priority="3409" operator="equal">
      <formula>0</formula>
    </cfRule>
    <cfRule type="cellIs" dxfId="3432" priority="3410" operator="equal">
      <formula>1</formula>
    </cfRule>
  </conditionalFormatting>
  <conditionalFormatting sqref="AN69">
    <cfRule type="cellIs" dxfId="3431" priority="3415" operator="equal">
      <formula>0</formula>
    </cfRule>
    <cfRule type="cellIs" dxfId="3430" priority="3416" operator="equal">
      <formula>1</formula>
    </cfRule>
  </conditionalFormatting>
  <conditionalFormatting sqref="AQ32:AR33 AQ38:AR38 AQ42:AR42 AQ46:AR47 AQ51:AR51">
    <cfRule type="cellIs" dxfId="3429" priority="3407" operator="equal">
      <formula>0</formula>
    </cfRule>
    <cfRule type="cellIs" dxfId="3428" priority="3408" operator="equal">
      <formula>1</formula>
    </cfRule>
  </conditionalFormatting>
  <conditionalFormatting sqref="AR32:AR33 AR38 AR42 AR46:AR47 AR51">
    <cfRule type="cellIs" dxfId="3427" priority="3405" operator="equal">
      <formula>0</formula>
    </cfRule>
    <cfRule type="cellIs" dxfId="3426" priority="3406" operator="equal">
      <formula>1</formula>
    </cfRule>
  </conditionalFormatting>
  <conditionalFormatting sqref="AQ26:AR27">
    <cfRule type="cellIs" dxfId="3425" priority="3357" operator="equal">
      <formula>0</formula>
    </cfRule>
    <cfRule type="cellIs" dxfId="3424" priority="3358" operator="equal">
      <formula>1</formula>
    </cfRule>
  </conditionalFormatting>
  <conditionalFormatting sqref="AM29">
    <cfRule type="cellIs" dxfId="3423" priority="3401" operator="equal">
      <formula>0</formula>
    </cfRule>
    <cfRule type="cellIs" dxfId="3422" priority="3402" operator="equal">
      <formula>1</formula>
    </cfRule>
  </conditionalFormatting>
  <conditionalFormatting sqref="AS55">
    <cfRule type="cellIs" dxfId="3421" priority="3397" operator="equal">
      <formula>0</formula>
    </cfRule>
    <cfRule type="cellIs" dxfId="3420" priority="3398" operator="equal">
      <formula>1</formula>
    </cfRule>
  </conditionalFormatting>
  <conditionalFormatting sqref="AQ55:AR55">
    <cfRule type="cellIs" dxfId="3419" priority="3399" operator="equal">
      <formula>0</formula>
    </cfRule>
    <cfRule type="cellIs" dxfId="3418" priority="3400" operator="equal">
      <formula>1</formula>
    </cfRule>
  </conditionalFormatting>
  <conditionalFormatting sqref="AQ55:AR55">
    <cfRule type="cellIs" dxfId="3417" priority="3393" operator="equal">
      <formula>0</formula>
    </cfRule>
    <cfRule type="cellIs" dxfId="3416" priority="3394" operator="equal">
      <formula>1</formula>
    </cfRule>
  </conditionalFormatting>
  <conditionalFormatting sqref="AM56:AP56">
    <cfRule type="cellIs" dxfId="3415" priority="3385" operator="equal">
      <formula>0</formula>
    </cfRule>
    <cfRule type="cellIs" dxfId="3414" priority="3386" operator="equal">
      <formula>1</formula>
    </cfRule>
  </conditionalFormatting>
  <conditionalFormatting sqref="AQ56:AR56">
    <cfRule type="cellIs" dxfId="3413" priority="3389" operator="equal">
      <formula>0</formula>
    </cfRule>
    <cfRule type="cellIs" dxfId="3412" priority="3390" operator="equal">
      <formula>1</formula>
    </cfRule>
  </conditionalFormatting>
  <conditionalFormatting sqref="AS56">
    <cfRule type="cellIs" dxfId="3411" priority="3387" operator="equal">
      <formula>0</formula>
    </cfRule>
    <cfRule type="cellIs" dxfId="3410" priority="3388" operator="equal">
      <formula>1</formula>
    </cfRule>
  </conditionalFormatting>
  <conditionalFormatting sqref="AQ56:AR56">
    <cfRule type="cellIs" dxfId="3409" priority="3383" operator="equal">
      <formula>0</formula>
    </cfRule>
    <cfRule type="cellIs" dxfId="3408" priority="3384" operator="equal">
      <formula>1</formula>
    </cfRule>
  </conditionalFormatting>
  <conditionalFormatting sqref="AR56">
    <cfRule type="cellIs" dxfId="3407" priority="3381" operator="equal">
      <formula>0</formula>
    </cfRule>
    <cfRule type="cellIs" dxfId="3406" priority="3382" operator="equal">
      <formula>1</formula>
    </cfRule>
  </conditionalFormatting>
  <conditionalFormatting sqref="AM25">
    <cfRule type="cellIs" dxfId="3405" priority="3403" operator="equal">
      <formula>0</formula>
    </cfRule>
    <cfRule type="cellIs" dxfId="3404" priority="3404" operator="equal">
      <formula>1</formula>
    </cfRule>
  </conditionalFormatting>
  <conditionalFormatting sqref="AM55:AP55">
    <cfRule type="cellIs" dxfId="3403" priority="3395" operator="equal">
      <formula>0</formula>
    </cfRule>
    <cfRule type="cellIs" dxfId="3402" priority="3396" operator="equal">
      <formula>1</formula>
    </cfRule>
  </conditionalFormatting>
  <conditionalFormatting sqref="AR55">
    <cfRule type="cellIs" dxfId="3401" priority="3391" operator="equal">
      <formula>0</formula>
    </cfRule>
    <cfRule type="cellIs" dxfId="3400" priority="3392" operator="equal">
      <formula>1</formula>
    </cfRule>
  </conditionalFormatting>
  <conditionalFormatting sqref="AM52:AP52">
    <cfRule type="cellIs" dxfId="3399" priority="3273" operator="equal">
      <formula>0</formula>
    </cfRule>
    <cfRule type="cellIs" dxfId="3398" priority="3274" operator="equal">
      <formula>1</formula>
    </cfRule>
  </conditionalFormatting>
  <conditionalFormatting sqref="AQ52:AR52">
    <cfRule type="cellIs" dxfId="3397" priority="3277" operator="equal">
      <formula>0</formula>
    </cfRule>
    <cfRule type="cellIs" dxfId="3396" priority="3278" operator="equal">
      <formula>1</formula>
    </cfRule>
  </conditionalFormatting>
  <conditionalFormatting sqref="AS52">
    <cfRule type="cellIs" dxfId="3395" priority="3275" operator="equal">
      <formula>0</formula>
    </cfRule>
    <cfRule type="cellIs" dxfId="3394" priority="3276" operator="equal">
      <formula>1</formula>
    </cfRule>
  </conditionalFormatting>
  <conditionalFormatting sqref="AQ52:AR52">
    <cfRule type="cellIs" dxfId="3393" priority="3271" operator="equal">
      <formula>0</formula>
    </cfRule>
    <cfRule type="cellIs" dxfId="3392" priority="3272" operator="equal">
      <formula>1</formula>
    </cfRule>
  </conditionalFormatting>
  <conditionalFormatting sqref="AR52">
    <cfRule type="cellIs" dxfId="3391" priority="3269" operator="equal">
      <formula>0</formula>
    </cfRule>
    <cfRule type="cellIs" dxfId="3390" priority="3270" operator="equal">
      <formula>1</formula>
    </cfRule>
  </conditionalFormatting>
  <conditionalFormatting sqref="AM14:AP18">
    <cfRule type="cellIs" dxfId="3389" priority="3375" operator="equal">
      <formula>0</formula>
    </cfRule>
    <cfRule type="cellIs" dxfId="3388" priority="3376" operator="equal">
      <formula>1</formula>
    </cfRule>
  </conditionalFormatting>
  <conditionalFormatting sqref="AQ14:AR18">
    <cfRule type="cellIs" dxfId="3387" priority="3379" operator="equal">
      <formula>0</formula>
    </cfRule>
    <cfRule type="cellIs" dxfId="3386" priority="3380" operator="equal">
      <formula>1</formula>
    </cfRule>
  </conditionalFormatting>
  <conditionalFormatting sqref="AS14:AS18">
    <cfRule type="cellIs" dxfId="3385" priority="3377" operator="equal">
      <formula>0</formula>
    </cfRule>
    <cfRule type="cellIs" dxfId="3384" priority="3378" operator="equal">
      <formula>1</formula>
    </cfRule>
  </conditionalFormatting>
  <conditionalFormatting sqref="AQ14:AR18">
    <cfRule type="cellIs" dxfId="3383" priority="3373" operator="equal">
      <formula>0</formula>
    </cfRule>
    <cfRule type="cellIs" dxfId="3382" priority="3374" operator="equal">
      <formula>1</formula>
    </cfRule>
  </conditionalFormatting>
  <conditionalFormatting sqref="AR14:AR18">
    <cfRule type="cellIs" dxfId="3381" priority="3371" operator="equal">
      <formula>0</formula>
    </cfRule>
    <cfRule type="cellIs" dxfId="3380" priority="3372" operator="equal">
      <formula>1</formula>
    </cfRule>
  </conditionalFormatting>
  <conditionalFormatting sqref="AM20">
    <cfRule type="cellIs" dxfId="3379" priority="3369" operator="equal">
      <formula>0</formula>
    </cfRule>
    <cfRule type="cellIs" dxfId="3378" priority="3370" operator="equal">
      <formula>1</formula>
    </cfRule>
  </conditionalFormatting>
  <conditionalFormatting sqref="AM21:AP24">
    <cfRule type="cellIs" dxfId="3377" priority="3363" operator="equal">
      <formula>0</formula>
    </cfRule>
    <cfRule type="cellIs" dxfId="3376" priority="3364" operator="equal">
      <formula>1</formula>
    </cfRule>
  </conditionalFormatting>
  <conditionalFormatting sqref="AQ21:AR24">
    <cfRule type="cellIs" dxfId="3375" priority="3367" operator="equal">
      <formula>0</formula>
    </cfRule>
    <cfRule type="cellIs" dxfId="3374" priority="3368" operator="equal">
      <formula>1</formula>
    </cfRule>
  </conditionalFormatting>
  <conditionalFormatting sqref="AS21:AS24">
    <cfRule type="cellIs" dxfId="3373" priority="3365" operator="equal">
      <formula>0</formula>
    </cfRule>
    <cfRule type="cellIs" dxfId="3372" priority="3366" operator="equal">
      <formula>1</formula>
    </cfRule>
  </conditionalFormatting>
  <conditionalFormatting sqref="AQ21:AR24">
    <cfRule type="cellIs" dxfId="3371" priority="3361" operator="equal">
      <formula>0</formula>
    </cfRule>
    <cfRule type="cellIs" dxfId="3370" priority="3362" operator="equal">
      <formula>1</formula>
    </cfRule>
  </conditionalFormatting>
  <conditionalFormatting sqref="AR21:AR24">
    <cfRule type="cellIs" dxfId="3369" priority="3359" operator="equal">
      <formula>0</formula>
    </cfRule>
    <cfRule type="cellIs" dxfId="3368" priority="3360" operator="equal">
      <formula>1</formula>
    </cfRule>
  </conditionalFormatting>
  <conditionalFormatting sqref="AM26:AP27">
    <cfRule type="cellIs" dxfId="3367" priority="3353" operator="equal">
      <formula>0</formula>
    </cfRule>
    <cfRule type="cellIs" dxfId="3366" priority="3354" operator="equal">
      <formula>1</formula>
    </cfRule>
  </conditionalFormatting>
  <conditionalFormatting sqref="AS26:AS27">
    <cfRule type="cellIs" dxfId="3365" priority="3355" operator="equal">
      <formula>0</formula>
    </cfRule>
    <cfRule type="cellIs" dxfId="3364" priority="3356" operator="equal">
      <formula>1</formula>
    </cfRule>
  </conditionalFormatting>
  <conditionalFormatting sqref="AQ26:AR27">
    <cfRule type="cellIs" dxfId="3363" priority="3351" operator="equal">
      <formula>0</formula>
    </cfRule>
    <cfRule type="cellIs" dxfId="3362" priority="3352" operator="equal">
      <formula>1</formula>
    </cfRule>
  </conditionalFormatting>
  <conditionalFormatting sqref="AR26:AR27">
    <cfRule type="cellIs" dxfId="3361" priority="3349" operator="equal">
      <formula>0</formula>
    </cfRule>
    <cfRule type="cellIs" dxfId="3360" priority="3350" operator="equal">
      <formula>1</formula>
    </cfRule>
  </conditionalFormatting>
  <conditionalFormatting sqref="AM30:AP31">
    <cfRule type="cellIs" dxfId="3359" priority="3343" operator="equal">
      <formula>0</formula>
    </cfRule>
    <cfRule type="cellIs" dxfId="3358" priority="3344" operator="equal">
      <formula>1</formula>
    </cfRule>
  </conditionalFormatting>
  <conditionalFormatting sqref="AQ30:AR31">
    <cfRule type="cellIs" dxfId="3357" priority="3347" operator="equal">
      <formula>0</formula>
    </cfRule>
    <cfRule type="cellIs" dxfId="3356" priority="3348" operator="equal">
      <formula>1</formula>
    </cfRule>
  </conditionalFormatting>
  <conditionalFormatting sqref="AS30:AS31">
    <cfRule type="cellIs" dxfId="3355" priority="3345" operator="equal">
      <formula>0</formula>
    </cfRule>
    <cfRule type="cellIs" dxfId="3354" priority="3346" operator="equal">
      <formula>1</formula>
    </cfRule>
  </conditionalFormatting>
  <conditionalFormatting sqref="AQ30:AR31">
    <cfRule type="cellIs" dxfId="3353" priority="3341" operator="equal">
      <formula>0</formula>
    </cfRule>
    <cfRule type="cellIs" dxfId="3352" priority="3342" operator="equal">
      <formula>1</formula>
    </cfRule>
  </conditionalFormatting>
  <conditionalFormatting sqref="AR30:AR31">
    <cfRule type="cellIs" dxfId="3351" priority="3339" operator="equal">
      <formula>0</formula>
    </cfRule>
    <cfRule type="cellIs" dxfId="3350" priority="3340" operator="equal">
      <formula>1</formula>
    </cfRule>
  </conditionalFormatting>
  <conditionalFormatting sqref="AM34:AP37">
    <cfRule type="cellIs" dxfId="3349" priority="3333" operator="equal">
      <formula>0</formula>
    </cfRule>
    <cfRule type="cellIs" dxfId="3348" priority="3334" operator="equal">
      <formula>1</formula>
    </cfRule>
  </conditionalFormatting>
  <conditionalFormatting sqref="AQ34:AR37">
    <cfRule type="cellIs" dxfId="3347" priority="3337" operator="equal">
      <formula>0</formula>
    </cfRule>
    <cfRule type="cellIs" dxfId="3346" priority="3338" operator="equal">
      <formula>1</formula>
    </cfRule>
  </conditionalFormatting>
  <conditionalFormatting sqref="AS34:AS37">
    <cfRule type="cellIs" dxfId="3345" priority="3335" operator="equal">
      <formula>0</formula>
    </cfRule>
    <cfRule type="cellIs" dxfId="3344" priority="3336" operator="equal">
      <formula>1</formula>
    </cfRule>
  </conditionalFormatting>
  <conditionalFormatting sqref="AQ34:AR37">
    <cfRule type="cellIs" dxfId="3343" priority="3331" operator="equal">
      <formula>0</formula>
    </cfRule>
    <cfRule type="cellIs" dxfId="3342" priority="3332" operator="equal">
      <formula>1</formula>
    </cfRule>
  </conditionalFormatting>
  <conditionalFormatting sqref="AR34:AR37">
    <cfRule type="cellIs" dxfId="3341" priority="3329" operator="equal">
      <formula>0</formula>
    </cfRule>
    <cfRule type="cellIs" dxfId="3340" priority="3330" operator="equal">
      <formula>1</formula>
    </cfRule>
  </conditionalFormatting>
  <conditionalFormatting sqref="AM39:AP41">
    <cfRule type="cellIs" dxfId="3339" priority="3323" operator="equal">
      <formula>0</formula>
    </cfRule>
    <cfRule type="cellIs" dxfId="3338" priority="3324" operator="equal">
      <formula>1</formula>
    </cfRule>
  </conditionalFormatting>
  <conditionalFormatting sqref="AQ39:AR41">
    <cfRule type="cellIs" dxfId="3337" priority="3327" operator="equal">
      <formula>0</formula>
    </cfRule>
    <cfRule type="cellIs" dxfId="3336" priority="3328" operator="equal">
      <formula>1</formula>
    </cfRule>
  </conditionalFormatting>
  <conditionalFormatting sqref="AS39:AS41">
    <cfRule type="cellIs" dxfId="3335" priority="3325" operator="equal">
      <formula>0</formula>
    </cfRule>
    <cfRule type="cellIs" dxfId="3334" priority="3326" operator="equal">
      <formula>1</formula>
    </cfRule>
  </conditionalFormatting>
  <conditionalFormatting sqref="AQ39:AR41">
    <cfRule type="cellIs" dxfId="3333" priority="3321" operator="equal">
      <formula>0</formula>
    </cfRule>
    <cfRule type="cellIs" dxfId="3332" priority="3322" operator="equal">
      <formula>1</formula>
    </cfRule>
  </conditionalFormatting>
  <conditionalFormatting sqref="AR39:AR41">
    <cfRule type="cellIs" dxfId="3331" priority="3319" operator="equal">
      <formula>0</formula>
    </cfRule>
    <cfRule type="cellIs" dxfId="3330" priority="3320" operator="equal">
      <formula>1</formula>
    </cfRule>
  </conditionalFormatting>
  <conditionalFormatting sqref="AM43:AP45">
    <cfRule type="cellIs" dxfId="3329" priority="3313" operator="equal">
      <formula>0</formula>
    </cfRule>
    <cfRule type="cellIs" dxfId="3328" priority="3314" operator="equal">
      <formula>1</formula>
    </cfRule>
  </conditionalFormatting>
  <conditionalFormatting sqref="AQ43:AR45">
    <cfRule type="cellIs" dxfId="3327" priority="3317" operator="equal">
      <formula>0</formula>
    </cfRule>
    <cfRule type="cellIs" dxfId="3326" priority="3318" operator="equal">
      <formula>1</formula>
    </cfRule>
  </conditionalFormatting>
  <conditionalFormatting sqref="AS43:AS45">
    <cfRule type="cellIs" dxfId="3325" priority="3315" operator="equal">
      <formula>0</formula>
    </cfRule>
    <cfRule type="cellIs" dxfId="3324" priority="3316" operator="equal">
      <formula>1</formula>
    </cfRule>
  </conditionalFormatting>
  <conditionalFormatting sqref="AQ43:AR45">
    <cfRule type="cellIs" dxfId="3323" priority="3311" operator="equal">
      <formula>0</formula>
    </cfRule>
    <cfRule type="cellIs" dxfId="3322" priority="3312" operator="equal">
      <formula>1</formula>
    </cfRule>
  </conditionalFormatting>
  <conditionalFormatting sqref="AR43:AR45">
    <cfRule type="cellIs" dxfId="3321" priority="3309" operator="equal">
      <formula>0</formula>
    </cfRule>
    <cfRule type="cellIs" dxfId="3320" priority="3310" operator="equal">
      <formula>1</formula>
    </cfRule>
  </conditionalFormatting>
  <conditionalFormatting sqref="AM48:AP50">
    <cfRule type="cellIs" dxfId="3319" priority="3303" operator="equal">
      <formula>0</formula>
    </cfRule>
    <cfRule type="cellIs" dxfId="3318" priority="3304" operator="equal">
      <formula>1</formula>
    </cfRule>
  </conditionalFormatting>
  <conditionalFormatting sqref="AQ48:AR50">
    <cfRule type="cellIs" dxfId="3317" priority="3307" operator="equal">
      <formula>0</formula>
    </cfRule>
    <cfRule type="cellIs" dxfId="3316" priority="3308" operator="equal">
      <formula>1</formula>
    </cfRule>
  </conditionalFormatting>
  <conditionalFormatting sqref="AS48:AS50">
    <cfRule type="cellIs" dxfId="3315" priority="3305" operator="equal">
      <formula>0</formula>
    </cfRule>
    <cfRule type="cellIs" dxfId="3314" priority="3306" operator="equal">
      <formula>1</formula>
    </cfRule>
  </conditionalFormatting>
  <conditionalFormatting sqref="AQ48:AR50">
    <cfRule type="cellIs" dxfId="3313" priority="3301" operator="equal">
      <formula>0</formula>
    </cfRule>
    <cfRule type="cellIs" dxfId="3312" priority="3302" operator="equal">
      <formula>1</formula>
    </cfRule>
  </conditionalFormatting>
  <conditionalFormatting sqref="AR48:AR50">
    <cfRule type="cellIs" dxfId="3311" priority="3299" operator="equal">
      <formula>0</formula>
    </cfRule>
    <cfRule type="cellIs" dxfId="3310" priority="3300" operator="equal">
      <formula>1</formula>
    </cfRule>
  </conditionalFormatting>
  <conditionalFormatting sqref="AM53:AP54">
    <cfRule type="cellIs" dxfId="3309" priority="3293" operator="equal">
      <formula>0</formula>
    </cfRule>
    <cfRule type="cellIs" dxfId="3308" priority="3294" operator="equal">
      <formula>1</formula>
    </cfRule>
  </conditionalFormatting>
  <conditionalFormatting sqref="AQ53:AR54">
    <cfRule type="cellIs" dxfId="3307" priority="3297" operator="equal">
      <formula>0</formula>
    </cfRule>
    <cfRule type="cellIs" dxfId="3306" priority="3298" operator="equal">
      <formula>1</formula>
    </cfRule>
  </conditionalFormatting>
  <conditionalFormatting sqref="AS53:AS54">
    <cfRule type="cellIs" dxfId="3305" priority="3295" operator="equal">
      <formula>0</formula>
    </cfRule>
    <cfRule type="cellIs" dxfId="3304" priority="3296" operator="equal">
      <formula>1</formula>
    </cfRule>
  </conditionalFormatting>
  <conditionalFormatting sqref="AQ53:AR54">
    <cfRule type="cellIs" dxfId="3303" priority="3291" operator="equal">
      <formula>0</formula>
    </cfRule>
    <cfRule type="cellIs" dxfId="3302" priority="3292" operator="equal">
      <formula>1</formula>
    </cfRule>
  </conditionalFormatting>
  <conditionalFormatting sqref="AR53:AR54">
    <cfRule type="cellIs" dxfId="3301" priority="3289" operator="equal">
      <formula>0</formula>
    </cfRule>
    <cfRule type="cellIs" dxfId="3300" priority="3290" operator="equal">
      <formula>1</formula>
    </cfRule>
  </conditionalFormatting>
  <conditionalFormatting sqref="AM57:AP58">
    <cfRule type="cellIs" dxfId="3299" priority="3283" operator="equal">
      <formula>0</formula>
    </cfRule>
    <cfRule type="cellIs" dxfId="3298" priority="3284" operator="equal">
      <formula>1</formula>
    </cfRule>
  </conditionalFormatting>
  <conditionalFormatting sqref="AQ57:AR58">
    <cfRule type="cellIs" dxfId="3297" priority="3287" operator="equal">
      <formula>0</formula>
    </cfRule>
    <cfRule type="cellIs" dxfId="3296" priority="3288" operator="equal">
      <formula>1</formula>
    </cfRule>
  </conditionalFormatting>
  <conditionalFormatting sqref="AS57:AS58">
    <cfRule type="cellIs" dxfId="3295" priority="3285" operator="equal">
      <formula>0</formula>
    </cfRule>
    <cfRule type="cellIs" dxfId="3294" priority="3286" operator="equal">
      <formula>1</formula>
    </cfRule>
  </conditionalFormatting>
  <conditionalFormatting sqref="AQ57:AR58">
    <cfRule type="cellIs" dxfId="3293" priority="3281" operator="equal">
      <formula>0</formula>
    </cfRule>
    <cfRule type="cellIs" dxfId="3292" priority="3282" operator="equal">
      <formula>1</formula>
    </cfRule>
  </conditionalFormatting>
  <conditionalFormatting sqref="AR57:AR58">
    <cfRule type="cellIs" dxfId="3291" priority="3279" operator="equal">
      <formula>0</formula>
    </cfRule>
    <cfRule type="cellIs" dxfId="3290" priority="3280" operator="equal">
      <formula>1</formula>
    </cfRule>
  </conditionalFormatting>
  <conditionalFormatting sqref="AY69">
    <cfRule type="cellIs" dxfId="3289" priority="3267" operator="equal">
      <formula>"NO HABILITADO"</formula>
    </cfRule>
    <cfRule type="cellIs" dxfId="3288" priority="3268" operator="equal">
      <formula>"OK"</formula>
    </cfRule>
  </conditionalFormatting>
  <conditionalFormatting sqref="BL69">
    <cfRule type="cellIs" dxfId="3287" priority="3265" operator="equal">
      <formula>0</formula>
    </cfRule>
    <cfRule type="cellIs" dxfId="3286" priority="3266" operator="equal">
      <formula>1</formula>
    </cfRule>
  </conditionalFormatting>
  <conditionalFormatting sqref="BN69">
    <cfRule type="cellIs" dxfId="3285" priority="3263" operator="equal">
      <formula>0</formula>
    </cfRule>
    <cfRule type="cellIs" dxfId="3284" priority="3264" operator="equal">
      <formula>1</formula>
    </cfRule>
  </conditionalFormatting>
  <conditionalFormatting sqref="BI69">
    <cfRule type="cellIs" dxfId="3283" priority="3261" operator="equal">
      <formula>0</formula>
    </cfRule>
    <cfRule type="cellIs" dxfId="3282" priority="3262" operator="equal">
      <formula>1</formula>
    </cfRule>
  </conditionalFormatting>
  <conditionalFormatting sqref="BF13:BI13">
    <cfRule type="cellIs" dxfId="3281" priority="3255" operator="equal">
      <formula>0</formula>
    </cfRule>
    <cfRule type="cellIs" dxfId="3280" priority="3256" operator="equal">
      <formula>1</formula>
    </cfRule>
  </conditionalFormatting>
  <conditionalFormatting sqref="BJ13:BK13">
    <cfRule type="cellIs" dxfId="3279" priority="3259" operator="equal">
      <formula>0</formula>
    </cfRule>
    <cfRule type="cellIs" dxfId="3278" priority="3260" operator="equal">
      <formula>1</formula>
    </cfRule>
  </conditionalFormatting>
  <conditionalFormatting sqref="BL13">
    <cfRule type="cellIs" dxfId="3277" priority="3257" operator="equal">
      <formula>0</formula>
    </cfRule>
    <cfRule type="cellIs" dxfId="3276" priority="3258" operator="equal">
      <formula>1</formula>
    </cfRule>
  </conditionalFormatting>
  <conditionalFormatting sqref="BJ13:BK13">
    <cfRule type="cellIs" dxfId="3275" priority="3253" operator="equal">
      <formula>0</formula>
    </cfRule>
    <cfRule type="cellIs" dxfId="3274" priority="3254" operator="equal">
      <formula>1</formula>
    </cfRule>
  </conditionalFormatting>
  <conditionalFormatting sqref="BK13">
    <cfRule type="cellIs" dxfId="3273" priority="3251" operator="equal">
      <formula>0</formula>
    </cfRule>
    <cfRule type="cellIs" dxfId="3272" priority="3252" operator="equal">
      <formula>1</formula>
    </cfRule>
  </conditionalFormatting>
  <conditionalFormatting sqref="BF12">
    <cfRule type="cellIs" dxfId="3271" priority="3249" operator="equal">
      <formula>0</formula>
    </cfRule>
    <cfRule type="cellIs" dxfId="3270" priority="3250" operator="equal">
      <formula>1</formula>
    </cfRule>
  </conditionalFormatting>
  <conditionalFormatting sqref="BF19">
    <cfRule type="cellIs" dxfId="3269" priority="3247" operator="equal">
      <formula>0</formula>
    </cfRule>
    <cfRule type="cellIs" dxfId="3268" priority="3248" operator="equal">
      <formula>1</formula>
    </cfRule>
  </conditionalFormatting>
  <conditionalFormatting sqref="BF28">
    <cfRule type="cellIs" dxfId="3267" priority="3245" operator="equal">
      <formula>0</formula>
    </cfRule>
    <cfRule type="cellIs" dxfId="3266" priority="3246" operator="equal">
      <formula>1</formula>
    </cfRule>
  </conditionalFormatting>
  <conditionalFormatting sqref="BJ32:BK33 BJ38:BK38 BJ42:BK42 BJ46:BK47 BJ51:BK51">
    <cfRule type="cellIs" dxfId="3265" priority="3241" operator="equal">
      <formula>0</formula>
    </cfRule>
    <cfRule type="cellIs" dxfId="3264" priority="3242" operator="equal">
      <formula>1</formula>
    </cfRule>
  </conditionalFormatting>
  <conditionalFormatting sqref="BL32:BL33 BL38 BL42 BL46:BL47 BL51">
    <cfRule type="cellIs" dxfId="3263" priority="3239" operator="equal">
      <formula>0</formula>
    </cfRule>
    <cfRule type="cellIs" dxfId="3262" priority="3240" operator="equal">
      <formula>1</formula>
    </cfRule>
  </conditionalFormatting>
  <conditionalFormatting sqref="BF32:BI33 BF38:BI38 BF42:BI42 BF46:BI47 BF51:BI51">
    <cfRule type="cellIs" dxfId="3261" priority="3237" operator="equal">
      <formula>0</formula>
    </cfRule>
    <cfRule type="cellIs" dxfId="3260" priority="3238" operator="equal">
      <formula>1</formula>
    </cfRule>
  </conditionalFormatting>
  <conditionalFormatting sqref="BG69">
    <cfRule type="cellIs" dxfId="3259" priority="3243" operator="equal">
      <formula>0</formula>
    </cfRule>
    <cfRule type="cellIs" dxfId="3258" priority="3244" operator="equal">
      <formula>1</formula>
    </cfRule>
  </conditionalFormatting>
  <conditionalFormatting sqref="BJ32:BK33 BJ38:BK38 BJ42:BK42 BJ46:BK47 BJ51:BK51">
    <cfRule type="cellIs" dxfId="3257" priority="3235" operator="equal">
      <formula>0</formula>
    </cfRule>
    <cfRule type="cellIs" dxfId="3256" priority="3236" operator="equal">
      <formula>1</formula>
    </cfRule>
  </conditionalFormatting>
  <conditionalFormatting sqref="BK32:BK33 BK38 BK42 BK46:BK47 BK51">
    <cfRule type="cellIs" dxfId="3255" priority="3233" operator="equal">
      <formula>0</formula>
    </cfRule>
    <cfRule type="cellIs" dxfId="3254" priority="3234" operator="equal">
      <formula>1</formula>
    </cfRule>
  </conditionalFormatting>
  <conditionalFormatting sqref="BJ26:BK27">
    <cfRule type="cellIs" dxfId="3253" priority="3185" operator="equal">
      <formula>0</formula>
    </cfRule>
    <cfRule type="cellIs" dxfId="3252" priority="3186" operator="equal">
      <formula>1</formula>
    </cfRule>
  </conditionalFormatting>
  <conditionalFormatting sqref="BF29">
    <cfRule type="cellIs" dxfId="3251" priority="3229" operator="equal">
      <formula>0</formula>
    </cfRule>
    <cfRule type="cellIs" dxfId="3250" priority="3230" operator="equal">
      <formula>1</formula>
    </cfRule>
  </conditionalFormatting>
  <conditionalFormatting sqref="BL55">
    <cfRule type="cellIs" dxfId="3249" priority="3225" operator="equal">
      <formula>0</formula>
    </cfRule>
    <cfRule type="cellIs" dxfId="3248" priority="3226" operator="equal">
      <formula>1</formula>
    </cfRule>
  </conditionalFormatting>
  <conditionalFormatting sqref="BJ55:BK55">
    <cfRule type="cellIs" dxfId="3247" priority="3227" operator="equal">
      <formula>0</formula>
    </cfRule>
    <cfRule type="cellIs" dxfId="3246" priority="3228" operator="equal">
      <formula>1</formula>
    </cfRule>
  </conditionalFormatting>
  <conditionalFormatting sqref="BJ55:BK55">
    <cfRule type="cellIs" dxfId="3245" priority="3221" operator="equal">
      <formula>0</formula>
    </cfRule>
    <cfRule type="cellIs" dxfId="3244" priority="3222" operator="equal">
      <formula>1</formula>
    </cfRule>
  </conditionalFormatting>
  <conditionalFormatting sqref="BF56:BI56">
    <cfRule type="cellIs" dxfId="3243" priority="3213" operator="equal">
      <formula>0</formula>
    </cfRule>
    <cfRule type="cellIs" dxfId="3242" priority="3214" operator="equal">
      <formula>1</formula>
    </cfRule>
  </conditionalFormatting>
  <conditionalFormatting sqref="BJ56:BK56">
    <cfRule type="cellIs" dxfId="3241" priority="3217" operator="equal">
      <formula>0</formula>
    </cfRule>
    <cfRule type="cellIs" dxfId="3240" priority="3218" operator="equal">
      <formula>1</formula>
    </cfRule>
  </conditionalFormatting>
  <conditionalFormatting sqref="BL56">
    <cfRule type="cellIs" dxfId="3239" priority="3215" operator="equal">
      <formula>0</formula>
    </cfRule>
    <cfRule type="cellIs" dxfId="3238" priority="3216" operator="equal">
      <formula>1</formula>
    </cfRule>
  </conditionalFormatting>
  <conditionalFormatting sqref="BJ56:BK56">
    <cfRule type="cellIs" dxfId="3237" priority="3211" operator="equal">
      <formula>0</formula>
    </cfRule>
    <cfRule type="cellIs" dxfId="3236" priority="3212" operator="equal">
      <formula>1</formula>
    </cfRule>
  </conditionalFormatting>
  <conditionalFormatting sqref="BK56">
    <cfRule type="cellIs" dxfId="3235" priority="3209" operator="equal">
      <formula>0</formula>
    </cfRule>
    <cfRule type="cellIs" dxfId="3234" priority="3210" operator="equal">
      <formula>1</formula>
    </cfRule>
  </conditionalFormatting>
  <conditionalFormatting sqref="BF25">
    <cfRule type="cellIs" dxfId="3233" priority="3231" operator="equal">
      <formula>0</formula>
    </cfRule>
    <cfRule type="cellIs" dxfId="3232" priority="3232" operator="equal">
      <formula>1</formula>
    </cfRule>
  </conditionalFormatting>
  <conditionalFormatting sqref="BF55:BI55">
    <cfRule type="cellIs" dxfId="3231" priority="3223" operator="equal">
      <formula>0</formula>
    </cfRule>
    <cfRule type="cellIs" dxfId="3230" priority="3224" operator="equal">
      <formula>1</formula>
    </cfRule>
  </conditionalFormatting>
  <conditionalFormatting sqref="BK55">
    <cfRule type="cellIs" dxfId="3229" priority="3219" operator="equal">
      <formula>0</formula>
    </cfRule>
    <cfRule type="cellIs" dxfId="3228" priority="3220" operator="equal">
      <formula>1</formula>
    </cfRule>
  </conditionalFormatting>
  <conditionalFormatting sqref="BF52:BI52">
    <cfRule type="cellIs" dxfId="3227" priority="3101" operator="equal">
      <formula>0</formula>
    </cfRule>
    <cfRule type="cellIs" dxfId="3226" priority="3102" operator="equal">
      <formula>1</formula>
    </cfRule>
  </conditionalFormatting>
  <conditionalFormatting sqref="BJ52:BK52">
    <cfRule type="cellIs" dxfId="3225" priority="3105" operator="equal">
      <formula>0</formula>
    </cfRule>
    <cfRule type="cellIs" dxfId="3224" priority="3106" operator="equal">
      <formula>1</formula>
    </cfRule>
  </conditionalFormatting>
  <conditionalFormatting sqref="BL52">
    <cfRule type="cellIs" dxfId="3223" priority="3103" operator="equal">
      <formula>0</formula>
    </cfRule>
    <cfRule type="cellIs" dxfId="3222" priority="3104" operator="equal">
      <formula>1</formula>
    </cfRule>
  </conditionalFormatting>
  <conditionalFormatting sqref="BJ52:BK52">
    <cfRule type="cellIs" dxfId="3221" priority="3099" operator="equal">
      <formula>0</formula>
    </cfRule>
    <cfRule type="cellIs" dxfId="3220" priority="3100" operator="equal">
      <formula>1</formula>
    </cfRule>
  </conditionalFormatting>
  <conditionalFormatting sqref="BK52">
    <cfRule type="cellIs" dxfId="3219" priority="3097" operator="equal">
      <formula>0</formula>
    </cfRule>
    <cfRule type="cellIs" dxfId="3218" priority="3098" operator="equal">
      <formula>1</formula>
    </cfRule>
  </conditionalFormatting>
  <conditionalFormatting sqref="BF14:BI18">
    <cfRule type="cellIs" dxfId="3217" priority="3203" operator="equal">
      <formula>0</formula>
    </cfRule>
    <cfRule type="cellIs" dxfId="3216" priority="3204" operator="equal">
      <formula>1</formula>
    </cfRule>
  </conditionalFormatting>
  <conditionalFormatting sqref="BJ14:BK18">
    <cfRule type="cellIs" dxfId="3215" priority="3207" operator="equal">
      <formula>0</formula>
    </cfRule>
    <cfRule type="cellIs" dxfId="3214" priority="3208" operator="equal">
      <formula>1</formula>
    </cfRule>
  </conditionalFormatting>
  <conditionalFormatting sqref="BL14:BL18">
    <cfRule type="cellIs" dxfId="3213" priority="3205" operator="equal">
      <formula>0</formula>
    </cfRule>
    <cfRule type="cellIs" dxfId="3212" priority="3206" operator="equal">
      <formula>1</formula>
    </cfRule>
  </conditionalFormatting>
  <conditionalFormatting sqref="BJ14:BK18">
    <cfRule type="cellIs" dxfId="3211" priority="3201" operator="equal">
      <formula>0</formula>
    </cfRule>
    <cfRule type="cellIs" dxfId="3210" priority="3202" operator="equal">
      <formula>1</formula>
    </cfRule>
  </conditionalFormatting>
  <conditionalFormatting sqref="BK14:BK18">
    <cfRule type="cellIs" dxfId="3209" priority="3199" operator="equal">
      <formula>0</formula>
    </cfRule>
    <cfRule type="cellIs" dxfId="3208" priority="3200" operator="equal">
      <formula>1</formula>
    </cfRule>
  </conditionalFormatting>
  <conditionalFormatting sqref="BF20">
    <cfRule type="cellIs" dxfId="3207" priority="3197" operator="equal">
      <formula>0</formula>
    </cfRule>
    <cfRule type="cellIs" dxfId="3206" priority="3198" operator="equal">
      <formula>1</formula>
    </cfRule>
  </conditionalFormatting>
  <conditionalFormatting sqref="BF21:BI24">
    <cfRule type="cellIs" dxfId="3205" priority="3191" operator="equal">
      <formula>0</formula>
    </cfRule>
    <cfRule type="cellIs" dxfId="3204" priority="3192" operator="equal">
      <formula>1</formula>
    </cfRule>
  </conditionalFormatting>
  <conditionalFormatting sqref="BJ21:BK24">
    <cfRule type="cellIs" dxfId="3203" priority="3195" operator="equal">
      <formula>0</formula>
    </cfRule>
    <cfRule type="cellIs" dxfId="3202" priority="3196" operator="equal">
      <formula>1</formula>
    </cfRule>
  </conditionalFormatting>
  <conditionalFormatting sqref="BL21:BL24">
    <cfRule type="cellIs" dxfId="3201" priority="3193" operator="equal">
      <formula>0</formula>
    </cfRule>
    <cfRule type="cellIs" dxfId="3200" priority="3194" operator="equal">
      <formula>1</formula>
    </cfRule>
  </conditionalFormatting>
  <conditionalFormatting sqref="BJ21:BK24">
    <cfRule type="cellIs" dxfId="3199" priority="3189" operator="equal">
      <formula>0</formula>
    </cfRule>
    <cfRule type="cellIs" dxfId="3198" priority="3190" operator="equal">
      <formula>1</formula>
    </cfRule>
  </conditionalFormatting>
  <conditionalFormatting sqref="BK21:BK24">
    <cfRule type="cellIs" dxfId="3197" priority="3187" operator="equal">
      <formula>0</formula>
    </cfRule>
    <cfRule type="cellIs" dxfId="3196" priority="3188" operator="equal">
      <formula>1</formula>
    </cfRule>
  </conditionalFormatting>
  <conditionalFormatting sqref="BF26:BI27">
    <cfRule type="cellIs" dxfId="3195" priority="3181" operator="equal">
      <formula>0</formula>
    </cfRule>
    <cfRule type="cellIs" dxfId="3194" priority="3182" operator="equal">
      <formula>1</formula>
    </cfRule>
  </conditionalFormatting>
  <conditionalFormatting sqref="BL26:BL27">
    <cfRule type="cellIs" dxfId="3193" priority="3183" operator="equal">
      <formula>0</formula>
    </cfRule>
    <cfRule type="cellIs" dxfId="3192" priority="3184" operator="equal">
      <formula>1</formula>
    </cfRule>
  </conditionalFormatting>
  <conditionalFormatting sqref="BJ26:BK27">
    <cfRule type="cellIs" dxfId="3191" priority="3179" operator="equal">
      <formula>0</formula>
    </cfRule>
    <cfRule type="cellIs" dxfId="3190" priority="3180" operator="equal">
      <formula>1</formula>
    </cfRule>
  </conditionalFormatting>
  <conditionalFormatting sqref="BK26:BK27">
    <cfRule type="cellIs" dxfId="3189" priority="3177" operator="equal">
      <formula>0</formula>
    </cfRule>
    <cfRule type="cellIs" dxfId="3188" priority="3178" operator="equal">
      <formula>1</formula>
    </cfRule>
  </conditionalFormatting>
  <conditionalFormatting sqref="BF30:BI31">
    <cfRule type="cellIs" dxfId="3187" priority="3171" operator="equal">
      <formula>0</formula>
    </cfRule>
    <cfRule type="cellIs" dxfId="3186" priority="3172" operator="equal">
      <formula>1</formula>
    </cfRule>
  </conditionalFormatting>
  <conditionalFormatting sqref="BJ30:BK31">
    <cfRule type="cellIs" dxfId="3185" priority="3175" operator="equal">
      <formula>0</formula>
    </cfRule>
    <cfRule type="cellIs" dxfId="3184" priority="3176" operator="equal">
      <formula>1</formula>
    </cfRule>
  </conditionalFormatting>
  <conditionalFormatting sqref="BL30:BL31">
    <cfRule type="cellIs" dxfId="3183" priority="3173" operator="equal">
      <formula>0</formula>
    </cfRule>
    <cfRule type="cellIs" dxfId="3182" priority="3174" operator="equal">
      <formula>1</formula>
    </cfRule>
  </conditionalFormatting>
  <conditionalFormatting sqref="BJ30:BK31">
    <cfRule type="cellIs" dxfId="3181" priority="3169" operator="equal">
      <formula>0</formula>
    </cfRule>
    <cfRule type="cellIs" dxfId="3180" priority="3170" operator="equal">
      <formula>1</formula>
    </cfRule>
  </conditionalFormatting>
  <conditionalFormatting sqref="BK30:BK31">
    <cfRule type="cellIs" dxfId="3179" priority="3167" operator="equal">
      <formula>0</formula>
    </cfRule>
    <cfRule type="cellIs" dxfId="3178" priority="3168" operator="equal">
      <formula>1</formula>
    </cfRule>
  </conditionalFormatting>
  <conditionalFormatting sqref="BF34:BI37">
    <cfRule type="cellIs" dxfId="3177" priority="3161" operator="equal">
      <formula>0</formula>
    </cfRule>
    <cfRule type="cellIs" dxfId="3176" priority="3162" operator="equal">
      <formula>1</formula>
    </cfRule>
  </conditionalFormatting>
  <conditionalFormatting sqref="BJ34:BK37">
    <cfRule type="cellIs" dxfId="3175" priority="3165" operator="equal">
      <formula>0</formula>
    </cfRule>
    <cfRule type="cellIs" dxfId="3174" priority="3166" operator="equal">
      <formula>1</formula>
    </cfRule>
  </conditionalFormatting>
  <conditionalFormatting sqref="BL34:BL37">
    <cfRule type="cellIs" dxfId="3173" priority="3163" operator="equal">
      <formula>0</formula>
    </cfRule>
    <cfRule type="cellIs" dxfId="3172" priority="3164" operator="equal">
      <formula>1</formula>
    </cfRule>
  </conditionalFormatting>
  <conditionalFormatting sqref="BJ34:BK37">
    <cfRule type="cellIs" dxfId="3171" priority="3159" operator="equal">
      <formula>0</formula>
    </cfRule>
    <cfRule type="cellIs" dxfId="3170" priority="3160" operator="equal">
      <formula>1</formula>
    </cfRule>
  </conditionalFormatting>
  <conditionalFormatting sqref="BK34:BK37">
    <cfRule type="cellIs" dxfId="3169" priority="3157" operator="equal">
      <formula>0</formula>
    </cfRule>
    <cfRule type="cellIs" dxfId="3168" priority="3158" operator="equal">
      <formula>1</formula>
    </cfRule>
  </conditionalFormatting>
  <conditionalFormatting sqref="BF39:BI41">
    <cfRule type="cellIs" dxfId="3167" priority="3151" operator="equal">
      <formula>0</formula>
    </cfRule>
    <cfRule type="cellIs" dxfId="3166" priority="3152" operator="equal">
      <formula>1</formula>
    </cfRule>
  </conditionalFormatting>
  <conditionalFormatting sqref="BJ39:BK41">
    <cfRule type="cellIs" dxfId="3165" priority="3155" operator="equal">
      <formula>0</formula>
    </cfRule>
    <cfRule type="cellIs" dxfId="3164" priority="3156" operator="equal">
      <formula>1</formula>
    </cfRule>
  </conditionalFormatting>
  <conditionalFormatting sqref="BL39:BL41">
    <cfRule type="cellIs" dxfId="3163" priority="3153" operator="equal">
      <formula>0</formula>
    </cfRule>
    <cfRule type="cellIs" dxfId="3162" priority="3154" operator="equal">
      <formula>1</formula>
    </cfRule>
  </conditionalFormatting>
  <conditionalFormatting sqref="BJ39:BK41">
    <cfRule type="cellIs" dxfId="3161" priority="3149" operator="equal">
      <formula>0</formula>
    </cfRule>
    <cfRule type="cellIs" dxfId="3160" priority="3150" operator="equal">
      <formula>1</formula>
    </cfRule>
  </conditionalFormatting>
  <conditionalFormatting sqref="BK39:BK41">
    <cfRule type="cellIs" dxfId="3159" priority="3147" operator="equal">
      <formula>0</formula>
    </cfRule>
    <cfRule type="cellIs" dxfId="3158" priority="3148" operator="equal">
      <formula>1</formula>
    </cfRule>
  </conditionalFormatting>
  <conditionalFormatting sqref="BF43:BI45">
    <cfRule type="cellIs" dxfId="3157" priority="3141" operator="equal">
      <formula>0</formula>
    </cfRule>
    <cfRule type="cellIs" dxfId="3156" priority="3142" operator="equal">
      <formula>1</formula>
    </cfRule>
  </conditionalFormatting>
  <conditionalFormatting sqref="BJ43:BK45">
    <cfRule type="cellIs" dxfId="3155" priority="3145" operator="equal">
      <formula>0</formula>
    </cfRule>
    <cfRule type="cellIs" dxfId="3154" priority="3146" operator="equal">
      <formula>1</formula>
    </cfRule>
  </conditionalFormatting>
  <conditionalFormatting sqref="BL43:BL45">
    <cfRule type="cellIs" dxfId="3153" priority="3143" operator="equal">
      <formula>0</formula>
    </cfRule>
    <cfRule type="cellIs" dxfId="3152" priority="3144" operator="equal">
      <formula>1</formula>
    </cfRule>
  </conditionalFormatting>
  <conditionalFormatting sqref="BJ43:BK45">
    <cfRule type="cellIs" dxfId="3151" priority="3139" operator="equal">
      <formula>0</formula>
    </cfRule>
    <cfRule type="cellIs" dxfId="3150" priority="3140" operator="equal">
      <formula>1</formula>
    </cfRule>
  </conditionalFormatting>
  <conditionalFormatting sqref="BK43:BK45">
    <cfRule type="cellIs" dxfId="3149" priority="3137" operator="equal">
      <formula>0</formula>
    </cfRule>
    <cfRule type="cellIs" dxfId="3148" priority="3138" operator="equal">
      <formula>1</formula>
    </cfRule>
  </conditionalFormatting>
  <conditionalFormatting sqref="BF48:BI50">
    <cfRule type="cellIs" dxfId="3147" priority="3131" operator="equal">
      <formula>0</formula>
    </cfRule>
    <cfRule type="cellIs" dxfId="3146" priority="3132" operator="equal">
      <formula>1</formula>
    </cfRule>
  </conditionalFormatting>
  <conditionalFormatting sqref="BJ48:BK50">
    <cfRule type="cellIs" dxfId="3145" priority="3135" operator="equal">
      <formula>0</formula>
    </cfRule>
    <cfRule type="cellIs" dxfId="3144" priority="3136" operator="equal">
      <formula>1</formula>
    </cfRule>
  </conditionalFormatting>
  <conditionalFormatting sqref="BL48:BL50">
    <cfRule type="cellIs" dxfId="3143" priority="3133" operator="equal">
      <formula>0</formula>
    </cfRule>
    <cfRule type="cellIs" dxfId="3142" priority="3134" operator="equal">
      <formula>1</formula>
    </cfRule>
  </conditionalFormatting>
  <conditionalFormatting sqref="BJ48:BK50">
    <cfRule type="cellIs" dxfId="3141" priority="3129" operator="equal">
      <formula>0</formula>
    </cfRule>
    <cfRule type="cellIs" dxfId="3140" priority="3130" operator="equal">
      <formula>1</formula>
    </cfRule>
  </conditionalFormatting>
  <conditionalFormatting sqref="BK48:BK50">
    <cfRule type="cellIs" dxfId="3139" priority="3127" operator="equal">
      <formula>0</formula>
    </cfRule>
    <cfRule type="cellIs" dxfId="3138" priority="3128" operator="equal">
      <formula>1</formula>
    </cfRule>
  </conditionalFormatting>
  <conditionalFormatting sqref="BF53:BI54">
    <cfRule type="cellIs" dxfId="3137" priority="3121" operator="equal">
      <formula>0</formula>
    </cfRule>
    <cfRule type="cellIs" dxfId="3136" priority="3122" operator="equal">
      <formula>1</formula>
    </cfRule>
  </conditionalFormatting>
  <conditionalFormatting sqref="BJ53:BK54">
    <cfRule type="cellIs" dxfId="3135" priority="3125" operator="equal">
      <formula>0</formula>
    </cfRule>
    <cfRule type="cellIs" dxfId="3134" priority="3126" operator="equal">
      <formula>1</formula>
    </cfRule>
  </conditionalFormatting>
  <conditionalFormatting sqref="BL53:BL54">
    <cfRule type="cellIs" dxfId="3133" priority="3123" operator="equal">
      <formula>0</formula>
    </cfRule>
    <cfRule type="cellIs" dxfId="3132" priority="3124" operator="equal">
      <formula>1</formula>
    </cfRule>
  </conditionalFormatting>
  <conditionalFormatting sqref="BJ53:BK54">
    <cfRule type="cellIs" dxfId="3131" priority="3119" operator="equal">
      <formula>0</formula>
    </cfRule>
    <cfRule type="cellIs" dxfId="3130" priority="3120" operator="equal">
      <formula>1</formula>
    </cfRule>
  </conditionalFormatting>
  <conditionalFormatting sqref="BK53:BK54">
    <cfRule type="cellIs" dxfId="3129" priority="3117" operator="equal">
      <formula>0</formula>
    </cfRule>
    <cfRule type="cellIs" dxfId="3128" priority="3118" operator="equal">
      <formula>1</formula>
    </cfRule>
  </conditionalFormatting>
  <conditionalFormatting sqref="BF57:BI58">
    <cfRule type="cellIs" dxfId="3127" priority="3111" operator="equal">
      <formula>0</formula>
    </cfRule>
    <cfRule type="cellIs" dxfId="3126" priority="3112" operator="equal">
      <formula>1</formula>
    </cfRule>
  </conditionalFormatting>
  <conditionalFormatting sqref="BJ57:BK58">
    <cfRule type="cellIs" dxfId="3125" priority="3115" operator="equal">
      <formula>0</formula>
    </cfRule>
    <cfRule type="cellIs" dxfId="3124" priority="3116" operator="equal">
      <formula>1</formula>
    </cfRule>
  </conditionalFormatting>
  <conditionalFormatting sqref="BL57:BL58">
    <cfRule type="cellIs" dxfId="3123" priority="3113" operator="equal">
      <formula>0</formula>
    </cfRule>
    <cfRule type="cellIs" dxfId="3122" priority="3114" operator="equal">
      <formula>1</formula>
    </cfRule>
  </conditionalFormatting>
  <conditionalFormatting sqref="BJ57:BK58">
    <cfRule type="cellIs" dxfId="3121" priority="3109" operator="equal">
      <formula>0</formula>
    </cfRule>
    <cfRule type="cellIs" dxfId="3120" priority="3110" operator="equal">
      <formula>1</formula>
    </cfRule>
  </conditionalFormatting>
  <conditionalFormatting sqref="BK57:BK58">
    <cfRule type="cellIs" dxfId="3119" priority="3107" operator="equal">
      <formula>0</formula>
    </cfRule>
    <cfRule type="cellIs" dxfId="3118" priority="3108" operator="equal">
      <formula>1</formula>
    </cfRule>
  </conditionalFormatting>
  <conditionalFormatting sqref="BR69">
    <cfRule type="cellIs" dxfId="3117" priority="3095" operator="equal">
      <formula>"NO HABILITADO"</formula>
    </cfRule>
    <cfRule type="cellIs" dxfId="3116" priority="3096" operator="equal">
      <formula>"OK"</formula>
    </cfRule>
  </conditionalFormatting>
  <conditionalFormatting sqref="CE69">
    <cfRule type="cellIs" dxfId="3115" priority="3093" operator="equal">
      <formula>0</formula>
    </cfRule>
    <cfRule type="cellIs" dxfId="3114" priority="3094" operator="equal">
      <formula>1</formula>
    </cfRule>
  </conditionalFormatting>
  <conditionalFormatting sqref="CG69">
    <cfRule type="cellIs" dxfId="3113" priority="3091" operator="equal">
      <formula>0</formula>
    </cfRule>
    <cfRule type="cellIs" dxfId="3112" priority="3092" operator="equal">
      <formula>1</formula>
    </cfRule>
  </conditionalFormatting>
  <conditionalFormatting sqref="CB69">
    <cfRule type="cellIs" dxfId="3111" priority="3089" operator="equal">
      <formula>0</formula>
    </cfRule>
    <cfRule type="cellIs" dxfId="3110" priority="3090" operator="equal">
      <formula>1</formula>
    </cfRule>
  </conditionalFormatting>
  <conditionalFormatting sqref="BY13:CB13">
    <cfRule type="cellIs" dxfId="3109" priority="3083" operator="equal">
      <formula>0</formula>
    </cfRule>
    <cfRule type="cellIs" dxfId="3108" priority="3084" operator="equal">
      <formula>1</formula>
    </cfRule>
  </conditionalFormatting>
  <conditionalFormatting sqref="CC13:CD13">
    <cfRule type="cellIs" dxfId="3107" priority="3087" operator="equal">
      <formula>0</formula>
    </cfRule>
    <cfRule type="cellIs" dxfId="3106" priority="3088" operator="equal">
      <formula>1</formula>
    </cfRule>
  </conditionalFormatting>
  <conditionalFormatting sqref="CE13">
    <cfRule type="cellIs" dxfId="3105" priority="3085" operator="equal">
      <formula>0</formula>
    </cfRule>
    <cfRule type="cellIs" dxfId="3104" priority="3086" operator="equal">
      <formula>1</formula>
    </cfRule>
  </conditionalFormatting>
  <conditionalFormatting sqref="CC13:CD13">
    <cfRule type="cellIs" dxfId="3103" priority="3081" operator="equal">
      <formula>0</formula>
    </cfRule>
    <cfRule type="cellIs" dxfId="3102" priority="3082" operator="equal">
      <formula>1</formula>
    </cfRule>
  </conditionalFormatting>
  <conditionalFormatting sqref="CD13">
    <cfRule type="cellIs" dxfId="3101" priority="3079" operator="equal">
      <formula>0</formula>
    </cfRule>
    <cfRule type="cellIs" dxfId="3100" priority="3080" operator="equal">
      <formula>1</formula>
    </cfRule>
  </conditionalFormatting>
  <conditionalFormatting sqref="BY12">
    <cfRule type="cellIs" dxfId="3099" priority="3077" operator="equal">
      <formula>0</formula>
    </cfRule>
    <cfRule type="cellIs" dxfId="3098" priority="3078" operator="equal">
      <formula>1</formula>
    </cfRule>
  </conditionalFormatting>
  <conditionalFormatting sqref="BY19">
    <cfRule type="cellIs" dxfId="3097" priority="3075" operator="equal">
      <formula>0</formula>
    </cfRule>
    <cfRule type="cellIs" dxfId="3096" priority="3076" operator="equal">
      <formula>1</formula>
    </cfRule>
  </conditionalFormatting>
  <conditionalFormatting sqref="BY28">
    <cfRule type="cellIs" dxfId="3095" priority="3073" operator="equal">
      <formula>0</formula>
    </cfRule>
    <cfRule type="cellIs" dxfId="3094" priority="3074" operator="equal">
      <formula>1</formula>
    </cfRule>
  </conditionalFormatting>
  <conditionalFormatting sqref="CC32:CD33 CC38:CD38 CC42:CD42 CC46:CD47 CC51:CD51">
    <cfRule type="cellIs" dxfId="3093" priority="3069" operator="equal">
      <formula>0</formula>
    </cfRule>
    <cfRule type="cellIs" dxfId="3092" priority="3070" operator="equal">
      <formula>1</formula>
    </cfRule>
  </conditionalFormatting>
  <conditionalFormatting sqref="CE32:CE33 CE38 CE42 CE46:CE47 CE51">
    <cfRule type="cellIs" dxfId="3091" priority="3067" operator="equal">
      <formula>0</formula>
    </cfRule>
    <cfRule type="cellIs" dxfId="3090" priority="3068" operator="equal">
      <formula>1</formula>
    </cfRule>
  </conditionalFormatting>
  <conditionalFormatting sqref="BY32:CB33 BY38:CB38 BY42:CB42 BY46:CB47 BY51:CB51">
    <cfRule type="cellIs" dxfId="3089" priority="3065" operator="equal">
      <formula>0</formula>
    </cfRule>
    <cfRule type="cellIs" dxfId="3088" priority="3066" operator="equal">
      <formula>1</formula>
    </cfRule>
  </conditionalFormatting>
  <conditionalFormatting sqref="BZ69">
    <cfRule type="cellIs" dxfId="3087" priority="3071" operator="equal">
      <formula>0</formula>
    </cfRule>
    <cfRule type="cellIs" dxfId="3086" priority="3072" operator="equal">
      <formula>1</formula>
    </cfRule>
  </conditionalFormatting>
  <conditionalFormatting sqref="CC32:CD33 CC38:CD38 CC42:CD42 CC46:CD47 CC51:CD51">
    <cfRule type="cellIs" dxfId="3085" priority="3063" operator="equal">
      <formula>0</formula>
    </cfRule>
    <cfRule type="cellIs" dxfId="3084" priority="3064" operator="equal">
      <formula>1</formula>
    </cfRule>
  </conditionalFormatting>
  <conditionalFormatting sqref="CD32:CD33 CD38 CD42 CD46:CD47 CD51">
    <cfRule type="cellIs" dxfId="3083" priority="3061" operator="equal">
      <formula>0</formula>
    </cfRule>
    <cfRule type="cellIs" dxfId="3082" priority="3062" operator="equal">
      <formula>1</formula>
    </cfRule>
  </conditionalFormatting>
  <conditionalFormatting sqref="CC26:CD27">
    <cfRule type="cellIs" dxfId="3081" priority="3013" operator="equal">
      <formula>0</formula>
    </cfRule>
    <cfRule type="cellIs" dxfId="3080" priority="3014" operator="equal">
      <formula>1</formula>
    </cfRule>
  </conditionalFormatting>
  <conditionalFormatting sqref="BY29">
    <cfRule type="cellIs" dxfId="3079" priority="3057" operator="equal">
      <formula>0</formula>
    </cfRule>
    <cfRule type="cellIs" dxfId="3078" priority="3058" operator="equal">
      <formula>1</formula>
    </cfRule>
  </conditionalFormatting>
  <conditionalFormatting sqref="CE55">
    <cfRule type="cellIs" dxfId="3077" priority="3053" operator="equal">
      <formula>0</formula>
    </cfRule>
    <cfRule type="cellIs" dxfId="3076" priority="3054" operator="equal">
      <formula>1</formula>
    </cfRule>
  </conditionalFormatting>
  <conditionalFormatting sqref="CC55:CD55">
    <cfRule type="cellIs" dxfId="3075" priority="3055" operator="equal">
      <formula>0</formula>
    </cfRule>
    <cfRule type="cellIs" dxfId="3074" priority="3056" operator="equal">
      <formula>1</formula>
    </cfRule>
  </conditionalFormatting>
  <conditionalFormatting sqref="CC55:CD55">
    <cfRule type="cellIs" dxfId="3073" priority="3049" operator="equal">
      <formula>0</formula>
    </cfRule>
    <cfRule type="cellIs" dxfId="3072" priority="3050" operator="equal">
      <formula>1</formula>
    </cfRule>
  </conditionalFormatting>
  <conditionalFormatting sqref="BY56:CB56">
    <cfRule type="cellIs" dxfId="3071" priority="3041" operator="equal">
      <formula>0</formula>
    </cfRule>
    <cfRule type="cellIs" dxfId="3070" priority="3042" operator="equal">
      <formula>1</formula>
    </cfRule>
  </conditionalFormatting>
  <conditionalFormatting sqref="CC56:CD56">
    <cfRule type="cellIs" dxfId="3069" priority="3045" operator="equal">
      <formula>0</formula>
    </cfRule>
    <cfRule type="cellIs" dxfId="3068" priority="3046" operator="equal">
      <formula>1</formula>
    </cfRule>
  </conditionalFormatting>
  <conditionalFormatting sqref="CE56">
    <cfRule type="cellIs" dxfId="3067" priority="3043" operator="equal">
      <formula>0</formula>
    </cfRule>
    <cfRule type="cellIs" dxfId="3066" priority="3044" operator="equal">
      <formula>1</formula>
    </cfRule>
  </conditionalFormatting>
  <conditionalFormatting sqref="CC56:CD56">
    <cfRule type="cellIs" dxfId="3065" priority="3039" operator="equal">
      <formula>0</formula>
    </cfRule>
    <cfRule type="cellIs" dxfId="3064" priority="3040" operator="equal">
      <formula>1</formula>
    </cfRule>
  </conditionalFormatting>
  <conditionalFormatting sqref="CD56">
    <cfRule type="cellIs" dxfId="3063" priority="3037" operator="equal">
      <formula>0</formula>
    </cfRule>
    <cfRule type="cellIs" dxfId="3062" priority="3038" operator="equal">
      <formula>1</formula>
    </cfRule>
  </conditionalFormatting>
  <conditionalFormatting sqref="BY25">
    <cfRule type="cellIs" dxfId="3061" priority="3059" operator="equal">
      <formula>0</formula>
    </cfRule>
    <cfRule type="cellIs" dxfId="3060" priority="3060" operator="equal">
      <formula>1</formula>
    </cfRule>
  </conditionalFormatting>
  <conditionalFormatting sqref="BY55:CB55">
    <cfRule type="cellIs" dxfId="3059" priority="3051" operator="equal">
      <formula>0</formula>
    </cfRule>
    <cfRule type="cellIs" dxfId="3058" priority="3052" operator="equal">
      <formula>1</formula>
    </cfRule>
  </conditionalFormatting>
  <conditionalFormatting sqref="CD55">
    <cfRule type="cellIs" dxfId="3057" priority="3047" operator="equal">
      <formula>0</formula>
    </cfRule>
    <cfRule type="cellIs" dxfId="3056" priority="3048" operator="equal">
      <formula>1</formula>
    </cfRule>
  </conditionalFormatting>
  <conditionalFormatting sqref="BY52:CB52">
    <cfRule type="cellIs" dxfId="3055" priority="2929" operator="equal">
      <formula>0</formula>
    </cfRule>
    <cfRule type="cellIs" dxfId="3054" priority="2930" operator="equal">
      <formula>1</formula>
    </cfRule>
  </conditionalFormatting>
  <conditionalFormatting sqref="CC52:CD52">
    <cfRule type="cellIs" dxfId="3053" priority="2933" operator="equal">
      <formula>0</formula>
    </cfRule>
    <cfRule type="cellIs" dxfId="3052" priority="2934" operator="equal">
      <formula>1</formula>
    </cfRule>
  </conditionalFormatting>
  <conditionalFormatting sqref="CE52">
    <cfRule type="cellIs" dxfId="3051" priority="2931" operator="equal">
      <formula>0</formula>
    </cfRule>
    <cfRule type="cellIs" dxfId="3050" priority="2932" operator="equal">
      <formula>1</formula>
    </cfRule>
  </conditionalFormatting>
  <conditionalFormatting sqref="CC52:CD52">
    <cfRule type="cellIs" dxfId="3049" priority="2927" operator="equal">
      <formula>0</formula>
    </cfRule>
    <cfRule type="cellIs" dxfId="3048" priority="2928" operator="equal">
      <formula>1</formula>
    </cfRule>
  </conditionalFormatting>
  <conditionalFormatting sqref="CD52">
    <cfRule type="cellIs" dxfId="3047" priority="2925" operator="equal">
      <formula>0</formula>
    </cfRule>
    <cfRule type="cellIs" dxfId="3046" priority="2926" operator="equal">
      <formula>1</formula>
    </cfRule>
  </conditionalFormatting>
  <conditionalFormatting sqref="BY14:CB18">
    <cfRule type="cellIs" dxfId="3045" priority="3031" operator="equal">
      <formula>0</formula>
    </cfRule>
    <cfRule type="cellIs" dxfId="3044" priority="3032" operator="equal">
      <formula>1</formula>
    </cfRule>
  </conditionalFormatting>
  <conditionalFormatting sqref="CC14:CD18">
    <cfRule type="cellIs" dxfId="3043" priority="3035" operator="equal">
      <formula>0</formula>
    </cfRule>
    <cfRule type="cellIs" dxfId="3042" priority="3036" operator="equal">
      <formula>1</formula>
    </cfRule>
  </conditionalFormatting>
  <conditionalFormatting sqref="CE14:CE18">
    <cfRule type="cellIs" dxfId="3041" priority="3033" operator="equal">
      <formula>0</formula>
    </cfRule>
    <cfRule type="cellIs" dxfId="3040" priority="3034" operator="equal">
      <formula>1</formula>
    </cfRule>
  </conditionalFormatting>
  <conditionalFormatting sqref="CC14:CD18">
    <cfRule type="cellIs" dxfId="3039" priority="3029" operator="equal">
      <formula>0</formula>
    </cfRule>
    <cfRule type="cellIs" dxfId="3038" priority="3030" operator="equal">
      <formula>1</formula>
    </cfRule>
  </conditionalFormatting>
  <conditionalFormatting sqref="CD14:CD18">
    <cfRule type="cellIs" dxfId="3037" priority="3027" operator="equal">
      <formula>0</formula>
    </cfRule>
    <cfRule type="cellIs" dxfId="3036" priority="3028" operator="equal">
      <formula>1</formula>
    </cfRule>
  </conditionalFormatting>
  <conditionalFormatting sqref="BY20">
    <cfRule type="cellIs" dxfId="3035" priority="3025" operator="equal">
      <formula>0</formula>
    </cfRule>
    <cfRule type="cellIs" dxfId="3034" priority="3026" operator="equal">
      <formula>1</formula>
    </cfRule>
  </conditionalFormatting>
  <conditionalFormatting sqref="BY21:CB24">
    <cfRule type="cellIs" dxfId="3033" priority="3019" operator="equal">
      <formula>0</formula>
    </cfRule>
    <cfRule type="cellIs" dxfId="3032" priority="3020" operator="equal">
      <formula>1</formula>
    </cfRule>
  </conditionalFormatting>
  <conditionalFormatting sqref="CC21:CD24">
    <cfRule type="cellIs" dxfId="3031" priority="3023" operator="equal">
      <formula>0</formula>
    </cfRule>
    <cfRule type="cellIs" dxfId="3030" priority="3024" operator="equal">
      <formula>1</formula>
    </cfRule>
  </conditionalFormatting>
  <conditionalFormatting sqref="CE21:CE24">
    <cfRule type="cellIs" dxfId="3029" priority="3021" operator="equal">
      <formula>0</formula>
    </cfRule>
    <cfRule type="cellIs" dxfId="3028" priority="3022" operator="equal">
      <formula>1</formula>
    </cfRule>
  </conditionalFormatting>
  <conditionalFormatting sqref="CC21:CD24">
    <cfRule type="cellIs" dxfId="3027" priority="3017" operator="equal">
      <formula>0</formula>
    </cfRule>
    <cfRule type="cellIs" dxfId="3026" priority="3018" operator="equal">
      <formula>1</formula>
    </cfRule>
  </conditionalFormatting>
  <conditionalFormatting sqref="CD21:CD24">
    <cfRule type="cellIs" dxfId="3025" priority="3015" operator="equal">
      <formula>0</formula>
    </cfRule>
    <cfRule type="cellIs" dxfId="3024" priority="3016" operator="equal">
      <formula>1</formula>
    </cfRule>
  </conditionalFormatting>
  <conditionalFormatting sqref="BY26:CB27">
    <cfRule type="cellIs" dxfId="3023" priority="3009" operator="equal">
      <formula>0</formula>
    </cfRule>
    <cfRule type="cellIs" dxfId="3022" priority="3010" operator="equal">
      <formula>1</formula>
    </cfRule>
  </conditionalFormatting>
  <conditionalFormatting sqref="CE26:CE27">
    <cfRule type="cellIs" dxfId="3021" priority="3011" operator="equal">
      <formula>0</formula>
    </cfRule>
    <cfRule type="cellIs" dxfId="3020" priority="3012" operator="equal">
      <formula>1</formula>
    </cfRule>
  </conditionalFormatting>
  <conditionalFormatting sqref="CC26:CD27">
    <cfRule type="cellIs" dxfId="3019" priority="3007" operator="equal">
      <formula>0</formula>
    </cfRule>
    <cfRule type="cellIs" dxfId="3018" priority="3008" operator="equal">
      <formula>1</formula>
    </cfRule>
  </conditionalFormatting>
  <conditionalFormatting sqref="CD26:CD27">
    <cfRule type="cellIs" dxfId="3017" priority="3005" operator="equal">
      <formula>0</formula>
    </cfRule>
    <cfRule type="cellIs" dxfId="3016" priority="3006" operator="equal">
      <formula>1</formula>
    </cfRule>
  </conditionalFormatting>
  <conditionalFormatting sqref="BY30:CB31">
    <cfRule type="cellIs" dxfId="3015" priority="2999" operator="equal">
      <formula>0</formula>
    </cfRule>
    <cfRule type="cellIs" dxfId="3014" priority="3000" operator="equal">
      <formula>1</formula>
    </cfRule>
  </conditionalFormatting>
  <conditionalFormatting sqref="CC30:CD31">
    <cfRule type="cellIs" dxfId="3013" priority="3003" operator="equal">
      <formula>0</formula>
    </cfRule>
    <cfRule type="cellIs" dxfId="3012" priority="3004" operator="equal">
      <formula>1</formula>
    </cfRule>
  </conditionalFormatting>
  <conditionalFormatting sqref="CE30:CE31">
    <cfRule type="cellIs" dxfId="3011" priority="3001" operator="equal">
      <formula>0</formula>
    </cfRule>
    <cfRule type="cellIs" dxfId="3010" priority="3002" operator="equal">
      <formula>1</formula>
    </cfRule>
  </conditionalFormatting>
  <conditionalFormatting sqref="CC30:CD31">
    <cfRule type="cellIs" dxfId="3009" priority="2997" operator="equal">
      <formula>0</formula>
    </cfRule>
    <cfRule type="cellIs" dxfId="3008" priority="2998" operator="equal">
      <formula>1</formula>
    </cfRule>
  </conditionalFormatting>
  <conditionalFormatting sqref="CD30:CD31">
    <cfRule type="cellIs" dxfId="3007" priority="2995" operator="equal">
      <formula>0</formula>
    </cfRule>
    <cfRule type="cellIs" dxfId="3006" priority="2996" operator="equal">
      <formula>1</formula>
    </cfRule>
  </conditionalFormatting>
  <conditionalFormatting sqref="BY34:CB37">
    <cfRule type="cellIs" dxfId="3005" priority="2989" operator="equal">
      <formula>0</formula>
    </cfRule>
    <cfRule type="cellIs" dxfId="3004" priority="2990" operator="equal">
      <formula>1</formula>
    </cfRule>
  </conditionalFormatting>
  <conditionalFormatting sqref="CC34:CD37">
    <cfRule type="cellIs" dxfId="3003" priority="2993" operator="equal">
      <formula>0</formula>
    </cfRule>
    <cfRule type="cellIs" dxfId="3002" priority="2994" operator="equal">
      <formula>1</formula>
    </cfRule>
  </conditionalFormatting>
  <conditionalFormatting sqref="CE34:CE37">
    <cfRule type="cellIs" dxfId="3001" priority="2991" operator="equal">
      <formula>0</formula>
    </cfRule>
    <cfRule type="cellIs" dxfId="3000" priority="2992" operator="equal">
      <formula>1</formula>
    </cfRule>
  </conditionalFormatting>
  <conditionalFormatting sqref="CC34:CD37">
    <cfRule type="cellIs" dxfId="2999" priority="2987" operator="equal">
      <formula>0</formula>
    </cfRule>
    <cfRule type="cellIs" dxfId="2998" priority="2988" operator="equal">
      <formula>1</formula>
    </cfRule>
  </conditionalFormatting>
  <conditionalFormatting sqref="CD34:CD37">
    <cfRule type="cellIs" dxfId="2997" priority="2985" operator="equal">
      <formula>0</formula>
    </cfRule>
    <cfRule type="cellIs" dxfId="2996" priority="2986" operator="equal">
      <formula>1</formula>
    </cfRule>
  </conditionalFormatting>
  <conditionalFormatting sqref="BY39:CB41">
    <cfRule type="cellIs" dxfId="2995" priority="2979" operator="equal">
      <formula>0</formula>
    </cfRule>
    <cfRule type="cellIs" dxfId="2994" priority="2980" operator="equal">
      <formula>1</formula>
    </cfRule>
  </conditionalFormatting>
  <conditionalFormatting sqref="CC39:CD41">
    <cfRule type="cellIs" dxfId="2993" priority="2983" operator="equal">
      <formula>0</formula>
    </cfRule>
    <cfRule type="cellIs" dxfId="2992" priority="2984" operator="equal">
      <formula>1</formula>
    </cfRule>
  </conditionalFormatting>
  <conditionalFormatting sqref="CE39:CE41">
    <cfRule type="cellIs" dxfId="2991" priority="2981" operator="equal">
      <formula>0</formula>
    </cfRule>
    <cfRule type="cellIs" dxfId="2990" priority="2982" operator="equal">
      <formula>1</formula>
    </cfRule>
  </conditionalFormatting>
  <conditionalFormatting sqref="CC39:CD41">
    <cfRule type="cellIs" dxfId="2989" priority="2977" operator="equal">
      <formula>0</formula>
    </cfRule>
    <cfRule type="cellIs" dxfId="2988" priority="2978" operator="equal">
      <formula>1</formula>
    </cfRule>
  </conditionalFormatting>
  <conditionalFormatting sqref="CD39:CD41">
    <cfRule type="cellIs" dxfId="2987" priority="2975" operator="equal">
      <formula>0</formula>
    </cfRule>
    <cfRule type="cellIs" dxfId="2986" priority="2976" operator="equal">
      <formula>1</formula>
    </cfRule>
  </conditionalFormatting>
  <conditionalFormatting sqref="BY43:CB45">
    <cfRule type="cellIs" dxfId="2985" priority="2969" operator="equal">
      <formula>0</formula>
    </cfRule>
    <cfRule type="cellIs" dxfId="2984" priority="2970" operator="equal">
      <formula>1</formula>
    </cfRule>
  </conditionalFormatting>
  <conditionalFormatting sqref="CC43:CD45">
    <cfRule type="cellIs" dxfId="2983" priority="2973" operator="equal">
      <formula>0</formula>
    </cfRule>
    <cfRule type="cellIs" dxfId="2982" priority="2974" operator="equal">
      <formula>1</formula>
    </cfRule>
  </conditionalFormatting>
  <conditionalFormatting sqref="CE43:CE45">
    <cfRule type="cellIs" dxfId="2981" priority="2971" operator="equal">
      <formula>0</formula>
    </cfRule>
    <cfRule type="cellIs" dxfId="2980" priority="2972" operator="equal">
      <formula>1</formula>
    </cfRule>
  </conditionalFormatting>
  <conditionalFormatting sqref="CC43:CD45">
    <cfRule type="cellIs" dxfId="2979" priority="2967" operator="equal">
      <formula>0</formula>
    </cfRule>
    <cfRule type="cellIs" dxfId="2978" priority="2968" operator="equal">
      <formula>1</formula>
    </cfRule>
  </conditionalFormatting>
  <conditionalFormatting sqref="CD43:CD45">
    <cfRule type="cellIs" dxfId="2977" priority="2965" operator="equal">
      <formula>0</formula>
    </cfRule>
    <cfRule type="cellIs" dxfId="2976" priority="2966" operator="equal">
      <formula>1</formula>
    </cfRule>
  </conditionalFormatting>
  <conditionalFormatting sqref="BY48:CB50">
    <cfRule type="cellIs" dxfId="2975" priority="2959" operator="equal">
      <formula>0</formula>
    </cfRule>
    <cfRule type="cellIs" dxfId="2974" priority="2960" operator="equal">
      <formula>1</formula>
    </cfRule>
  </conditionalFormatting>
  <conditionalFormatting sqref="CC48:CD50">
    <cfRule type="cellIs" dxfId="2973" priority="2963" operator="equal">
      <formula>0</formula>
    </cfRule>
    <cfRule type="cellIs" dxfId="2972" priority="2964" operator="equal">
      <formula>1</formula>
    </cfRule>
  </conditionalFormatting>
  <conditionalFormatting sqref="CE48:CE50">
    <cfRule type="cellIs" dxfId="2971" priority="2961" operator="equal">
      <formula>0</formula>
    </cfRule>
    <cfRule type="cellIs" dxfId="2970" priority="2962" operator="equal">
      <formula>1</formula>
    </cfRule>
  </conditionalFormatting>
  <conditionalFormatting sqref="CC48:CD50">
    <cfRule type="cellIs" dxfId="2969" priority="2957" operator="equal">
      <formula>0</formula>
    </cfRule>
    <cfRule type="cellIs" dxfId="2968" priority="2958" operator="equal">
      <formula>1</formula>
    </cfRule>
  </conditionalFormatting>
  <conditionalFormatting sqref="CD48:CD50">
    <cfRule type="cellIs" dxfId="2967" priority="2955" operator="equal">
      <formula>0</formula>
    </cfRule>
    <cfRule type="cellIs" dxfId="2966" priority="2956" operator="equal">
      <formula>1</formula>
    </cfRule>
  </conditionalFormatting>
  <conditionalFormatting sqref="BY53:CB54">
    <cfRule type="cellIs" dxfId="2965" priority="2949" operator="equal">
      <formula>0</formula>
    </cfRule>
    <cfRule type="cellIs" dxfId="2964" priority="2950" operator="equal">
      <formula>1</formula>
    </cfRule>
  </conditionalFormatting>
  <conditionalFormatting sqref="CC53:CD54">
    <cfRule type="cellIs" dxfId="2963" priority="2953" operator="equal">
      <formula>0</formula>
    </cfRule>
    <cfRule type="cellIs" dxfId="2962" priority="2954" operator="equal">
      <formula>1</formula>
    </cfRule>
  </conditionalFormatting>
  <conditionalFormatting sqref="CE53:CE54">
    <cfRule type="cellIs" dxfId="2961" priority="2951" operator="equal">
      <formula>0</formula>
    </cfRule>
    <cfRule type="cellIs" dxfId="2960" priority="2952" operator="equal">
      <formula>1</formula>
    </cfRule>
  </conditionalFormatting>
  <conditionalFormatting sqref="CC53:CD54">
    <cfRule type="cellIs" dxfId="2959" priority="2947" operator="equal">
      <formula>0</formula>
    </cfRule>
    <cfRule type="cellIs" dxfId="2958" priority="2948" operator="equal">
      <formula>1</formula>
    </cfRule>
  </conditionalFormatting>
  <conditionalFormatting sqref="CD53:CD54">
    <cfRule type="cellIs" dxfId="2957" priority="2945" operator="equal">
      <formula>0</formula>
    </cfRule>
    <cfRule type="cellIs" dxfId="2956" priority="2946" operator="equal">
      <formula>1</formula>
    </cfRule>
  </conditionalFormatting>
  <conditionalFormatting sqref="BY57:CB58">
    <cfRule type="cellIs" dxfId="2955" priority="2939" operator="equal">
      <formula>0</formula>
    </cfRule>
    <cfRule type="cellIs" dxfId="2954" priority="2940" operator="equal">
      <formula>1</formula>
    </cfRule>
  </conditionalFormatting>
  <conditionalFormatting sqref="CC57:CD58">
    <cfRule type="cellIs" dxfId="2953" priority="2943" operator="equal">
      <formula>0</formula>
    </cfRule>
    <cfRule type="cellIs" dxfId="2952" priority="2944" operator="equal">
      <formula>1</formula>
    </cfRule>
  </conditionalFormatting>
  <conditionalFormatting sqref="CE57:CE58">
    <cfRule type="cellIs" dxfId="2951" priority="2941" operator="equal">
      <formula>0</formula>
    </cfRule>
    <cfRule type="cellIs" dxfId="2950" priority="2942" operator="equal">
      <formula>1</formula>
    </cfRule>
  </conditionalFormatting>
  <conditionalFormatting sqref="CC57:CD58">
    <cfRule type="cellIs" dxfId="2949" priority="2937" operator="equal">
      <formula>0</formula>
    </cfRule>
    <cfRule type="cellIs" dxfId="2948" priority="2938" operator="equal">
      <formula>1</formula>
    </cfRule>
  </conditionalFormatting>
  <conditionalFormatting sqref="CD57:CD58">
    <cfRule type="cellIs" dxfId="2947" priority="2935" operator="equal">
      <formula>0</formula>
    </cfRule>
    <cfRule type="cellIs" dxfId="2946" priority="2936" operator="equal">
      <formula>1</formula>
    </cfRule>
  </conditionalFormatting>
  <conditionalFormatting sqref="CK69">
    <cfRule type="cellIs" dxfId="2945" priority="2923" operator="equal">
      <formula>"NO HABILITADO"</formula>
    </cfRule>
    <cfRule type="cellIs" dxfId="2944" priority="2924" operator="equal">
      <formula>"OK"</formula>
    </cfRule>
  </conditionalFormatting>
  <conditionalFormatting sqref="CX69">
    <cfRule type="cellIs" dxfId="2943" priority="2921" operator="equal">
      <formula>0</formula>
    </cfRule>
    <cfRule type="cellIs" dxfId="2942" priority="2922" operator="equal">
      <formula>1</formula>
    </cfRule>
  </conditionalFormatting>
  <conditionalFormatting sqref="CZ69">
    <cfRule type="cellIs" dxfId="2941" priority="2919" operator="equal">
      <formula>0</formula>
    </cfRule>
    <cfRule type="cellIs" dxfId="2940" priority="2920" operator="equal">
      <formula>1</formula>
    </cfRule>
  </conditionalFormatting>
  <conditionalFormatting sqref="CU69">
    <cfRule type="cellIs" dxfId="2939" priority="2917" operator="equal">
      <formula>0</formula>
    </cfRule>
    <cfRule type="cellIs" dxfId="2938" priority="2918" operator="equal">
      <formula>1</formula>
    </cfRule>
  </conditionalFormatting>
  <conditionalFormatting sqref="CR13:CU13">
    <cfRule type="cellIs" dxfId="2937" priority="2911" operator="equal">
      <formula>0</formula>
    </cfRule>
    <cfRule type="cellIs" dxfId="2936" priority="2912" operator="equal">
      <formula>1</formula>
    </cfRule>
  </conditionalFormatting>
  <conditionalFormatting sqref="CV13:CW13">
    <cfRule type="cellIs" dxfId="2935" priority="2915" operator="equal">
      <formula>0</formula>
    </cfRule>
    <cfRule type="cellIs" dxfId="2934" priority="2916" operator="equal">
      <formula>1</formula>
    </cfRule>
  </conditionalFormatting>
  <conditionalFormatting sqref="CX13">
    <cfRule type="cellIs" dxfId="2933" priority="2913" operator="equal">
      <formula>0</formula>
    </cfRule>
    <cfRule type="cellIs" dxfId="2932" priority="2914" operator="equal">
      <formula>1</formula>
    </cfRule>
  </conditionalFormatting>
  <conditionalFormatting sqref="CV13:CW13">
    <cfRule type="cellIs" dxfId="2931" priority="2909" operator="equal">
      <formula>0</formula>
    </cfRule>
    <cfRule type="cellIs" dxfId="2930" priority="2910" operator="equal">
      <formula>1</formula>
    </cfRule>
  </conditionalFormatting>
  <conditionalFormatting sqref="CW13">
    <cfRule type="cellIs" dxfId="2929" priority="2907" operator="equal">
      <formula>0</formula>
    </cfRule>
    <cfRule type="cellIs" dxfId="2928" priority="2908" operator="equal">
      <formula>1</formula>
    </cfRule>
  </conditionalFormatting>
  <conditionalFormatting sqref="CR12">
    <cfRule type="cellIs" dxfId="2927" priority="2905" operator="equal">
      <formula>0</formula>
    </cfRule>
    <cfRule type="cellIs" dxfId="2926" priority="2906" operator="equal">
      <formula>1</formula>
    </cfRule>
  </conditionalFormatting>
  <conditionalFormatting sqref="CR19">
    <cfRule type="cellIs" dxfId="2925" priority="2903" operator="equal">
      <formula>0</formula>
    </cfRule>
    <cfRule type="cellIs" dxfId="2924" priority="2904" operator="equal">
      <formula>1</formula>
    </cfRule>
  </conditionalFormatting>
  <conditionalFormatting sqref="CR28">
    <cfRule type="cellIs" dxfId="2923" priority="2901" operator="equal">
      <formula>0</formula>
    </cfRule>
    <cfRule type="cellIs" dxfId="2922" priority="2902" operator="equal">
      <formula>1</formula>
    </cfRule>
  </conditionalFormatting>
  <conditionalFormatting sqref="CV32:CW33 CV38:CW38 CV42:CW42 CV46:CW47 CV51:CW51">
    <cfRule type="cellIs" dxfId="2921" priority="2897" operator="equal">
      <formula>0</formula>
    </cfRule>
    <cfRule type="cellIs" dxfId="2920" priority="2898" operator="equal">
      <formula>1</formula>
    </cfRule>
  </conditionalFormatting>
  <conditionalFormatting sqref="CX32:CX33 CX38 CX42 CX46:CX47 CX51">
    <cfRule type="cellIs" dxfId="2919" priority="2895" operator="equal">
      <formula>0</formula>
    </cfRule>
    <cfRule type="cellIs" dxfId="2918" priority="2896" operator="equal">
      <formula>1</formula>
    </cfRule>
  </conditionalFormatting>
  <conditionalFormatting sqref="CR32:CU33 CR38:CU38 CR42:CU42 CR46:CU47 CR51:CU51">
    <cfRule type="cellIs" dxfId="2917" priority="2893" operator="equal">
      <formula>0</formula>
    </cfRule>
    <cfRule type="cellIs" dxfId="2916" priority="2894" operator="equal">
      <formula>1</formula>
    </cfRule>
  </conditionalFormatting>
  <conditionalFormatting sqref="CS69">
    <cfRule type="cellIs" dxfId="2915" priority="2899" operator="equal">
      <formula>0</formula>
    </cfRule>
    <cfRule type="cellIs" dxfId="2914" priority="2900" operator="equal">
      <formula>1</formula>
    </cfRule>
  </conditionalFormatting>
  <conditionalFormatting sqref="CV32:CW33 CV38:CW38 CV42:CW42 CV46:CW47 CV51:CW51">
    <cfRule type="cellIs" dxfId="2913" priority="2891" operator="equal">
      <formula>0</formula>
    </cfRule>
    <cfRule type="cellIs" dxfId="2912" priority="2892" operator="equal">
      <formula>1</formula>
    </cfRule>
  </conditionalFormatting>
  <conditionalFormatting sqref="CW32:CW33 CW38 CW42 CW46:CW47 CW51">
    <cfRule type="cellIs" dxfId="2911" priority="2889" operator="equal">
      <formula>0</formula>
    </cfRule>
    <cfRule type="cellIs" dxfId="2910" priority="2890" operator="equal">
      <formula>1</formula>
    </cfRule>
  </conditionalFormatting>
  <conditionalFormatting sqref="CV26:CW27">
    <cfRule type="cellIs" dxfId="2909" priority="2841" operator="equal">
      <formula>0</formula>
    </cfRule>
    <cfRule type="cellIs" dxfId="2908" priority="2842" operator="equal">
      <formula>1</formula>
    </cfRule>
  </conditionalFormatting>
  <conditionalFormatting sqref="CR29">
    <cfRule type="cellIs" dxfId="2907" priority="2885" operator="equal">
      <formula>0</formula>
    </cfRule>
    <cfRule type="cellIs" dxfId="2906" priority="2886" operator="equal">
      <formula>1</formula>
    </cfRule>
  </conditionalFormatting>
  <conditionalFormatting sqref="CX55">
    <cfRule type="cellIs" dxfId="2905" priority="2881" operator="equal">
      <formula>0</formula>
    </cfRule>
    <cfRule type="cellIs" dxfId="2904" priority="2882" operator="equal">
      <formula>1</formula>
    </cfRule>
  </conditionalFormatting>
  <conditionalFormatting sqref="CV55:CW55">
    <cfRule type="cellIs" dxfId="2903" priority="2883" operator="equal">
      <formula>0</formula>
    </cfRule>
    <cfRule type="cellIs" dxfId="2902" priority="2884" operator="equal">
      <formula>1</formula>
    </cfRule>
  </conditionalFormatting>
  <conditionalFormatting sqref="CV55:CW55">
    <cfRule type="cellIs" dxfId="2901" priority="2877" operator="equal">
      <formula>0</formula>
    </cfRule>
    <cfRule type="cellIs" dxfId="2900" priority="2878" operator="equal">
      <formula>1</formula>
    </cfRule>
  </conditionalFormatting>
  <conditionalFormatting sqref="CR56:CU56">
    <cfRule type="cellIs" dxfId="2899" priority="2869" operator="equal">
      <formula>0</formula>
    </cfRule>
    <cfRule type="cellIs" dxfId="2898" priority="2870" operator="equal">
      <formula>1</formula>
    </cfRule>
  </conditionalFormatting>
  <conditionalFormatting sqref="CV56:CW56">
    <cfRule type="cellIs" dxfId="2897" priority="2873" operator="equal">
      <formula>0</formula>
    </cfRule>
    <cfRule type="cellIs" dxfId="2896" priority="2874" operator="equal">
      <formula>1</formula>
    </cfRule>
  </conditionalFormatting>
  <conditionalFormatting sqref="CX56">
    <cfRule type="cellIs" dxfId="2895" priority="2871" operator="equal">
      <formula>0</formula>
    </cfRule>
    <cfRule type="cellIs" dxfId="2894" priority="2872" operator="equal">
      <formula>1</formula>
    </cfRule>
  </conditionalFormatting>
  <conditionalFormatting sqref="CV56:CW56">
    <cfRule type="cellIs" dxfId="2893" priority="2867" operator="equal">
      <formula>0</formula>
    </cfRule>
    <cfRule type="cellIs" dxfId="2892" priority="2868" operator="equal">
      <formula>1</formula>
    </cfRule>
  </conditionalFormatting>
  <conditionalFormatting sqref="CW56">
    <cfRule type="cellIs" dxfId="2891" priority="2865" operator="equal">
      <formula>0</formula>
    </cfRule>
    <cfRule type="cellIs" dxfId="2890" priority="2866" operator="equal">
      <formula>1</formula>
    </cfRule>
  </conditionalFormatting>
  <conditionalFormatting sqref="CR25">
    <cfRule type="cellIs" dxfId="2889" priority="2887" operator="equal">
      <formula>0</formula>
    </cfRule>
    <cfRule type="cellIs" dxfId="2888" priority="2888" operator="equal">
      <formula>1</formula>
    </cfRule>
  </conditionalFormatting>
  <conditionalFormatting sqref="CR55:CU55">
    <cfRule type="cellIs" dxfId="2887" priority="2879" operator="equal">
      <formula>0</formula>
    </cfRule>
    <cfRule type="cellIs" dxfId="2886" priority="2880" operator="equal">
      <formula>1</formula>
    </cfRule>
  </conditionalFormatting>
  <conditionalFormatting sqref="CW55">
    <cfRule type="cellIs" dxfId="2885" priority="2875" operator="equal">
      <formula>0</formula>
    </cfRule>
    <cfRule type="cellIs" dxfId="2884" priority="2876" operator="equal">
      <formula>1</formula>
    </cfRule>
  </conditionalFormatting>
  <conditionalFormatting sqref="CR52:CU52">
    <cfRule type="cellIs" dxfId="2883" priority="2757" operator="equal">
      <formula>0</formula>
    </cfRule>
    <cfRule type="cellIs" dxfId="2882" priority="2758" operator="equal">
      <formula>1</formula>
    </cfRule>
  </conditionalFormatting>
  <conditionalFormatting sqref="CV52:CW52">
    <cfRule type="cellIs" dxfId="2881" priority="2761" operator="equal">
      <formula>0</formula>
    </cfRule>
    <cfRule type="cellIs" dxfId="2880" priority="2762" operator="equal">
      <formula>1</formula>
    </cfRule>
  </conditionalFormatting>
  <conditionalFormatting sqref="CX52">
    <cfRule type="cellIs" dxfId="2879" priority="2759" operator="equal">
      <formula>0</formula>
    </cfRule>
    <cfRule type="cellIs" dxfId="2878" priority="2760" operator="equal">
      <formula>1</formula>
    </cfRule>
  </conditionalFormatting>
  <conditionalFormatting sqref="CV52:CW52">
    <cfRule type="cellIs" dxfId="2877" priority="2755" operator="equal">
      <formula>0</formula>
    </cfRule>
    <cfRule type="cellIs" dxfId="2876" priority="2756" operator="equal">
      <formula>1</formula>
    </cfRule>
  </conditionalFormatting>
  <conditionalFormatting sqref="CW52">
    <cfRule type="cellIs" dxfId="2875" priority="2753" operator="equal">
      <formula>0</formula>
    </cfRule>
    <cfRule type="cellIs" dxfId="2874" priority="2754" operator="equal">
      <formula>1</formula>
    </cfRule>
  </conditionalFormatting>
  <conditionalFormatting sqref="CR14:CU18">
    <cfRule type="cellIs" dxfId="2873" priority="2859" operator="equal">
      <formula>0</formula>
    </cfRule>
    <cfRule type="cellIs" dxfId="2872" priority="2860" operator="equal">
      <formula>1</formula>
    </cfRule>
  </conditionalFormatting>
  <conditionalFormatting sqref="CV14:CW18">
    <cfRule type="cellIs" dxfId="2871" priority="2863" operator="equal">
      <formula>0</formula>
    </cfRule>
    <cfRule type="cellIs" dxfId="2870" priority="2864" operator="equal">
      <formula>1</formula>
    </cfRule>
  </conditionalFormatting>
  <conditionalFormatting sqref="CX14:CX18">
    <cfRule type="cellIs" dxfId="2869" priority="2861" operator="equal">
      <formula>0</formula>
    </cfRule>
    <cfRule type="cellIs" dxfId="2868" priority="2862" operator="equal">
      <formula>1</formula>
    </cfRule>
  </conditionalFormatting>
  <conditionalFormatting sqref="CV14:CW18">
    <cfRule type="cellIs" dxfId="2867" priority="2857" operator="equal">
      <formula>0</formula>
    </cfRule>
    <cfRule type="cellIs" dxfId="2866" priority="2858" operator="equal">
      <formula>1</formula>
    </cfRule>
  </conditionalFormatting>
  <conditionalFormatting sqref="CW14:CW18">
    <cfRule type="cellIs" dxfId="2865" priority="2855" operator="equal">
      <formula>0</formula>
    </cfRule>
    <cfRule type="cellIs" dxfId="2864" priority="2856" operator="equal">
      <formula>1</formula>
    </cfRule>
  </conditionalFormatting>
  <conditionalFormatting sqref="CR20">
    <cfRule type="cellIs" dxfId="2863" priority="2853" operator="equal">
      <formula>0</formula>
    </cfRule>
    <cfRule type="cellIs" dxfId="2862" priority="2854" operator="equal">
      <formula>1</formula>
    </cfRule>
  </conditionalFormatting>
  <conditionalFormatting sqref="CR21:CU24">
    <cfRule type="cellIs" dxfId="2861" priority="2847" operator="equal">
      <formula>0</formula>
    </cfRule>
    <cfRule type="cellIs" dxfId="2860" priority="2848" operator="equal">
      <formula>1</formula>
    </cfRule>
  </conditionalFormatting>
  <conditionalFormatting sqref="CV21:CW24">
    <cfRule type="cellIs" dxfId="2859" priority="2851" operator="equal">
      <formula>0</formula>
    </cfRule>
    <cfRule type="cellIs" dxfId="2858" priority="2852" operator="equal">
      <formula>1</formula>
    </cfRule>
  </conditionalFormatting>
  <conditionalFormatting sqref="CX21:CX24">
    <cfRule type="cellIs" dxfId="2857" priority="2849" operator="equal">
      <formula>0</formula>
    </cfRule>
    <cfRule type="cellIs" dxfId="2856" priority="2850" operator="equal">
      <formula>1</formula>
    </cfRule>
  </conditionalFormatting>
  <conditionalFormatting sqref="CV21:CW24">
    <cfRule type="cellIs" dxfId="2855" priority="2845" operator="equal">
      <formula>0</formula>
    </cfRule>
    <cfRule type="cellIs" dxfId="2854" priority="2846" operator="equal">
      <formula>1</formula>
    </cfRule>
  </conditionalFormatting>
  <conditionalFormatting sqref="CW21:CW24">
    <cfRule type="cellIs" dxfId="2853" priority="2843" operator="equal">
      <formula>0</formula>
    </cfRule>
    <cfRule type="cellIs" dxfId="2852" priority="2844" operator="equal">
      <formula>1</formula>
    </cfRule>
  </conditionalFormatting>
  <conditionalFormatting sqref="CR26:CU27">
    <cfRule type="cellIs" dxfId="2851" priority="2837" operator="equal">
      <formula>0</formula>
    </cfRule>
    <cfRule type="cellIs" dxfId="2850" priority="2838" operator="equal">
      <formula>1</formula>
    </cfRule>
  </conditionalFormatting>
  <conditionalFormatting sqref="CX26:CX27">
    <cfRule type="cellIs" dxfId="2849" priority="2839" operator="equal">
      <formula>0</formula>
    </cfRule>
    <cfRule type="cellIs" dxfId="2848" priority="2840" operator="equal">
      <formula>1</formula>
    </cfRule>
  </conditionalFormatting>
  <conditionalFormatting sqref="CV26:CW27">
    <cfRule type="cellIs" dxfId="2847" priority="2835" operator="equal">
      <formula>0</formula>
    </cfRule>
    <cfRule type="cellIs" dxfId="2846" priority="2836" operator="equal">
      <formula>1</formula>
    </cfRule>
  </conditionalFormatting>
  <conditionalFormatting sqref="CW26:CW27">
    <cfRule type="cellIs" dxfId="2845" priority="2833" operator="equal">
      <formula>0</formula>
    </cfRule>
    <cfRule type="cellIs" dxfId="2844" priority="2834" operator="equal">
      <formula>1</formula>
    </cfRule>
  </conditionalFormatting>
  <conditionalFormatting sqref="CR30:CU31">
    <cfRule type="cellIs" dxfId="2843" priority="2827" operator="equal">
      <formula>0</formula>
    </cfRule>
    <cfRule type="cellIs" dxfId="2842" priority="2828" operator="equal">
      <formula>1</formula>
    </cfRule>
  </conditionalFormatting>
  <conditionalFormatting sqref="CV30:CW31">
    <cfRule type="cellIs" dxfId="2841" priority="2831" operator="equal">
      <formula>0</formula>
    </cfRule>
    <cfRule type="cellIs" dxfId="2840" priority="2832" operator="equal">
      <formula>1</formula>
    </cfRule>
  </conditionalFormatting>
  <conditionalFormatting sqref="CX30:CX31">
    <cfRule type="cellIs" dxfId="2839" priority="2829" operator="equal">
      <formula>0</formula>
    </cfRule>
    <cfRule type="cellIs" dxfId="2838" priority="2830" operator="equal">
      <formula>1</formula>
    </cfRule>
  </conditionalFormatting>
  <conditionalFormatting sqref="CV30:CW31">
    <cfRule type="cellIs" dxfId="2837" priority="2825" operator="equal">
      <formula>0</formula>
    </cfRule>
    <cfRule type="cellIs" dxfId="2836" priority="2826" operator="equal">
      <formula>1</formula>
    </cfRule>
  </conditionalFormatting>
  <conditionalFormatting sqref="CW30:CW31">
    <cfRule type="cellIs" dxfId="2835" priority="2823" operator="equal">
      <formula>0</formula>
    </cfRule>
    <cfRule type="cellIs" dxfId="2834" priority="2824" operator="equal">
      <formula>1</formula>
    </cfRule>
  </conditionalFormatting>
  <conditionalFormatting sqref="CR34:CU37">
    <cfRule type="cellIs" dxfId="2833" priority="2817" operator="equal">
      <formula>0</formula>
    </cfRule>
    <cfRule type="cellIs" dxfId="2832" priority="2818" operator="equal">
      <formula>1</formula>
    </cfRule>
  </conditionalFormatting>
  <conditionalFormatting sqref="CV34:CW37">
    <cfRule type="cellIs" dxfId="2831" priority="2821" operator="equal">
      <formula>0</formula>
    </cfRule>
    <cfRule type="cellIs" dxfId="2830" priority="2822" operator="equal">
      <formula>1</formula>
    </cfRule>
  </conditionalFormatting>
  <conditionalFormatting sqref="CX34:CX37">
    <cfRule type="cellIs" dxfId="2829" priority="2819" operator="equal">
      <formula>0</formula>
    </cfRule>
    <cfRule type="cellIs" dxfId="2828" priority="2820" operator="equal">
      <formula>1</formula>
    </cfRule>
  </conditionalFormatting>
  <conditionalFormatting sqref="CV34:CW37">
    <cfRule type="cellIs" dxfId="2827" priority="2815" operator="equal">
      <formula>0</formula>
    </cfRule>
    <cfRule type="cellIs" dxfId="2826" priority="2816" operator="equal">
      <formula>1</formula>
    </cfRule>
  </conditionalFormatting>
  <conditionalFormatting sqref="CW34:CW37">
    <cfRule type="cellIs" dxfId="2825" priority="2813" operator="equal">
      <formula>0</formula>
    </cfRule>
    <cfRule type="cellIs" dxfId="2824" priority="2814" operator="equal">
      <formula>1</formula>
    </cfRule>
  </conditionalFormatting>
  <conditionalFormatting sqref="CR39:CU41">
    <cfRule type="cellIs" dxfId="2823" priority="2807" operator="equal">
      <formula>0</formula>
    </cfRule>
    <cfRule type="cellIs" dxfId="2822" priority="2808" operator="equal">
      <formula>1</formula>
    </cfRule>
  </conditionalFormatting>
  <conditionalFormatting sqref="CV39:CW41">
    <cfRule type="cellIs" dxfId="2821" priority="2811" operator="equal">
      <formula>0</formula>
    </cfRule>
    <cfRule type="cellIs" dxfId="2820" priority="2812" operator="equal">
      <formula>1</formula>
    </cfRule>
  </conditionalFormatting>
  <conditionalFormatting sqref="CX39:CX41">
    <cfRule type="cellIs" dxfId="2819" priority="2809" operator="equal">
      <formula>0</formula>
    </cfRule>
    <cfRule type="cellIs" dxfId="2818" priority="2810" operator="equal">
      <formula>1</formula>
    </cfRule>
  </conditionalFormatting>
  <conditionalFormatting sqref="CV39:CW41">
    <cfRule type="cellIs" dxfId="2817" priority="2805" operator="equal">
      <formula>0</formula>
    </cfRule>
    <cfRule type="cellIs" dxfId="2816" priority="2806" operator="equal">
      <formula>1</formula>
    </cfRule>
  </conditionalFormatting>
  <conditionalFormatting sqref="CW39:CW41">
    <cfRule type="cellIs" dxfId="2815" priority="2803" operator="equal">
      <formula>0</formula>
    </cfRule>
    <cfRule type="cellIs" dxfId="2814" priority="2804" operator="equal">
      <formula>1</formula>
    </cfRule>
  </conditionalFormatting>
  <conditionalFormatting sqref="CR43:CU45">
    <cfRule type="cellIs" dxfId="2813" priority="2797" operator="equal">
      <formula>0</formula>
    </cfRule>
    <cfRule type="cellIs" dxfId="2812" priority="2798" operator="equal">
      <formula>1</formula>
    </cfRule>
  </conditionalFormatting>
  <conditionalFormatting sqref="CV43:CW45">
    <cfRule type="cellIs" dxfId="2811" priority="2801" operator="equal">
      <formula>0</formula>
    </cfRule>
    <cfRule type="cellIs" dxfId="2810" priority="2802" operator="equal">
      <formula>1</formula>
    </cfRule>
  </conditionalFormatting>
  <conditionalFormatting sqref="CX43:CX45">
    <cfRule type="cellIs" dxfId="2809" priority="2799" operator="equal">
      <formula>0</formula>
    </cfRule>
    <cfRule type="cellIs" dxfId="2808" priority="2800" operator="equal">
      <formula>1</formula>
    </cfRule>
  </conditionalFormatting>
  <conditionalFormatting sqref="CV43:CW45">
    <cfRule type="cellIs" dxfId="2807" priority="2795" operator="equal">
      <formula>0</formula>
    </cfRule>
    <cfRule type="cellIs" dxfId="2806" priority="2796" operator="equal">
      <formula>1</formula>
    </cfRule>
  </conditionalFormatting>
  <conditionalFormatting sqref="CW43:CW45">
    <cfRule type="cellIs" dxfId="2805" priority="2793" operator="equal">
      <formula>0</formula>
    </cfRule>
    <cfRule type="cellIs" dxfId="2804" priority="2794" operator="equal">
      <formula>1</formula>
    </cfRule>
  </conditionalFormatting>
  <conditionalFormatting sqref="CR48:CU50">
    <cfRule type="cellIs" dxfId="2803" priority="2787" operator="equal">
      <formula>0</formula>
    </cfRule>
    <cfRule type="cellIs" dxfId="2802" priority="2788" operator="equal">
      <formula>1</formula>
    </cfRule>
  </conditionalFormatting>
  <conditionalFormatting sqref="CV48:CW50">
    <cfRule type="cellIs" dxfId="2801" priority="2791" operator="equal">
      <formula>0</formula>
    </cfRule>
    <cfRule type="cellIs" dxfId="2800" priority="2792" operator="equal">
      <formula>1</formula>
    </cfRule>
  </conditionalFormatting>
  <conditionalFormatting sqref="CX48:CX50">
    <cfRule type="cellIs" dxfId="2799" priority="2789" operator="equal">
      <formula>0</formula>
    </cfRule>
    <cfRule type="cellIs" dxfId="2798" priority="2790" operator="equal">
      <formula>1</formula>
    </cfRule>
  </conditionalFormatting>
  <conditionalFormatting sqref="CV48:CW50">
    <cfRule type="cellIs" dxfId="2797" priority="2785" operator="equal">
      <formula>0</formula>
    </cfRule>
    <cfRule type="cellIs" dxfId="2796" priority="2786" operator="equal">
      <formula>1</formula>
    </cfRule>
  </conditionalFormatting>
  <conditionalFormatting sqref="CW48:CW50">
    <cfRule type="cellIs" dxfId="2795" priority="2783" operator="equal">
      <formula>0</formula>
    </cfRule>
    <cfRule type="cellIs" dxfId="2794" priority="2784" operator="equal">
      <formula>1</formula>
    </cfRule>
  </conditionalFormatting>
  <conditionalFormatting sqref="CR53:CU54">
    <cfRule type="cellIs" dxfId="2793" priority="2777" operator="equal">
      <formula>0</formula>
    </cfRule>
    <cfRule type="cellIs" dxfId="2792" priority="2778" operator="equal">
      <formula>1</formula>
    </cfRule>
  </conditionalFormatting>
  <conditionalFormatting sqref="CV53:CW54">
    <cfRule type="cellIs" dxfId="2791" priority="2781" operator="equal">
      <formula>0</formula>
    </cfRule>
    <cfRule type="cellIs" dxfId="2790" priority="2782" operator="equal">
      <formula>1</formula>
    </cfRule>
  </conditionalFormatting>
  <conditionalFormatting sqref="CX53:CX54">
    <cfRule type="cellIs" dxfId="2789" priority="2779" operator="equal">
      <formula>0</formula>
    </cfRule>
    <cfRule type="cellIs" dxfId="2788" priority="2780" operator="equal">
      <formula>1</formula>
    </cfRule>
  </conditionalFormatting>
  <conditionalFormatting sqref="CV53:CW54">
    <cfRule type="cellIs" dxfId="2787" priority="2775" operator="equal">
      <formula>0</formula>
    </cfRule>
    <cfRule type="cellIs" dxfId="2786" priority="2776" operator="equal">
      <formula>1</formula>
    </cfRule>
  </conditionalFormatting>
  <conditionalFormatting sqref="CW53:CW54">
    <cfRule type="cellIs" dxfId="2785" priority="2773" operator="equal">
      <formula>0</formula>
    </cfRule>
    <cfRule type="cellIs" dxfId="2784" priority="2774" operator="equal">
      <formula>1</formula>
    </cfRule>
  </conditionalFormatting>
  <conditionalFormatting sqref="CR57:CU58">
    <cfRule type="cellIs" dxfId="2783" priority="2767" operator="equal">
      <formula>0</formula>
    </cfRule>
    <cfRule type="cellIs" dxfId="2782" priority="2768" operator="equal">
      <formula>1</formula>
    </cfRule>
  </conditionalFormatting>
  <conditionalFormatting sqref="CV57:CW58">
    <cfRule type="cellIs" dxfId="2781" priority="2771" operator="equal">
      <formula>0</formula>
    </cfRule>
    <cfRule type="cellIs" dxfId="2780" priority="2772" operator="equal">
      <formula>1</formula>
    </cfRule>
  </conditionalFormatting>
  <conditionalFormatting sqref="CX57:CX58">
    <cfRule type="cellIs" dxfId="2779" priority="2769" operator="equal">
      <formula>0</formula>
    </cfRule>
    <cfRule type="cellIs" dxfId="2778" priority="2770" operator="equal">
      <formula>1</formula>
    </cfRule>
  </conditionalFormatting>
  <conditionalFormatting sqref="CV57:CW58">
    <cfRule type="cellIs" dxfId="2777" priority="2765" operator="equal">
      <formula>0</formula>
    </cfRule>
    <cfRule type="cellIs" dxfId="2776" priority="2766" operator="equal">
      <formula>1</formula>
    </cfRule>
  </conditionalFormatting>
  <conditionalFormatting sqref="CW57:CW58">
    <cfRule type="cellIs" dxfId="2775" priority="2763" operator="equal">
      <formula>0</formula>
    </cfRule>
    <cfRule type="cellIs" dxfId="2774" priority="2764" operator="equal">
      <formula>1</formula>
    </cfRule>
  </conditionalFormatting>
  <conditionalFormatting sqref="DD69">
    <cfRule type="cellIs" dxfId="2773" priority="2751" operator="equal">
      <formula>"NO HABILITADO"</formula>
    </cfRule>
    <cfRule type="cellIs" dxfId="2772" priority="2752" operator="equal">
      <formula>"OK"</formula>
    </cfRule>
  </conditionalFormatting>
  <conditionalFormatting sqref="DQ69">
    <cfRule type="cellIs" dxfId="2771" priority="2749" operator="equal">
      <formula>0</formula>
    </cfRule>
    <cfRule type="cellIs" dxfId="2770" priority="2750" operator="equal">
      <formula>1</formula>
    </cfRule>
  </conditionalFormatting>
  <conditionalFormatting sqref="DS69">
    <cfRule type="cellIs" dxfId="2769" priority="2747" operator="equal">
      <formula>0</formula>
    </cfRule>
    <cfRule type="cellIs" dxfId="2768" priority="2748" operator="equal">
      <formula>1</formula>
    </cfRule>
  </conditionalFormatting>
  <conditionalFormatting sqref="DN69">
    <cfRule type="cellIs" dxfId="2767" priority="2745" operator="equal">
      <formula>0</formula>
    </cfRule>
    <cfRule type="cellIs" dxfId="2766" priority="2746" operator="equal">
      <formula>1</formula>
    </cfRule>
  </conditionalFormatting>
  <conditionalFormatting sqref="DK13:DN13">
    <cfRule type="cellIs" dxfId="2765" priority="2739" operator="equal">
      <formula>0</formula>
    </cfRule>
    <cfRule type="cellIs" dxfId="2764" priority="2740" operator="equal">
      <formula>1</formula>
    </cfRule>
  </conditionalFormatting>
  <conditionalFormatting sqref="DO13:DP13">
    <cfRule type="cellIs" dxfId="2763" priority="2743" operator="equal">
      <formula>0</formula>
    </cfRule>
    <cfRule type="cellIs" dxfId="2762" priority="2744" operator="equal">
      <formula>1</formula>
    </cfRule>
  </conditionalFormatting>
  <conditionalFormatting sqref="DQ13">
    <cfRule type="cellIs" dxfId="2761" priority="2741" operator="equal">
      <formula>0</formula>
    </cfRule>
    <cfRule type="cellIs" dxfId="2760" priority="2742" operator="equal">
      <formula>1</formula>
    </cfRule>
  </conditionalFormatting>
  <conditionalFormatting sqref="DO13:DP13">
    <cfRule type="cellIs" dxfId="2759" priority="2737" operator="equal">
      <formula>0</formula>
    </cfRule>
    <cfRule type="cellIs" dxfId="2758" priority="2738" operator="equal">
      <formula>1</formula>
    </cfRule>
  </conditionalFormatting>
  <conditionalFormatting sqref="DP13">
    <cfRule type="cellIs" dxfId="2757" priority="2735" operator="equal">
      <formula>0</formula>
    </cfRule>
    <cfRule type="cellIs" dxfId="2756" priority="2736" operator="equal">
      <formula>1</formula>
    </cfRule>
  </conditionalFormatting>
  <conditionalFormatting sqref="DK12">
    <cfRule type="cellIs" dxfId="2755" priority="2733" operator="equal">
      <formula>0</formula>
    </cfRule>
    <cfRule type="cellIs" dxfId="2754" priority="2734" operator="equal">
      <formula>1</formula>
    </cfRule>
  </conditionalFormatting>
  <conditionalFormatting sqref="DK19">
    <cfRule type="cellIs" dxfId="2753" priority="2731" operator="equal">
      <formula>0</formula>
    </cfRule>
    <cfRule type="cellIs" dxfId="2752" priority="2732" operator="equal">
      <formula>1</formula>
    </cfRule>
  </conditionalFormatting>
  <conditionalFormatting sqref="DK28">
    <cfRule type="cellIs" dxfId="2751" priority="2729" operator="equal">
      <formula>0</formula>
    </cfRule>
    <cfRule type="cellIs" dxfId="2750" priority="2730" operator="equal">
      <formula>1</formula>
    </cfRule>
  </conditionalFormatting>
  <conditionalFormatting sqref="DO32:DP33 DO38:DP38 DO42:DP42 DO46:DP47 DO51:DP51">
    <cfRule type="cellIs" dxfId="2749" priority="2725" operator="equal">
      <formula>0</formula>
    </cfRule>
    <cfRule type="cellIs" dxfId="2748" priority="2726" operator="equal">
      <formula>1</formula>
    </cfRule>
  </conditionalFormatting>
  <conditionalFormatting sqref="DQ32:DQ33 DQ38 DQ42 DQ46:DQ47 DQ51">
    <cfRule type="cellIs" dxfId="2747" priority="2723" operator="equal">
      <formula>0</formula>
    </cfRule>
    <cfRule type="cellIs" dxfId="2746" priority="2724" operator="equal">
      <formula>1</formula>
    </cfRule>
  </conditionalFormatting>
  <conditionalFormatting sqref="DK32:DN33 DK38:DN38 DK42:DN42 DK46:DN47 DK51:DN51">
    <cfRule type="cellIs" dxfId="2745" priority="2721" operator="equal">
      <formula>0</formula>
    </cfRule>
    <cfRule type="cellIs" dxfId="2744" priority="2722" operator="equal">
      <formula>1</formula>
    </cfRule>
  </conditionalFormatting>
  <conditionalFormatting sqref="DL69">
    <cfRule type="cellIs" dxfId="2743" priority="2727" operator="equal">
      <formula>0</formula>
    </cfRule>
    <cfRule type="cellIs" dxfId="2742" priority="2728" operator="equal">
      <formula>1</formula>
    </cfRule>
  </conditionalFormatting>
  <conditionalFormatting sqref="DO32:DP33 DO38:DP38 DO42:DP42 DO46:DP47 DO51:DP51">
    <cfRule type="cellIs" dxfId="2741" priority="2719" operator="equal">
      <formula>0</formula>
    </cfRule>
    <cfRule type="cellIs" dxfId="2740" priority="2720" operator="equal">
      <formula>1</formula>
    </cfRule>
  </conditionalFormatting>
  <conditionalFormatting sqref="DP32:DP33 DP38 DP42 DP46:DP47 DP51">
    <cfRule type="cellIs" dxfId="2739" priority="2717" operator="equal">
      <formula>0</formula>
    </cfRule>
    <cfRule type="cellIs" dxfId="2738" priority="2718" operator="equal">
      <formula>1</formula>
    </cfRule>
  </conditionalFormatting>
  <conditionalFormatting sqref="DO26:DP27">
    <cfRule type="cellIs" dxfId="2737" priority="2669" operator="equal">
      <formula>0</formula>
    </cfRule>
    <cfRule type="cellIs" dxfId="2736" priority="2670" operator="equal">
      <formula>1</formula>
    </cfRule>
  </conditionalFormatting>
  <conditionalFormatting sqref="DK29">
    <cfRule type="cellIs" dxfId="2735" priority="2713" operator="equal">
      <formula>0</formula>
    </cfRule>
    <cfRule type="cellIs" dxfId="2734" priority="2714" operator="equal">
      <formula>1</formula>
    </cfRule>
  </conditionalFormatting>
  <conditionalFormatting sqref="DQ55">
    <cfRule type="cellIs" dxfId="2733" priority="2709" operator="equal">
      <formula>0</formula>
    </cfRule>
    <cfRule type="cellIs" dxfId="2732" priority="2710" operator="equal">
      <formula>1</formula>
    </cfRule>
  </conditionalFormatting>
  <conditionalFormatting sqref="DO55:DP55">
    <cfRule type="cellIs" dxfId="2731" priority="2711" operator="equal">
      <formula>0</formula>
    </cfRule>
    <cfRule type="cellIs" dxfId="2730" priority="2712" operator="equal">
      <formula>1</formula>
    </cfRule>
  </conditionalFormatting>
  <conditionalFormatting sqref="DO55:DP55">
    <cfRule type="cellIs" dxfId="2729" priority="2705" operator="equal">
      <formula>0</formula>
    </cfRule>
    <cfRule type="cellIs" dxfId="2728" priority="2706" operator="equal">
      <formula>1</formula>
    </cfRule>
  </conditionalFormatting>
  <conditionalFormatting sqref="DK56:DN56">
    <cfRule type="cellIs" dxfId="2727" priority="2697" operator="equal">
      <formula>0</formula>
    </cfRule>
    <cfRule type="cellIs" dxfId="2726" priority="2698" operator="equal">
      <formula>1</formula>
    </cfRule>
  </conditionalFormatting>
  <conditionalFormatting sqref="DO56:DP56">
    <cfRule type="cellIs" dxfId="2725" priority="2701" operator="equal">
      <formula>0</formula>
    </cfRule>
    <cfRule type="cellIs" dxfId="2724" priority="2702" operator="equal">
      <formula>1</formula>
    </cfRule>
  </conditionalFormatting>
  <conditionalFormatting sqref="DQ56">
    <cfRule type="cellIs" dxfId="2723" priority="2699" operator="equal">
      <formula>0</formula>
    </cfRule>
    <cfRule type="cellIs" dxfId="2722" priority="2700" operator="equal">
      <formula>1</formula>
    </cfRule>
  </conditionalFormatting>
  <conditionalFormatting sqref="DO56:DP56">
    <cfRule type="cellIs" dxfId="2721" priority="2695" operator="equal">
      <formula>0</formula>
    </cfRule>
    <cfRule type="cellIs" dxfId="2720" priority="2696" operator="equal">
      <formula>1</formula>
    </cfRule>
  </conditionalFormatting>
  <conditionalFormatting sqref="DP56">
    <cfRule type="cellIs" dxfId="2719" priority="2693" operator="equal">
      <formula>0</formula>
    </cfRule>
    <cfRule type="cellIs" dxfId="2718" priority="2694" operator="equal">
      <formula>1</formula>
    </cfRule>
  </conditionalFormatting>
  <conditionalFormatting sqref="DK25">
    <cfRule type="cellIs" dxfId="2717" priority="2715" operator="equal">
      <formula>0</formula>
    </cfRule>
    <cfRule type="cellIs" dxfId="2716" priority="2716" operator="equal">
      <formula>1</formula>
    </cfRule>
  </conditionalFormatting>
  <conditionalFormatting sqref="DK55:DN55">
    <cfRule type="cellIs" dxfId="2715" priority="2707" operator="equal">
      <formula>0</formula>
    </cfRule>
    <cfRule type="cellIs" dxfId="2714" priority="2708" operator="equal">
      <formula>1</formula>
    </cfRule>
  </conditionalFormatting>
  <conditionalFormatting sqref="DP55">
    <cfRule type="cellIs" dxfId="2713" priority="2703" operator="equal">
      <formula>0</formula>
    </cfRule>
    <cfRule type="cellIs" dxfId="2712" priority="2704" operator="equal">
      <formula>1</formula>
    </cfRule>
  </conditionalFormatting>
  <conditionalFormatting sqref="DK52:DN52">
    <cfRule type="cellIs" dxfId="2711" priority="2585" operator="equal">
      <formula>0</formula>
    </cfRule>
    <cfRule type="cellIs" dxfId="2710" priority="2586" operator="equal">
      <formula>1</formula>
    </cfRule>
  </conditionalFormatting>
  <conditionalFormatting sqref="DO52:DP52">
    <cfRule type="cellIs" dxfId="2709" priority="2589" operator="equal">
      <formula>0</formula>
    </cfRule>
    <cfRule type="cellIs" dxfId="2708" priority="2590" operator="equal">
      <formula>1</formula>
    </cfRule>
  </conditionalFormatting>
  <conditionalFormatting sqref="DQ52">
    <cfRule type="cellIs" dxfId="2707" priority="2587" operator="equal">
      <formula>0</formula>
    </cfRule>
    <cfRule type="cellIs" dxfId="2706" priority="2588" operator="equal">
      <formula>1</formula>
    </cfRule>
  </conditionalFormatting>
  <conditionalFormatting sqref="DO52:DP52">
    <cfRule type="cellIs" dxfId="2705" priority="2583" operator="equal">
      <formula>0</formula>
    </cfRule>
    <cfRule type="cellIs" dxfId="2704" priority="2584" operator="equal">
      <formula>1</formula>
    </cfRule>
  </conditionalFormatting>
  <conditionalFormatting sqref="DP52">
    <cfRule type="cellIs" dxfId="2703" priority="2581" operator="equal">
      <formula>0</formula>
    </cfRule>
    <cfRule type="cellIs" dxfId="2702" priority="2582" operator="equal">
      <formula>1</formula>
    </cfRule>
  </conditionalFormatting>
  <conditionalFormatting sqref="DK14:DN18">
    <cfRule type="cellIs" dxfId="2701" priority="2687" operator="equal">
      <formula>0</formula>
    </cfRule>
    <cfRule type="cellIs" dxfId="2700" priority="2688" operator="equal">
      <formula>1</formula>
    </cfRule>
  </conditionalFormatting>
  <conditionalFormatting sqref="DO14:DP18">
    <cfRule type="cellIs" dxfId="2699" priority="2691" operator="equal">
      <formula>0</formula>
    </cfRule>
    <cfRule type="cellIs" dxfId="2698" priority="2692" operator="equal">
      <formula>1</formula>
    </cfRule>
  </conditionalFormatting>
  <conditionalFormatting sqref="DQ14:DQ18">
    <cfRule type="cellIs" dxfId="2697" priority="2689" operator="equal">
      <formula>0</formula>
    </cfRule>
    <cfRule type="cellIs" dxfId="2696" priority="2690" operator="equal">
      <formula>1</formula>
    </cfRule>
  </conditionalFormatting>
  <conditionalFormatting sqref="DO14:DP18">
    <cfRule type="cellIs" dxfId="2695" priority="2685" operator="equal">
      <formula>0</formula>
    </cfRule>
    <cfRule type="cellIs" dxfId="2694" priority="2686" operator="equal">
      <formula>1</formula>
    </cfRule>
  </conditionalFormatting>
  <conditionalFormatting sqref="DP14:DP18">
    <cfRule type="cellIs" dxfId="2693" priority="2683" operator="equal">
      <formula>0</formula>
    </cfRule>
    <cfRule type="cellIs" dxfId="2692" priority="2684" operator="equal">
      <formula>1</formula>
    </cfRule>
  </conditionalFormatting>
  <conditionalFormatting sqref="DK20">
    <cfRule type="cellIs" dxfId="2691" priority="2681" operator="equal">
      <formula>0</formula>
    </cfRule>
    <cfRule type="cellIs" dxfId="2690" priority="2682" operator="equal">
      <formula>1</formula>
    </cfRule>
  </conditionalFormatting>
  <conditionalFormatting sqref="DK21:DN24">
    <cfRule type="cellIs" dxfId="2689" priority="2675" operator="equal">
      <formula>0</formula>
    </cfRule>
    <cfRule type="cellIs" dxfId="2688" priority="2676" operator="equal">
      <formula>1</formula>
    </cfRule>
  </conditionalFormatting>
  <conditionalFormatting sqref="DO21:DP24">
    <cfRule type="cellIs" dxfId="2687" priority="2679" operator="equal">
      <formula>0</formula>
    </cfRule>
    <cfRule type="cellIs" dxfId="2686" priority="2680" operator="equal">
      <formula>1</formula>
    </cfRule>
  </conditionalFormatting>
  <conditionalFormatting sqref="DQ21:DQ24">
    <cfRule type="cellIs" dxfId="2685" priority="2677" operator="equal">
      <formula>0</formula>
    </cfRule>
    <cfRule type="cellIs" dxfId="2684" priority="2678" operator="equal">
      <formula>1</formula>
    </cfRule>
  </conditionalFormatting>
  <conditionalFormatting sqref="DO21:DP24">
    <cfRule type="cellIs" dxfId="2683" priority="2673" operator="equal">
      <formula>0</formula>
    </cfRule>
    <cfRule type="cellIs" dxfId="2682" priority="2674" operator="equal">
      <formula>1</formula>
    </cfRule>
  </conditionalFormatting>
  <conditionalFormatting sqref="DP21:DP24">
    <cfRule type="cellIs" dxfId="2681" priority="2671" operator="equal">
      <formula>0</formula>
    </cfRule>
    <cfRule type="cellIs" dxfId="2680" priority="2672" operator="equal">
      <formula>1</formula>
    </cfRule>
  </conditionalFormatting>
  <conditionalFormatting sqref="DK26:DN27">
    <cfRule type="cellIs" dxfId="2679" priority="2665" operator="equal">
      <formula>0</formula>
    </cfRule>
    <cfRule type="cellIs" dxfId="2678" priority="2666" operator="equal">
      <formula>1</formula>
    </cfRule>
  </conditionalFormatting>
  <conditionalFormatting sqref="DQ26:DQ27">
    <cfRule type="cellIs" dxfId="2677" priority="2667" operator="equal">
      <formula>0</formula>
    </cfRule>
    <cfRule type="cellIs" dxfId="2676" priority="2668" operator="equal">
      <formula>1</formula>
    </cfRule>
  </conditionalFormatting>
  <conditionalFormatting sqref="DO26:DP27">
    <cfRule type="cellIs" dxfId="2675" priority="2663" operator="equal">
      <formula>0</formula>
    </cfRule>
    <cfRule type="cellIs" dxfId="2674" priority="2664" operator="equal">
      <formula>1</formula>
    </cfRule>
  </conditionalFormatting>
  <conditionalFormatting sqref="DP26:DP27">
    <cfRule type="cellIs" dxfId="2673" priority="2661" operator="equal">
      <formula>0</formula>
    </cfRule>
    <cfRule type="cellIs" dxfId="2672" priority="2662" operator="equal">
      <formula>1</formula>
    </cfRule>
  </conditionalFormatting>
  <conditionalFormatting sqref="DK30:DN31">
    <cfRule type="cellIs" dxfId="2671" priority="2655" operator="equal">
      <formula>0</formula>
    </cfRule>
    <cfRule type="cellIs" dxfId="2670" priority="2656" operator="equal">
      <formula>1</formula>
    </cfRule>
  </conditionalFormatting>
  <conditionalFormatting sqref="DO30:DP31">
    <cfRule type="cellIs" dxfId="2669" priority="2659" operator="equal">
      <formula>0</formula>
    </cfRule>
    <cfRule type="cellIs" dxfId="2668" priority="2660" operator="equal">
      <formula>1</formula>
    </cfRule>
  </conditionalFormatting>
  <conditionalFormatting sqref="DQ30:DQ31">
    <cfRule type="cellIs" dxfId="2667" priority="2657" operator="equal">
      <formula>0</formula>
    </cfRule>
    <cfRule type="cellIs" dxfId="2666" priority="2658" operator="equal">
      <formula>1</formula>
    </cfRule>
  </conditionalFormatting>
  <conditionalFormatting sqref="DO30:DP31">
    <cfRule type="cellIs" dxfId="2665" priority="2653" operator="equal">
      <formula>0</formula>
    </cfRule>
    <cfRule type="cellIs" dxfId="2664" priority="2654" operator="equal">
      <formula>1</formula>
    </cfRule>
  </conditionalFormatting>
  <conditionalFormatting sqref="DP30:DP31">
    <cfRule type="cellIs" dxfId="2663" priority="2651" operator="equal">
      <formula>0</formula>
    </cfRule>
    <cfRule type="cellIs" dxfId="2662" priority="2652" operator="equal">
      <formula>1</formula>
    </cfRule>
  </conditionalFormatting>
  <conditionalFormatting sqref="DK34:DN37">
    <cfRule type="cellIs" dxfId="2661" priority="2645" operator="equal">
      <formula>0</formula>
    </cfRule>
    <cfRule type="cellIs" dxfId="2660" priority="2646" operator="equal">
      <formula>1</formula>
    </cfRule>
  </conditionalFormatting>
  <conditionalFormatting sqref="DO34:DP37">
    <cfRule type="cellIs" dxfId="2659" priority="2649" operator="equal">
      <formula>0</formula>
    </cfRule>
    <cfRule type="cellIs" dxfId="2658" priority="2650" operator="equal">
      <formula>1</formula>
    </cfRule>
  </conditionalFormatting>
  <conditionalFormatting sqref="DQ34:DQ37">
    <cfRule type="cellIs" dxfId="2657" priority="2647" operator="equal">
      <formula>0</formula>
    </cfRule>
    <cfRule type="cellIs" dxfId="2656" priority="2648" operator="equal">
      <formula>1</formula>
    </cfRule>
  </conditionalFormatting>
  <conditionalFormatting sqref="DO34:DP37">
    <cfRule type="cellIs" dxfId="2655" priority="2643" operator="equal">
      <formula>0</formula>
    </cfRule>
    <cfRule type="cellIs" dxfId="2654" priority="2644" operator="equal">
      <formula>1</formula>
    </cfRule>
  </conditionalFormatting>
  <conditionalFormatting sqref="DP34:DP37">
    <cfRule type="cellIs" dxfId="2653" priority="2641" operator="equal">
      <formula>0</formula>
    </cfRule>
    <cfRule type="cellIs" dxfId="2652" priority="2642" operator="equal">
      <formula>1</formula>
    </cfRule>
  </conditionalFormatting>
  <conditionalFormatting sqref="DK39:DN41">
    <cfRule type="cellIs" dxfId="2651" priority="2635" operator="equal">
      <formula>0</formula>
    </cfRule>
    <cfRule type="cellIs" dxfId="2650" priority="2636" operator="equal">
      <formula>1</formula>
    </cfRule>
  </conditionalFormatting>
  <conditionalFormatting sqref="DO39:DP41">
    <cfRule type="cellIs" dxfId="2649" priority="2639" operator="equal">
      <formula>0</formula>
    </cfRule>
    <cfRule type="cellIs" dxfId="2648" priority="2640" operator="equal">
      <formula>1</formula>
    </cfRule>
  </conditionalFormatting>
  <conditionalFormatting sqref="DQ39:DQ41">
    <cfRule type="cellIs" dxfId="2647" priority="2637" operator="equal">
      <formula>0</formula>
    </cfRule>
    <cfRule type="cellIs" dxfId="2646" priority="2638" operator="equal">
      <formula>1</formula>
    </cfRule>
  </conditionalFormatting>
  <conditionalFormatting sqref="DO39:DP41">
    <cfRule type="cellIs" dxfId="2645" priority="2633" operator="equal">
      <formula>0</formula>
    </cfRule>
    <cfRule type="cellIs" dxfId="2644" priority="2634" operator="equal">
      <formula>1</formula>
    </cfRule>
  </conditionalFormatting>
  <conditionalFormatting sqref="DP39:DP41">
    <cfRule type="cellIs" dxfId="2643" priority="2631" operator="equal">
      <formula>0</formula>
    </cfRule>
    <cfRule type="cellIs" dxfId="2642" priority="2632" operator="equal">
      <formula>1</formula>
    </cfRule>
  </conditionalFormatting>
  <conditionalFormatting sqref="DK43:DN45">
    <cfRule type="cellIs" dxfId="2641" priority="2625" operator="equal">
      <formula>0</formula>
    </cfRule>
    <cfRule type="cellIs" dxfId="2640" priority="2626" operator="equal">
      <formula>1</formula>
    </cfRule>
  </conditionalFormatting>
  <conditionalFormatting sqref="DO43:DP45">
    <cfRule type="cellIs" dxfId="2639" priority="2629" operator="equal">
      <formula>0</formula>
    </cfRule>
    <cfRule type="cellIs" dxfId="2638" priority="2630" operator="equal">
      <formula>1</formula>
    </cfRule>
  </conditionalFormatting>
  <conditionalFormatting sqref="DQ43:DQ45">
    <cfRule type="cellIs" dxfId="2637" priority="2627" operator="equal">
      <formula>0</formula>
    </cfRule>
    <cfRule type="cellIs" dxfId="2636" priority="2628" operator="equal">
      <formula>1</formula>
    </cfRule>
  </conditionalFormatting>
  <conditionalFormatting sqref="DO43:DP45">
    <cfRule type="cellIs" dxfId="2635" priority="2623" operator="equal">
      <formula>0</formula>
    </cfRule>
    <cfRule type="cellIs" dxfId="2634" priority="2624" operator="equal">
      <formula>1</formula>
    </cfRule>
  </conditionalFormatting>
  <conditionalFormatting sqref="DP43:DP45">
    <cfRule type="cellIs" dxfId="2633" priority="2621" operator="equal">
      <formula>0</formula>
    </cfRule>
    <cfRule type="cellIs" dxfId="2632" priority="2622" operator="equal">
      <formula>1</formula>
    </cfRule>
  </conditionalFormatting>
  <conditionalFormatting sqref="DK48:DN50">
    <cfRule type="cellIs" dxfId="2631" priority="2615" operator="equal">
      <formula>0</formula>
    </cfRule>
    <cfRule type="cellIs" dxfId="2630" priority="2616" operator="equal">
      <formula>1</formula>
    </cfRule>
  </conditionalFormatting>
  <conditionalFormatting sqref="DO48:DP50">
    <cfRule type="cellIs" dxfId="2629" priority="2619" operator="equal">
      <formula>0</formula>
    </cfRule>
    <cfRule type="cellIs" dxfId="2628" priority="2620" operator="equal">
      <formula>1</formula>
    </cfRule>
  </conditionalFormatting>
  <conditionalFormatting sqref="DQ48:DQ50">
    <cfRule type="cellIs" dxfId="2627" priority="2617" operator="equal">
      <formula>0</formula>
    </cfRule>
    <cfRule type="cellIs" dxfId="2626" priority="2618" operator="equal">
      <formula>1</formula>
    </cfRule>
  </conditionalFormatting>
  <conditionalFormatting sqref="DO48:DP50">
    <cfRule type="cellIs" dxfId="2625" priority="2613" operator="equal">
      <formula>0</formula>
    </cfRule>
    <cfRule type="cellIs" dxfId="2624" priority="2614" operator="equal">
      <formula>1</formula>
    </cfRule>
  </conditionalFormatting>
  <conditionalFormatting sqref="DP48:DP50">
    <cfRule type="cellIs" dxfId="2623" priority="2611" operator="equal">
      <formula>0</formula>
    </cfRule>
    <cfRule type="cellIs" dxfId="2622" priority="2612" operator="equal">
      <formula>1</formula>
    </cfRule>
  </conditionalFormatting>
  <conditionalFormatting sqref="DK53:DN54">
    <cfRule type="cellIs" dxfId="2621" priority="2605" operator="equal">
      <formula>0</formula>
    </cfRule>
    <cfRule type="cellIs" dxfId="2620" priority="2606" operator="equal">
      <formula>1</formula>
    </cfRule>
  </conditionalFormatting>
  <conditionalFormatting sqref="DO53:DP54">
    <cfRule type="cellIs" dxfId="2619" priority="2609" operator="equal">
      <formula>0</formula>
    </cfRule>
    <cfRule type="cellIs" dxfId="2618" priority="2610" operator="equal">
      <formula>1</formula>
    </cfRule>
  </conditionalFormatting>
  <conditionalFormatting sqref="DQ53:DQ54">
    <cfRule type="cellIs" dxfId="2617" priority="2607" operator="equal">
      <formula>0</formula>
    </cfRule>
    <cfRule type="cellIs" dxfId="2616" priority="2608" operator="equal">
      <formula>1</formula>
    </cfRule>
  </conditionalFormatting>
  <conditionalFormatting sqref="DO53:DP54">
    <cfRule type="cellIs" dxfId="2615" priority="2603" operator="equal">
      <formula>0</formula>
    </cfRule>
    <cfRule type="cellIs" dxfId="2614" priority="2604" operator="equal">
      <formula>1</formula>
    </cfRule>
  </conditionalFormatting>
  <conditionalFormatting sqref="DP53:DP54">
    <cfRule type="cellIs" dxfId="2613" priority="2601" operator="equal">
      <formula>0</formula>
    </cfRule>
    <cfRule type="cellIs" dxfId="2612" priority="2602" operator="equal">
      <formula>1</formula>
    </cfRule>
  </conditionalFormatting>
  <conditionalFormatting sqref="DK57:DN58">
    <cfRule type="cellIs" dxfId="2611" priority="2595" operator="equal">
      <formula>0</formula>
    </cfRule>
    <cfRule type="cellIs" dxfId="2610" priority="2596" operator="equal">
      <formula>1</formula>
    </cfRule>
  </conditionalFormatting>
  <conditionalFormatting sqref="DO57:DP58">
    <cfRule type="cellIs" dxfId="2609" priority="2599" operator="equal">
      <formula>0</formula>
    </cfRule>
    <cfRule type="cellIs" dxfId="2608" priority="2600" operator="equal">
      <formula>1</formula>
    </cfRule>
  </conditionalFormatting>
  <conditionalFormatting sqref="DQ57:DQ58">
    <cfRule type="cellIs" dxfId="2607" priority="2597" operator="equal">
      <formula>0</formula>
    </cfRule>
    <cfRule type="cellIs" dxfId="2606" priority="2598" operator="equal">
      <formula>1</formula>
    </cfRule>
  </conditionalFormatting>
  <conditionalFormatting sqref="DO57:DP58">
    <cfRule type="cellIs" dxfId="2605" priority="2593" operator="equal">
      <formula>0</formula>
    </cfRule>
    <cfRule type="cellIs" dxfId="2604" priority="2594" operator="equal">
      <formula>1</formula>
    </cfRule>
  </conditionalFormatting>
  <conditionalFormatting sqref="DP57:DP58">
    <cfRule type="cellIs" dxfId="2603" priority="2591" operator="equal">
      <formula>0</formula>
    </cfRule>
    <cfRule type="cellIs" dxfId="2602" priority="2592" operator="equal">
      <formula>1</formula>
    </cfRule>
  </conditionalFormatting>
  <conditionalFormatting sqref="DW69">
    <cfRule type="cellIs" dxfId="2601" priority="2579" operator="equal">
      <formula>"NO HABILITADO"</formula>
    </cfRule>
    <cfRule type="cellIs" dxfId="2600" priority="2580" operator="equal">
      <formula>"OK"</formula>
    </cfRule>
  </conditionalFormatting>
  <conditionalFormatting sqref="EJ69">
    <cfRule type="cellIs" dxfId="2599" priority="2577" operator="equal">
      <formula>0</formula>
    </cfRule>
    <cfRule type="cellIs" dxfId="2598" priority="2578" operator="equal">
      <formula>1</formula>
    </cfRule>
  </conditionalFormatting>
  <conditionalFormatting sqref="EL69">
    <cfRule type="cellIs" dxfId="2597" priority="2575" operator="equal">
      <formula>0</formula>
    </cfRule>
    <cfRule type="cellIs" dxfId="2596" priority="2576" operator="equal">
      <formula>1</formula>
    </cfRule>
  </conditionalFormatting>
  <conditionalFormatting sqref="EG69">
    <cfRule type="cellIs" dxfId="2595" priority="2573" operator="equal">
      <formula>0</formula>
    </cfRule>
    <cfRule type="cellIs" dxfId="2594" priority="2574" operator="equal">
      <formula>1</formula>
    </cfRule>
  </conditionalFormatting>
  <conditionalFormatting sqref="ED13:EG13">
    <cfRule type="cellIs" dxfId="2593" priority="2567" operator="equal">
      <formula>0</formula>
    </cfRule>
    <cfRule type="cellIs" dxfId="2592" priority="2568" operator="equal">
      <formula>1</formula>
    </cfRule>
  </conditionalFormatting>
  <conditionalFormatting sqref="EH13:EI13">
    <cfRule type="cellIs" dxfId="2591" priority="2571" operator="equal">
      <formula>0</formula>
    </cfRule>
    <cfRule type="cellIs" dxfId="2590" priority="2572" operator="equal">
      <formula>1</formula>
    </cfRule>
  </conditionalFormatting>
  <conditionalFormatting sqref="EJ13">
    <cfRule type="cellIs" dxfId="2589" priority="2569" operator="equal">
      <formula>0</formula>
    </cfRule>
    <cfRule type="cellIs" dxfId="2588" priority="2570" operator="equal">
      <formula>1</formula>
    </cfRule>
  </conditionalFormatting>
  <conditionalFormatting sqref="EH13:EI13">
    <cfRule type="cellIs" dxfId="2587" priority="2565" operator="equal">
      <formula>0</formula>
    </cfRule>
    <cfRule type="cellIs" dxfId="2586" priority="2566" operator="equal">
      <formula>1</formula>
    </cfRule>
  </conditionalFormatting>
  <conditionalFormatting sqref="EI13">
    <cfRule type="cellIs" dxfId="2585" priority="2563" operator="equal">
      <formula>0</formula>
    </cfRule>
    <cfRule type="cellIs" dxfId="2584" priority="2564" operator="equal">
      <formula>1</formula>
    </cfRule>
  </conditionalFormatting>
  <conditionalFormatting sqref="ED12">
    <cfRule type="cellIs" dxfId="2583" priority="2561" operator="equal">
      <formula>0</formula>
    </cfRule>
    <cfRule type="cellIs" dxfId="2582" priority="2562" operator="equal">
      <formula>1</formula>
    </cfRule>
  </conditionalFormatting>
  <conditionalFormatting sqref="ED19">
    <cfRule type="cellIs" dxfId="2581" priority="2559" operator="equal">
      <formula>0</formula>
    </cfRule>
    <cfRule type="cellIs" dxfId="2580" priority="2560" operator="equal">
      <formula>1</formula>
    </cfRule>
  </conditionalFormatting>
  <conditionalFormatting sqref="ED28">
    <cfRule type="cellIs" dxfId="2579" priority="2557" operator="equal">
      <formula>0</formula>
    </cfRule>
    <cfRule type="cellIs" dxfId="2578" priority="2558" operator="equal">
      <formula>1</formula>
    </cfRule>
  </conditionalFormatting>
  <conditionalFormatting sqref="EH32:EI33 EH38:EI38 EH42:EI42 EH46:EI47 EH51:EI51">
    <cfRule type="cellIs" dxfId="2577" priority="2553" operator="equal">
      <formula>0</formula>
    </cfRule>
    <cfRule type="cellIs" dxfId="2576" priority="2554" operator="equal">
      <formula>1</formula>
    </cfRule>
  </conditionalFormatting>
  <conditionalFormatting sqref="EJ32:EJ33 EJ38 EJ42 EJ46:EJ47 EJ51">
    <cfRule type="cellIs" dxfId="2575" priority="2551" operator="equal">
      <formula>0</formula>
    </cfRule>
    <cfRule type="cellIs" dxfId="2574" priority="2552" operator="equal">
      <formula>1</formula>
    </cfRule>
  </conditionalFormatting>
  <conditionalFormatting sqref="ED32:EG33 ED38:EG38 ED42:EG42 ED46:EG47 ED51:EG51">
    <cfRule type="cellIs" dxfId="2573" priority="2549" operator="equal">
      <formula>0</formula>
    </cfRule>
    <cfRule type="cellIs" dxfId="2572" priority="2550" operator="equal">
      <formula>1</formula>
    </cfRule>
  </conditionalFormatting>
  <conditionalFormatting sqref="EE69">
    <cfRule type="cellIs" dxfId="2571" priority="2555" operator="equal">
      <formula>0</formula>
    </cfRule>
    <cfRule type="cellIs" dxfId="2570" priority="2556" operator="equal">
      <formula>1</formula>
    </cfRule>
  </conditionalFormatting>
  <conditionalFormatting sqref="EH32:EI33 EH38:EI38 EH42:EI42 EH46:EI47 EH51:EI51">
    <cfRule type="cellIs" dxfId="2569" priority="2547" operator="equal">
      <formula>0</formula>
    </cfRule>
    <cfRule type="cellIs" dxfId="2568" priority="2548" operator="equal">
      <formula>1</formula>
    </cfRule>
  </conditionalFormatting>
  <conditionalFormatting sqref="EI32:EI33 EI38 EI42 EI46:EI47 EI51">
    <cfRule type="cellIs" dxfId="2567" priority="2545" operator="equal">
      <formula>0</formula>
    </cfRule>
    <cfRule type="cellIs" dxfId="2566" priority="2546" operator="equal">
      <formula>1</formula>
    </cfRule>
  </conditionalFormatting>
  <conditionalFormatting sqref="EH26:EI27">
    <cfRule type="cellIs" dxfId="2565" priority="2497" operator="equal">
      <formula>0</formula>
    </cfRule>
    <cfRule type="cellIs" dxfId="2564" priority="2498" operator="equal">
      <formula>1</formula>
    </cfRule>
  </conditionalFormatting>
  <conditionalFormatting sqref="ED29">
    <cfRule type="cellIs" dxfId="2563" priority="2541" operator="equal">
      <formula>0</formula>
    </cfRule>
    <cfRule type="cellIs" dxfId="2562" priority="2542" operator="equal">
      <formula>1</formula>
    </cfRule>
  </conditionalFormatting>
  <conditionalFormatting sqref="EJ55">
    <cfRule type="cellIs" dxfId="2561" priority="2537" operator="equal">
      <formula>0</formula>
    </cfRule>
    <cfRule type="cellIs" dxfId="2560" priority="2538" operator="equal">
      <formula>1</formula>
    </cfRule>
  </conditionalFormatting>
  <conditionalFormatting sqref="EH55:EI55">
    <cfRule type="cellIs" dxfId="2559" priority="2539" operator="equal">
      <formula>0</formula>
    </cfRule>
    <cfRule type="cellIs" dxfId="2558" priority="2540" operator="equal">
      <formula>1</formula>
    </cfRule>
  </conditionalFormatting>
  <conditionalFormatting sqref="EH55:EI55">
    <cfRule type="cellIs" dxfId="2557" priority="2533" operator="equal">
      <formula>0</formula>
    </cfRule>
    <cfRule type="cellIs" dxfId="2556" priority="2534" operator="equal">
      <formula>1</formula>
    </cfRule>
  </conditionalFormatting>
  <conditionalFormatting sqref="ED56:EG56">
    <cfRule type="cellIs" dxfId="2555" priority="2525" operator="equal">
      <formula>0</formula>
    </cfRule>
    <cfRule type="cellIs" dxfId="2554" priority="2526" operator="equal">
      <formula>1</formula>
    </cfRule>
  </conditionalFormatting>
  <conditionalFormatting sqref="EH56:EI56">
    <cfRule type="cellIs" dxfId="2553" priority="2529" operator="equal">
      <formula>0</formula>
    </cfRule>
    <cfRule type="cellIs" dxfId="2552" priority="2530" operator="equal">
      <formula>1</formula>
    </cfRule>
  </conditionalFormatting>
  <conditionalFormatting sqref="EJ56">
    <cfRule type="cellIs" dxfId="2551" priority="2527" operator="equal">
      <formula>0</formula>
    </cfRule>
    <cfRule type="cellIs" dxfId="2550" priority="2528" operator="equal">
      <formula>1</formula>
    </cfRule>
  </conditionalFormatting>
  <conditionalFormatting sqref="EH56:EI56">
    <cfRule type="cellIs" dxfId="2549" priority="2523" operator="equal">
      <formula>0</formula>
    </cfRule>
    <cfRule type="cellIs" dxfId="2548" priority="2524" operator="equal">
      <formula>1</formula>
    </cfRule>
  </conditionalFormatting>
  <conditionalFormatting sqref="EI56">
    <cfRule type="cellIs" dxfId="2547" priority="2521" operator="equal">
      <formula>0</formula>
    </cfRule>
    <cfRule type="cellIs" dxfId="2546" priority="2522" operator="equal">
      <formula>1</formula>
    </cfRule>
  </conditionalFormatting>
  <conditionalFormatting sqref="ED25">
    <cfRule type="cellIs" dxfId="2545" priority="2543" operator="equal">
      <formula>0</formula>
    </cfRule>
    <cfRule type="cellIs" dxfId="2544" priority="2544" operator="equal">
      <formula>1</formula>
    </cfRule>
  </conditionalFormatting>
  <conditionalFormatting sqref="ED55:EG55">
    <cfRule type="cellIs" dxfId="2543" priority="2535" operator="equal">
      <formula>0</formula>
    </cfRule>
    <cfRule type="cellIs" dxfId="2542" priority="2536" operator="equal">
      <formula>1</formula>
    </cfRule>
  </conditionalFormatting>
  <conditionalFormatting sqref="EI55">
    <cfRule type="cellIs" dxfId="2541" priority="2531" operator="equal">
      <formula>0</formula>
    </cfRule>
    <cfRule type="cellIs" dxfId="2540" priority="2532" operator="equal">
      <formula>1</formula>
    </cfRule>
  </conditionalFormatting>
  <conditionalFormatting sqref="ED52:EG52">
    <cfRule type="cellIs" dxfId="2539" priority="2413" operator="equal">
      <formula>0</formula>
    </cfRule>
    <cfRule type="cellIs" dxfId="2538" priority="2414" operator="equal">
      <formula>1</formula>
    </cfRule>
  </conditionalFormatting>
  <conditionalFormatting sqref="EH52:EI52">
    <cfRule type="cellIs" dxfId="2537" priority="2417" operator="equal">
      <formula>0</formula>
    </cfRule>
    <cfRule type="cellIs" dxfId="2536" priority="2418" operator="equal">
      <formula>1</formula>
    </cfRule>
  </conditionalFormatting>
  <conditionalFormatting sqref="EJ52">
    <cfRule type="cellIs" dxfId="2535" priority="2415" operator="equal">
      <formula>0</formula>
    </cfRule>
    <cfRule type="cellIs" dxfId="2534" priority="2416" operator="equal">
      <formula>1</formula>
    </cfRule>
  </conditionalFormatting>
  <conditionalFormatting sqref="EH52:EI52">
    <cfRule type="cellIs" dxfId="2533" priority="2411" operator="equal">
      <formula>0</formula>
    </cfRule>
    <cfRule type="cellIs" dxfId="2532" priority="2412" operator="equal">
      <formula>1</formula>
    </cfRule>
  </conditionalFormatting>
  <conditionalFormatting sqref="EI52">
    <cfRule type="cellIs" dxfId="2531" priority="2409" operator="equal">
      <formula>0</formula>
    </cfRule>
    <cfRule type="cellIs" dxfId="2530" priority="2410" operator="equal">
      <formula>1</formula>
    </cfRule>
  </conditionalFormatting>
  <conditionalFormatting sqref="ED14:EG18">
    <cfRule type="cellIs" dxfId="2529" priority="2515" operator="equal">
      <formula>0</formula>
    </cfRule>
    <cfRule type="cellIs" dxfId="2528" priority="2516" operator="equal">
      <formula>1</formula>
    </cfRule>
  </conditionalFormatting>
  <conditionalFormatting sqref="EH14:EI18">
    <cfRule type="cellIs" dxfId="2527" priority="2519" operator="equal">
      <formula>0</formula>
    </cfRule>
    <cfRule type="cellIs" dxfId="2526" priority="2520" operator="equal">
      <formula>1</formula>
    </cfRule>
  </conditionalFormatting>
  <conditionalFormatting sqref="EJ14:EJ18">
    <cfRule type="cellIs" dxfId="2525" priority="2517" operator="equal">
      <formula>0</formula>
    </cfRule>
    <cfRule type="cellIs" dxfId="2524" priority="2518" operator="equal">
      <formula>1</formula>
    </cfRule>
  </conditionalFormatting>
  <conditionalFormatting sqref="EH14:EI18">
    <cfRule type="cellIs" dxfId="2523" priority="2513" operator="equal">
      <formula>0</formula>
    </cfRule>
    <cfRule type="cellIs" dxfId="2522" priority="2514" operator="equal">
      <formula>1</formula>
    </cfRule>
  </conditionalFormatting>
  <conditionalFormatting sqref="EI14:EI18">
    <cfRule type="cellIs" dxfId="2521" priority="2511" operator="equal">
      <formula>0</formula>
    </cfRule>
    <cfRule type="cellIs" dxfId="2520" priority="2512" operator="equal">
      <formula>1</formula>
    </cfRule>
  </conditionalFormatting>
  <conditionalFormatting sqref="ED20">
    <cfRule type="cellIs" dxfId="2519" priority="2509" operator="equal">
      <formula>0</formula>
    </cfRule>
    <cfRule type="cellIs" dxfId="2518" priority="2510" operator="equal">
      <formula>1</formula>
    </cfRule>
  </conditionalFormatting>
  <conditionalFormatting sqref="ED21:EG24">
    <cfRule type="cellIs" dxfId="2517" priority="2503" operator="equal">
      <formula>0</formula>
    </cfRule>
    <cfRule type="cellIs" dxfId="2516" priority="2504" operator="equal">
      <formula>1</formula>
    </cfRule>
  </conditionalFormatting>
  <conditionalFormatting sqref="EH21:EI24">
    <cfRule type="cellIs" dxfId="2515" priority="2507" operator="equal">
      <formula>0</formula>
    </cfRule>
    <cfRule type="cellIs" dxfId="2514" priority="2508" operator="equal">
      <formula>1</formula>
    </cfRule>
  </conditionalFormatting>
  <conditionalFormatting sqref="EJ21:EJ24">
    <cfRule type="cellIs" dxfId="2513" priority="2505" operator="equal">
      <formula>0</formula>
    </cfRule>
    <cfRule type="cellIs" dxfId="2512" priority="2506" operator="equal">
      <formula>1</formula>
    </cfRule>
  </conditionalFormatting>
  <conditionalFormatting sqref="EH21:EI24">
    <cfRule type="cellIs" dxfId="2511" priority="2501" operator="equal">
      <formula>0</formula>
    </cfRule>
    <cfRule type="cellIs" dxfId="2510" priority="2502" operator="equal">
      <formula>1</formula>
    </cfRule>
  </conditionalFormatting>
  <conditionalFormatting sqref="EI21:EI24">
    <cfRule type="cellIs" dxfId="2509" priority="2499" operator="equal">
      <formula>0</formula>
    </cfRule>
    <cfRule type="cellIs" dxfId="2508" priority="2500" operator="equal">
      <formula>1</formula>
    </cfRule>
  </conditionalFormatting>
  <conditionalFormatting sqref="ED26:EG27">
    <cfRule type="cellIs" dxfId="2507" priority="2493" operator="equal">
      <formula>0</formula>
    </cfRule>
    <cfRule type="cellIs" dxfId="2506" priority="2494" operator="equal">
      <formula>1</formula>
    </cfRule>
  </conditionalFormatting>
  <conditionalFormatting sqref="EJ26:EJ27">
    <cfRule type="cellIs" dxfId="2505" priority="2495" operator="equal">
      <formula>0</formula>
    </cfRule>
    <cfRule type="cellIs" dxfId="2504" priority="2496" operator="equal">
      <formula>1</formula>
    </cfRule>
  </conditionalFormatting>
  <conditionalFormatting sqref="EH26:EI27">
    <cfRule type="cellIs" dxfId="2503" priority="2491" operator="equal">
      <formula>0</formula>
    </cfRule>
    <cfRule type="cellIs" dxfId="2502" priority="2492" operator="equal">
      <formula>1</formula>
    </cfRule>
  </conditionalFormatting>
  <conditionalFormatting sqref="EI26:EI27">
    <cfRule type="cellIs" dxfId="2501" priority="2489" operator="equal">
      <formula>0</formula>
    </cfRule>
    <cfRule type="cellIs" dxfId="2500" priority="2490" operator="equal">
      <formula>1</formula>
    </cfRule>
  </conditionalFormatting>
  <conditionalFormatting sqref="ED30:EG31">
    <cfRule type="cellIs" dxfId="2499" priority="2483" operator="equal">
      <formula>0</formula>
    </cfRule>
    <cfRule type="cellIs" dxfId="2498" priority="2484" operator="equal">
      <formula>1</formula>
    </cfRule>
  </conditionalFormatting>
  <conditionalFormatting sqref="EH30:EI31">
    <cfRule type="cellIs" dxfId="2497" priority="2487" operator="equal">
      <formula>0</formula>
    </cfRule>
    <cfRule type="cellIs" dxfId="2496" priority="2488" operator="equal">
      <formula>1</formula>
    </cfRule>
  </conditionalFormatting>
  <conditionalFormatting sqref="EJ30:EJ31">
    <cfRule type="cellIs" dxfId="2495" priority="2485" operator="equal">
      <formula>0</formula>
    </cfRule>
    <cfRule type="cellIs" dxfId="2494" priority="2486" operator="equal">
      <formula>1</formula>
    </cfRule>
  </conditionalFormatting>
  <conditionalFormatting sqref="EH30:EI31">
    <cfRule type="cellIs" dxfId="2493" priority="2481" operator="equal">
      <formula>0</formula>
    </cfRule>
    <cfRule type="cellIs" dxfId="2492" priority="2482" operator="equal">
      <formula>1</formula>
    </cfRule>
  </conditionalFormatting>
  <conditionalFormatting sqref="EI30:EI31">
    <cfRule type="cellIs" dxfId="2491" priority="2479" operator="equal">
      <formula>0</formula>
    </cfRule>
    <cfRule type="cellIs" dxfId="2490" priority="2480" operator="equal">
      <formula>1</formula>
    </cfRule>
  </conditionalFormatting>
  <conditionalFormatting sqref="ED34:EG37">
    <cfRule type="cellIs" dxfId="2489" priority="2473" operator="equal">
      <formula>0</formula>
    </cfRule>
    <cfRule type="cellIs" dxfId="2488" priority="2474" operator="equal">
      <formula>1</formula>
    </cfRule>
  </conditionalFormatting>
  <conditionalFormatting sqref="EH34:EI37">
    <cfRule type="cellIs" dxfId="2487" priority="2477" operator="equal">
      <formula>0</formula>
    </cfRule>
    <cfRule type="cellIs" dxfId="2486" priority="2478" operator="equal">
      <formula>1</formula>
    </cfRule>
  </conditionalFormatting>
  <conditionalFormatting sqref="EJ34:EJ37">
    <cfRule type="cellIs" dxfId="2485" priority="2475" operator="equal">
      <formula>0</formula>
    </cfRule>
    <cfRule type="cellIs" dxfId="2484" priority="2476" operator="equal">
      <formula>1</formula>
    </cfRule>
  </conditionalFormatting>
  <conditionalFormatting sqref="EH34:EI37">
    <cfRule type="cellIs" dxfId="2483" priority="2471" operator="equal">
      <formula>0</formula>
    </cfRule>
    <cfRule type="cellIs" dxfId="2482" priority="2472" operator="equal">
      <formula>1</formula>
    </cfRule>
  </conditionalFormatting>
  <conditionalFormatting sqref="EI34:EI37">
    <cfRule type="cellIs" dxfId="2481" priority="2469" operator="equal">
      <formula>0</formula>
    </cfRule>
    <cfRule type="cellIs" dxfId="2480" priority="2470" operator="equal">
      <formula>1</formula>
    </cfRule>
  </conditionalFormatting>
  <conditionalFormatting sqref="ED39:EG41">
    <cfRule type="cellIs" dxfId="2479" priority="2463" operator="equal">
      <formula>0</formula>
    </cfRule>
    <cfRule type="cellIs" dxfId="2478" priority="2464" operator="equal">
      <formula>1</formula>
    </cfRule>
  </conditionalFormatting>
  <conditionalFormatting sqref="EH39:EI41">
    <cfRule type="cellIs" dxfId="2477" priority="2467" operator="equal">
      <formula>0</formula>
    </cfRule>
    <cfRule type="cellIs" dxfId="2476" priority="2468" operator="equal">
      <formula>1</formula>
    </cfRule>
  </conditionalFormatting>
  <conditionalFormatting sqref="EJ39:EJ41">
    <cfRule type="cellIs" dxfId="2475" priority="2465" operator="equal">
      <formula>0</formula>
    </cfRule>
    <cfRule type="cellIs" dxfId="2474" priority="2466" operator="equal">
      <formula>1</formula>
    </cfRule>
  </conditionalFormatting>
  <conditionalFormatting sqref="EH39:EI41">
    <cfRule type="cellIs" dxfId="2473" priority="2461" operator="equal">
      <formula>0</formula>
    </cfRule>
    <cfRule type="cellIs" dxfId="2472" priority="2462" operator="equal">
      <formula>1</formula>
    </cfRule>
  </conditionalFormatting>
  <conditionalFormatting sqref="EI39:EI41">
    <cfRule type="cellIs" dxfId="2471" priority="2459" operator="equal">
      <formula>0</formula>
    </cfRule>
    <cfRule type="cellIs" dxfId="2470" priority="2460" operator="equal">
      <formula>1</formula>
    </cfRule>
  </conditionalFormatting>
  <conditionalFormatting sqref="ED43:EG45">
    <cfRule type="cellIs" dxfId="2469" priority="2453" operator="equal">
      <formula>0</formula>
    </cfRule>
    <cfRule type="cellIs" dxfId="2468" priority="2454" operator="equal">
      <formula>1</formula>
    </cfRule>
  </conditionalFormatting>
  <conditionalFormatting sqref="EH43:EI45">
    <cfRule type="cellIs" dxfId="2467" priority="2457" operator="equal">
      <formula>0</formula>
    </cfRule>
    <cfRule type="cellIs" dxfId="2466" priority="2458" operator="equal">
      <formula>1</formula>
    </cfRule>
  </conditionalFormatting>
  <conditionalFormatting sqref="EJ43:EJ45">
    <cfRule type="cellIs" dxfId="2465" priority="2455" operator="equal">
      <formula>0</formula>
    </cfRule>
    <cfRule type="cellIs" dxfId="2464" priority="2456" operator="equal">
      <formula>1</formula>
    </cfRule>
  </conditionalFormatting>
  <conditionalFormatting sqref="EH43:EI45">
    <cfRule type="cellIs" dxfId="2463" priority="2451" operator="equal">
      <formula>0</formula>
    </cfRule>
    <cfRule type="cellIs" dxfId="2462" priority="2452" operator="equal">
      <formula>1</formula>
    </cfRule>
  </conditionalFormatting>
  <conditionalFormatting sqref="EI43:EI45">
    <cfRule type="cellIs" dxfId="2461" priority="2449" operator="equal">
      <formula>0</formula>
    </cfRule>
    <cfRule type="cellIs" dxfId="2460" priority="2450" operator="equal">
      <formula>1</formula>
    </cfRule>
  </conditionalFormatting>
  <conditionalFormatting sqref="ED48:EG50">
    <cfRule type="cellIs" dxfId="2459" priority="2443" operator="equal">
      <formula>0</formula>
    </cfRule>
    <cfRule type="cellIs" dxfId="2458" priority="2444" operator="equal">
      <formula>1</formula>
    </cfRule>
  </conditionalFormatting>
  <conditionalFormatting sqref="EH48:EI50">
    <cfRule type="cellIs" dxfId="2457" priority="2447" operator="equal">
      <formula>0</formula>
    </cfRule>
    <cfRule type="cellIs" dxfId="2456" priority="2448" operator="equal">
      <formula>1</formula>
    </cfRule>
  </conditionalFormatting>
  <conditionalFormatting sqref="EJ48:EJ50">
    <cfRule type="cellIs" dxfId="2455" priority="2445" operator="equal">
      <formula>0</formula>
    </cfRule>
    <cfRule type="cellIs" dxfId="2454" priority="2446" operator="equal">
      <formula>1</formula>
    </cfRule>
  </conditionalFormatting>
  <conditionalFormatting sqref="EH48:EI50">
    <cfRule type="cellIs" dxfId="2453" priority="2441" operator="equal">
      <formula>0</formula>
    </cfRule>
    <cfRule type="cellIs" dxfId="2452" priority="2442" operator="equal">
      <formula>1</formula>
    </cfRule>
  </conditionalFormatting>
  <conditionalFormatting sqref="EI48:EI50">
    <cfRule type="cellIs" dxfId="2451" priority="2439" operator="equal">
      <formula>0</formula>
    </cfRule>
    <cfRule type="cellIs" dxfId="2450" priority="2440" operator="equal">
      <formula>1</formula>
    </cfRule>
  </conditionalFormatting>
  <conditionalFormatting sqref="ED53:EG54">
    <cfRule type="cellIs" dxfId="2449" priority="2433" operator="equal">
      <formula>0</formula>
    </cfRule>
    <cfRule type="cellIs" dxfId="2448" priority="2434" operator="equal">
      <formula>1</formula>
    </cfRule>
  </conditionalFormatting>
  <conditionalFormatting sqref="EH53:EI54">
    <cfRule type="cellIs" dxfId="2447" priority="2437" operator="equal">
      <formula>0</formula>
    </cfRule>
    <cfRule type="cellIs" dxfId="2446" priority="2438" operator="equal">
      <formula>1</formula>
    </cfRule>
  </conditionalFormatting>
  <conditionalFormatting sqref="EJ53:EJ54">
    <cfRule type="cellIs" dxfId="2445" priority="2435" operator="equal">
      <formula>0</formula>
    </cfRule>
    <cfRule type="cellIs" dxfId="2444" priority="2436" operator="equal">
      <formula>1</formula>
    </cfRule>
  </conditionalFormatting>
  <conditionalFormatting sqref="EH53:EI54">
    <cfRule type="cellIs" dxfId="2443" priority="2431" operator="equal">
      <formula>0</formula>
    </cfRule>
    <cfRule type="cellIs" dxfId="2442" priority="2432" operator="equal">
      <formula>1</formula>
    </cfRule>
  </conditionalFormatting>
  <conditionalFormatting sqref="EI53:EI54">
    <cfRule type="cellIs" dxfId="2441" priority="2429" operator="equal">
      <formula>0</formula>
    </cfRule>
    <cfRule type="cellIs" dxfId="2440" priority="2430" operator="equal">
      <formula>1</formula>
    </cfRule>
  </conditionalFormatting>
  <conditionalFormatting sqref="ED57:EG58">
    <cfRule type="cellIs" dxfId="2439" priority="2423" operator="equal">
      <formula>0</formula>
    </cfRule>
    <cfRule type="cellIs" dxfId="2438" priority="2424" operator="equal">
      <formula>1</formula>
    </cfRule>
  </conditionalFormatting>
  <conditionalFormatting sqref="EH57:EI58">
    <cfRule type="cellIs" dxfId="2437" priority="2427" operator="equal">
      <formula>0</formula>
    </cfRule>
    <cfRule type="cellIs" dxfId="2436" priority="2428" operator="equal">
      <formula>1</formula>
    </cfRule>
  </conditionalFormatting>
  <conditionalFormatting sqref="EJ57:EJ58">
    <cfRule type="cellIs" dxfId="2435" priority="2425" operator="equal">
      <formula>0</formula>
    </cfRule>
    <cfRule type="cellIs" dxfId="2434" priority="2426" operator="equal">
      <formula>1</formula>
    </cfRule>
  </conditionalFormatting>
  <conditionalFormatting sqref="EH57:EI58">
    <cfRule type="cellIs" dxfId="2433" priority="2421" operator="equal">
      <formula>0</formula>
    </cfRule>
    <cfRule type="cellIs" dxfId="2432" priority="2422" operator="equal">
      <formula>1</formula>
    </cfRule>
  </conditionalFormatting>
  <conditionalFormatting sqref="EI57:EI58">
    <cfRule type="cellIs" dxfId="2431" priority="2419" operator="equal">
      <formula>0</formula>
    </cfRule>
    <cfRule type="cellIs" dxfId="2430" priority="2420" operator="equal">
      <formula>1</formula>
    </cfRule>
  </conditionalFormatting>
  <conditionalFormatting sqref="EP69">
    <cfRule type="cellIs" dxfId="2429" priority="2407" operator="equal">
      <formula>"NO HABILITADO"</formula>
    </cfRule>
    <cfRule type="cellIs" dxfId="2428" priority="2408" operator="equal">
      <formula>"OK"</formula>
    </cfRule>
  </conditionalFormatting>
  <conditionalFormatting sqref="FC69">
    <cfRule type="cellIs" dxfId="2427" priority="2405" operator="equal">
      <formula>0</formula>
    </cfRule>
    <cfRule type="cellIs" dxfId="2426" priority="2406" operator="equal">
      <formula>1</formula>
    </cfRule>
  </conditionalFormatting>
  <conditionalFormatting sqref="FE69">
    <cfRule type="cellIs" dxfId="2425" priority="2403" operator="equal">
      <formula>0</formula>
    </cfRule>
    <cfRule type="cellIs" dxfId="2424" priority="2404" operator="equal">
      <formula>1</formula>
    </cfRule>
  </conditionalFormatting>
  <conditionalFormatting sqref="EZ69">
    <cfRule type="cellIs" dxfId="2423" priority="2401" operator="equal">
      <formula>0</formula>
    </cfRule>
    <cfRule type="cellIs" dxfId="2422" priority="2402" operator="equal">
      <formula>1</formula>
    </cfRule>
  </conditionalFormatting>
  <conditionalFormatting sqref="EW13:EZ13">
    <cfRule type="cellIs" dxfId="2421" priority="2395" operator="equal">
      <formula>0</formula>
    </cfRule>
    <cfRule type="cellIs" dxfId="2420" priority="2396" operator="equal">
      <formula>1</formula>
    </cfRule>
  </conditionalFormatting>
  <conditionalFormatting sqref="FA13:FB13">
    <cfRule type="cellIs" dxfId="2419" priority="2399" operator="equal">
      <formula>0</formula>
    </cfRule>
    <cfRule type="cellIs" dxfId="2418" priority="2400" operator="equal">
      <formula>1</formula>
    </cfRule>
  </conditionalFormatting>
  <conditionalFormatting sqref="FC13">
    <cfRule type="cellIs" dxfId="2417" priority="2397" operator="equal">
      <formula>0</formula>
    </cfRule>
    <cfRule type="cellIs" dxfId="2416" priority="2398" operator="equal">
      <formula>1</formula>
    </cfRule>
  </conditionalFormatting>
  <conditionalFormatting sqref="FA13:FB13">
    <cfRule type="cellIs" dxfId="2415" priority="2393" operator="equal">
      <formula>0</formula>
    </cfRule>
    <cfRule type="cellIs" dxfId="2414" priority="2394" operator="equal">
      <formula>1</formula>
    </cfRule>
  </conditionalFormatting>
  <conditionalFormatting sqref="FB13">
    <cfRule type="cellIs" dxfId="2413" priority="2391" operator="equal">
      <formula>0</formula>
    </cfRule>
    <cfRule type="cellIs" dxfId="2412" priority="2392" operator="equal">
      <formula>1</formula>
    </cfRule>
  </conditionalFormatting>
  <conditionalFormatting sqref="EW12">
    <cfRule type="cellIs" dxfId="2411" priority="2389" operator="equal">
      <formula>0</formula>
    </cfRule>
    <cfRule type="cellIs" dxfId="2410" priority="2390" operator="equal">
      <formula>1</formula>
    </cfRule>
  </conditionalFormatting>
  <conditionalFormatting sqref="EW19">
    <cfRule type="cellIs" dxfId="2409" priority="2387" operator="equal">
      <formula>0</formula>
    </cfRule>
    <cfRule type="cellIs" dxfId="2408" priority="2388" operator="equal">
      <formula>1</formula>
    </cfRule>
  </conditionalFormatting>
  <conditionalFormatting sqref="EW28">
    <cfRule type="cellIs" dxfId="2407" priority="2385" operator="equal">
      <formula>0</formula>
    </cfRule>
    <cfRule type="cellIs" dxfId="2406" priority="2386" operator="equal">
      <formula>1</formula>
    </cfRule>
  </conditionalFormatting>
  <conditionalFormatting sqref="FA32:FB33 FA38:FB38 FA42:FB42 FA46:FB47 FA51:FB51">
    <cfRule type="cellIs" dxfId="2405" priority="2381" operator="equal">
      <formula>0</formula>
    </cfRule>
    <cfRule type="cellIs" dxfId="2404" priority="2382" operator="equal">
      <formula>1</formula>
    </cfRule>
  </conditionalFormatting>
  <conditionalFormatting sqref="FC32:FC33 FC38 FC42 FC46:FC47 FC51">
    <cfRule type="cellIs" dxfId="2403" priority="2379" operator="equal">
      <formula>0</formula>
    </cfRule>
    <cfRule type="cellIs" dxfId="2402" priority="2380" operator="equal">
      <formula>1</formula>
    </cfRule>
  </conditionalFormatting>
  <conditionalFormatting sqref="EW32:EZ33 EW38:EZ38 EW42:EZ42 EW46:EZ47 EW51:EZ51">
    <cfRule type="cellIs" dxfId="2401" priority="2377" operator="equal">
      <formula>0</formula>
    </cfRule>
    <cfRule type="cellIs" dxfId="2400" priority="2378" operator="equal">
      <formula>1</formula>
    </cfRule>
  </conditionalFormatting>
  <conditionalFormatting sqref="EX69">
    <cfRule type="cellIs" dxfId="2399" priority="2383" operator="equal">
      <formula>0</formula>
    </cfRule>
    <cfRule type="cellIs" dxfId="2398" priority="2384" operator="equal">
      <formula>1</formula>
    </cfRule>
  </conditionalFormatting>
  <conditionalFormatting sqref="FA32:FB33 FA38:FB38 FA42:FB42 FA46:FB47 FA51:FB51">
    <cfRule type="cellIs" dxfId="2397" priority="2375" operator="equal">
      <formula>0</formula>
    </cfRule>
    <cfRule type="cellIs" dxfId="2396" priority="2376" operator="equal">
      <formula>1</formula>
    </cfRule>
  </conditionalFormatting>
  <conditionalFormatting sqref="FB32:FB33 FB38 FB42 FB46:FB47 FB51">
    <cfRule type="cellIs" dxfId="2395" priority="2373" operator="equal">
      <formula>0</formula>
    </cfRule>
    <cfRule type="cellIs" dxfId="2394" priority="2374" operator="equal">
      <formula>1</formula>
    </cfRule>
  </conditionalFormatting>
  <conditionalFormatting sqref="FA26:FB27">
    <cfRule type="cellIs" dxfId="2393" priority="2325" operator="equal">
      <formula>0</formula>
    </cfRule>
    <cfRule type="cellIs" dxfId="2392" priority="2326" operator="equal">
      <formula>1</formula>
    </cfRule>
  </conditionalFormatting>
  <conditionalFormatting sqref="EW29">
    <cfRule type="cellIs" dxfId="2391" priority="2369" operator="equal">
      <formula>0</formula>
    </cfRule>
    <cfRule type="cellIs" dxfId="2390" priority="2370" operator="equal">
      <formula>1</formula>
    </cfRule>
  </conditionalFormatting>
  <conditionalFormatting sqref="FC55">
    <cfRule type="cellIs" dxfId="2389" priority="2365" operator="equal">
      <formula>0</formula>
    </cfRule>
    <cfRule type="cellIs" dxfId="2388" priority="2366" operator="equal">
      <formula>1</formula>
    </cfRule>
  </conditionalFormatting>
  <conditionalFormatting sqref="FA55:FB55">
    <cfRule type="cellIs" dxfId="2387" priority="2367" operator="equal">
      <formula>0</formula>
    </cfRule>
    <cfRule type="cellIs" dxfId="2386" priority="2368" operator="equal">
      <formula>1</formula>
    </cfRule>
  </conditionalFormatting>
  <conditionalFormatting sqref="FA55:FB55">
    <cfRule type="cellIs" dxfId="2385" priority="2361" operator="equal">
      <formula>0</formula>
    </cfRule>
    <cfRule type="cellIs" dxfId="2384" priority="2362" operator="equal">
      <formula>1</formula>
    </cfRule>
  </conditionalFormatting>
  <conditionalFormatting sqref="EW56:EZ56">
    <cfRule type="cellIs" dxfId="2383" priority="2353" operator="equal">
      <formula>0</formula>
    </cfRule>
    <cfRule type="cellIs" dxfId="2382" priority="2354" operator="equal">
      <formula>1</formula>
    </cfRule>
  </conditionalFormatting>
  <conditionalFormatting sqref="FA56:FB56">
    <cfRule type="cellIs" dxfId="2381" priority="2357" operator="equal">
      <formula>0</formula>
    </cfRule>
    <cfRule type="cellIs" dxfId="2380" priority="2358" operator="equal">
      <formula>1</formula>
    </cfRule>
  </conditionalFormatting>
  <conditionalFormatting sqref="FC56">
    <cfRule type="cellIs" dxfId="2379" priority="2355" operator="equal">
      <formula>0</formula>
    </cfRule>
    <cfRule type="cellIs" dxfId="2378" priority="2356" operator="equal">
      <formula>1</formula>
    </cfRule>
  </conditionalFormatting>
  <conditionalFormatting sqref="FA56:FB56">
    <cfRule type="cellIs" dxfId="2377" priority="2351" operator="equal">
      <formula>0</formula>
    </cfRule>
    <cfRule type="cellIs" dxfId="2376" priority="2352" operator="equal">
      <formula>1</formula>
    </cfRule>
  </conditionalFormatting>
  <conditionalFormatting sqref="FB56">
    <cfRule type="cellIs" dxfId="2375" priority="2349" operator="equal">
      <formula>0</formula>
    </cfRule>
    <cfRule type="cellIs" dxfId="2374" priority="2350" operator="equal">
      <formula>1</formula>
    </cfRule>
  </conditionalFormatting>
  <conditionalFormatting sqref="EW25">
    <cfRule type="cellIs" dxfId="2373" priority="2371" operator="equal">
      <formula>0</formula>
    </cfRule>
    <cfRule type="cellIs" dxfId="2372" priority="2372" operator="equal">
      <formula>1</formula>
    </cfRule>
  </conditionalFormatting>
  <conditionalFormatting sqref="EW55:EZ55">
    <cfRule type="cellIs" dxfId="2371" priority="2363" operator="equal">
      <formula>0</formula>
    </cfRule>
    <cfRule type="cellIs" dxfId="2370" priority="2364" operator="equal">
      <formula>1</formula>
    </cfRule>
  </conditionalFormatting>
  <conditionalFormatting sqref="FB55">
    <cfRule type="cellIs" dxfId="2369" priority="2359" operator="equal">
      <formula>0</formula>
    </cfRule>
    <cfRule type="cellIs" dxfId="2368" priority="2360" operator="equal">
      <formula>1</formula>
    </cfRule>
  </conditionalFormatting>
  <conditionalFormatting sqref="EW52:EZ52">
    <cfRule type="cellIs" dxfId="2367" priority="2241" operator="equal">
      <formula>0</formula>
    </cfRule>
    <cfRule type="cellIs" dxfId="2366" priority="2242" operator="equal">
      <formula>1</formula>
    </cfRule>
  </conditionalFormatting>
  <conditionalFormatting sqref="FA52:FB52">
    <cfRule type="cellIs" dxfId="2365" priority="2245" operator="equal">
      <formula>0</formula>
    </cfRule>
    <cfRule type="cellIs" dxfId="2364" priority="2246" operator="equal">
      <formula>1</formula>
    </cfRule>
  </conditionalFormatting>
  <conditionalFormatting sqref="FC52">
    <cfRule type="cellIs" dxfId="2363" priority="2243" operator="equal">
      <formula>0</formula>
    </cfRule>
    <cfRule type="cellIs" dxfId="2362" priority="2244" operator="equal">
      <formula>1</formula>
    </cfRule>
  </conditionalFormatting>
  <conditionalFormatting sqref="FA52:FB52">
    <cfRule type="cellIs" dxfId="2361" priority="2239" operator="equal">
      <formula>0</formula>
    </cfRule>
    <cfRule type="cellIs" dxfId="2360" priority="2240" operator="equal">
      <formula>1</formula>
    </cfRule>
  </conditionalFormatting>
  <conditionalFormatting sqref="FB52">
    <cfRule type="cellIs" dxfId="2359" priority="2237" operator="equal">
      <formula>0</formula>
    </cfRule>
    <cfRule type="cellIs" dxfId="2358" priority="2238" operator="equal">
      <formula>1</formula>
    </cfRule>
  </conditionalFormatting>
  <conditionalFormatting sqref="EW14:EZ18">
    <cfRule type="cellIs" dxfId="2357" priority="2343" operator="equal">
      <formula>0</formula>
    </cfRule>
    <cfRule type="cellIs" dxfId="2356" priority="2344" operator="equal">
      <formula>1</formula>
    </cfRule>
  </conditionalFormatting>
  <conditionalFormatting sqref="FA14:FB18">
    <cfRule type="cellIs" dxfId="2355" priority="2347" operator="equal">
      <formula>0</formula>
    </cfRule>
    <cfRule type="cellIs" dxfId="2354" priority="2348" operator="equal">
      <formula>1</formula>
    </cfRule>
  </conditionalFormatting>
  <conditionalFormatting sqref="FC14:FC18">
    <cfRule type="cellIs" dxfId="2353" priority="2345" operator="equal">
      <formula>0</formula>
    </cfRule>
    <cfRule type="cellIs" dxfId="2352" priority="2346" operator="equal">
      <formula>1</formula>
    </cfRule>
  </conditionalFormatting>
  <conditionalFormatting sqref="FA14:FB18">
    <cfRule type="cellIs" dxfId="2351" priority="2341" operator="equal">
      <formula>0</formula>
    </cfRule>
    <cfRule type="cellIs" dxfId="2350" priority="2342" operator="equal">
      <formula>1</formula>
    </cfRule>
  </conditionalFormatting>
  <conditionalFormatting sqref="FB14:FB18">
    <cfRule type="cellIs" dxfId="2349" priority="2339" operator="equal">
      <formula>0</formula>
    </cfRule>
    <cfRule type="cellIs" dxfId="2348" priority="2340" operator="equal">
      <formula>1</formula>
    </cfRule>
  </conditionalFormatting>
  <conditionalFormatting sqref="EW20">
    <cfRule type="cellIs" dxfId="2347" priority="2337" operator="equal">
      <formula>0</formula>
    </cfRule>
    <cfRule type="cellIs" dxfId="2346" priority="2338" operator="equal">
      <formula>1</formula>
    </cfRule>
  </conditionalFormatting>
  <conditionalFormatting sqref="EW21:EZ24">
    <cfRule type="cellIs" dxfId="2345" priority="2331" operator="equal">
      <formula>0</formula>
    </cfRule>
    <cfRule type="cellIs" dxfId="2344" priority="2332" operator="equal">
      <formula>1</formula>
    </cfRule>
  </conditionalFormatting>
  <conditionalFormatting sqref="FA21:FB24">
    <cfRule type="cellIs" dxfId="2343" priority="2335" operator="equal">
      <formula>0</formula>
    </cfRule>
    <cfRule type="cellIs" dxfId="2342" priority="2336" operator="equal">
      <formula>1</formula>
    </cfRule>
  </conditionalFormatting>
  <conditionalFormatting sqref="FC21:FC24">
    <cfRule type="cellIs" dxfId="2341" priority="2333" operator="equal">
      <formula>0</formula>
    </cfRule>
    <cfRule type="cellIs" dxfId="2340" priority="2334" operator="equal">
      <formula>1</formula>
    </cfRule>
  </conditionalFormatting>
  <conditionalFormatting sqref="FA21:FB24">
    <cfRule type="cellIs" dxfId="2339" priority="2329" operator="equal">
      <formula>0</formula>
    </cfRule>
    <cfRule type="cellIs" dxfId="2338" priority="2330" operator="equal">
      <formula>1</formula>
    </cfRule>
  </conditionalFormatting>
  <conditionalFormatting sqref="FB21:FB24">
    <cfRule type="cellIs" dxfId="2337" priority="2327" operator="equal">
      <formula>0</formula>
    </cfRule>
    <cfRule type="cellIs" dxfId="2336" priority="2328" operator="equal">
      <formula>1</formula>
    </cfRule>
  </conditionalFormatting>
  <conditionalFormatting sqref="EW26:EZ27">
    <cfRule type="cellIs" dxfId="2335" priority="2321" operator="equal">
      <formula>0</formula>
    </cfRule>
    <cfRule type="cellIs" dxfId="2334" priority="2322" operator="equal">
      <formula>1</formula>
    </cfRule>
  </conditionalFormatting>
  <conditionalFormatting sqref="FC26:FC27">
    <cfRule type="cellIs" dxfId="2333" priority="2323" operator="equal">
      <formula>0</formula>
    </cfRule>
    <cfRule type="cellIs" dxfId="2332" priority="2324" operator="equal">
      <formula>1</formula>
    </cfRule>
  </conditionalFormatting>
  <conditionalFormatting sqref="FA26:FB27">
    <cfRule type="cellIs" dxfId="2331" priority="2319" operator="equal">
      <formula>0</formula>
    </cfRule>
    <cfRule type="cellIs" dxfId="2330" priority="2320" operator="equal">
      <formula>1</formula>
    </cfRule>
  </conditionalFormatting>
  <conditionalFormatting sqref="FB26:FB27">
    <cfRule type="cellIs" dxfId="2329" priority="2317" operator="equal">
      <formula>0</formula>
    </cfRule>
    <cfRule type="cellIs" dxfId="2328" priority="2318" operator="equal">
      <formula>1</formula>
    </cfRule>
  </conditionalFormatting>
  <conditionalFormatting sqref="EW30:EZ31">
    <cfRule type="cellIs" dxfId="2327" priority="2311" operator="equal">
      <formula>0</formula>
    </cfRule>
    <cfRule type="cellIs" dxfId="2326" priority="2312" operator="equal">
      <formula>1</formula>
    </cfRule>
  </conditionalFormatting>
  <conditionalFormatting sqref="FA30:FB31">
    <cfRule type="cellIs" dxfId="2325" priority="2315" operator="equal">
      <formula>0</formula>
    </cfRule>
    <cfRule type="cellIs" dxfId="2324" priority="2316" operator="equal">
      <formula>1</formula>
    </cfRule>
  </conditionalFormatting>
  <conditionalFormatting sqref="FC30:FC31">
    <cfRule type="cellIs" dxfId="2323" priority="2313" operator="equal">
      <formula>0</formula>
    </cfRule>
    <cfRule type="cellIs" dxfId="2322" priority="2314" operator="equal">
      <formula>1</formula>
    </cfRule>
  </conditionalFormatting>
  <conditionalFormatting sqref="FA30:FB31">
    <cfRule type="cellIs" dxfId="2321" priority="2309" operator="equal">
      <formula>0</formula>
    </cfRule>
    <cfRule type="cellIs" dxfId="2320" priority="2310" operator="equal">
      <formula>1</formula>
    </cfRule>
  </conditionalFormatting>
  <conditionalFormatting sqref="FB30:FB31">
    <cfRule type="cellIs" dxfId="2319" priority="2307" operator="equal">
      <formula>0</formula>
    </cfRule>
    <cfRule type="cellIs" dxfId="2318" priority="2308" operator="equal">
      <formula>1</formula>
    </cfRule>
  </conditionalFormatting>
  <conditionalFormatting sqref="EW34:EZ37">
    <cfRule type="cellIs" dxfId="2317" priority="2301" operator="equal">
      <formula>0</formula>
    </cfRule>
    <cfRule type="cellIs" dxfId="2316" priority="2302" operator="equal">
      <formula>1</formula>
    </cfRule>
  </conditionalFormatting>
  <conditionalFormatting sqref="FA34:FB37">
    <cfRule type="cellIs" dxfId="2315" priority="2305" operator="equal">
      <formula>0</formula>
    </cfRule>
    <cfRule type="cellIs" dxfId="2314" priority="2306" operator="equal">
      <formula>1</formula>
    </cfRule>
  </conditionalFormatting>
  <conditionalFormatting sqref="FC34:FC37">
    <cfRule type="cellIs" dxfId="2313" priority="2303" operator="equal">
      <formula>0</formula>
    </cfRule>
    <cfRule type="cellIs" dxfId="2312" priority="2304" operator="equal">
      <formula>1</formula>
    </cfRule>
  </conditionalFormatting>
  <conditionalFormatting sqref="FA34:FB37">
    <cfRule type="cellIs" dxfId="2311" priority="2299" operator="equal">
      <formula>0</formula>
    </cfRule>
    <cfRule type="cellIs" dxfId="2310" priority="2300" operator="equal">
      <formula>1</formula>
    </cfRule>
  </conditionalFormatting>
  <conditionalFormatting sqref="FB34:FB37">
    <cfRule type="cellIs" dxfId="2309" priority="2297" operator="equal">
      <formula>0</formula>
    </cfRule>
    <cfRule type="cellIs" dxfId="2308" priority="2298" operator="equal">
      <formula>1</formula>
    </cfRule>
  </conditionalFormatting>
  <conditionalFormatting sqref="EW39:EZ41">
    <cfRule type="cellIs" dxfId="2307" priority="2291" operator="equal">
      <formula>0</formula>
    </cfRule>
    <cfRule type="cellIs" dxfId="2306" priority="2292" operator="equal">
      <formula>1</formula>
    </cfRule>
  </conditionalFormatting>
  <conditionalFormatting sqref="FA39:FB41">
    <cfRule type="cellIs" dxfId="2305" priority="2295" operator="equal">
      <formula>0</formula>
    </cfRule>
    <cfRule type="cellIs" dxfId="2304" priority="2296" operator="equal">
      <formula>1</formula>
    </cfRule>
  </conditionalFormatting>
  <conditionalFormatting sqref="FC39:FC41">
    <cfRule type="cellIs" dxfId="2303" priority="2293" operator="equal">
      <formula>0</formula>
    </cfRule>
    <cfRule type="cellIs" dxfId="2302" priority="2294" operator="equal">
      <formula>1</formula>
    </cfRule>
  </conditionalFormatting>
  <conditionalFormatting sqref="FA39:FB41">
    <cfRule type="cellIs" dxfId="2301" priority="2289" operator="equal">
      <formula>0</formula>
    </cfRule>
    <cfRule type="cellIs" dxfId="2300" priority="2290" operator="equal">
      <formula>1</formula>
    </cfRule>
  </conditionalFormatting>
  <conditionalFormatting sqref="FB39:FB41">
    <cfRule type="cellIs" dxfId="2299" priority="2287" operator="equal">
      <formula>0</formula>
    </cfRule>
    <cfRule type="cellIs" dxfId="2298" priority="2288" operator="equal">
      <formula>1</formula>
    </cfRule>
  </conditionalFormatting>
  <conditionalFormatting sqref="EW43:EZ45">
    <cfRule type="cellIs" dxfId="2297" priority="2281" operator="equal">
      <formula>0</formula>
    </cfRule>
    <cfRule type="cellIs" dxfId="2296" priority="2282" operator="equal">
      <formula>1</formula>
    </cfRule>
  </conditionalFormatting>
  <conditionalFormatting sqref="FA43:FB45">
    <cfRule type="cellIs" dxfId="2295" priority="2285" operator="equal">
      <formula>0</formula>
    </cfRule>
    <cfRule type="cellIs" dxfId="2294" priority="2286" operator="equal">
      <formula>1</formula>
    </cfRule>
  </conditionalFormatting>
  <conditionalFormatting sqref="FC43:FC45">
    <cfRule type="cellIs" dxfId="2293" priority="2283" operator="equal">
      <formula>0</formula>
    </cfRule>
    <cfRule type="cellIs" dxfId="2292" priority="2284" operator="equal">
      <formula>1</formula>
    </cfRule>
  </conditionalFormatting>
  <conditionalFormatting sqref="FA43:FB45">
    <cfRule type="cellIs" dxfId="2291" priority="2279" operator="equal">
      <formula>0</formula>
    </cfRule>
    <cfRule type="cellIs" dxfId="2290" priority="2280" operator="equal">
      <formula>1</formula>
    </cfRule>
  </conditionalFormatting>
  <conditionalFormatting sqref="FB43:FB45">
    <cfRule type="cellIs" dxfId="2289" priority="2277" operator="equal">
      <formula>0</formula>
    </cfRule>
    <cfRule type="cellIs" dxfId="2288" priority="2278" operator="equal">
      <formula>1</formula>
    </cfRule>
  </conditionalFormatting>
  <conditionalFormatting sqref="EW48:EZ50">
    <cfRule type="cellIs" dxfId="2287" priority="2271" operator="equal">
      <formula>0</formula>
    </cfRule>
    <cfRule type="cellIs" dxfId="2286" priority="2272" operator="equal">
      <formula>1</formula>
    </cfRule>
  </conditionalFormatting>
  <conditionalFormatting sqref="FA48:FB50">
    <cfRule type="cellIs" dxfId="2285" priority="2275" operator="equal">
      <formula>0</formula>
    </cfRule>
    <cfRule type="cellIs" dxfId="2284" priority="2276" operator="equal">
      <formula>1</formula>
    </cfRule>
  </conditionalFormatting>
  <conditionalFormatting sqref="FC48:FC50">
    <cfRule type="cellIs" dxfId="2283" priority="2273" operator="equal">
      <formula>0</formula>
    </cfRule>
    <cfRule type="cellIs" dxfId="2282" priority="2274" operator="equal">
      <formula>1</formula>
    </cfRule>
  </conditionalFormatting>
  <conditionalFormatting sqref="FA48:FB50">
    <cfRule type="cellIs" dxfId="2281" priority="2269" operator="equal">
      <formula>0</formula>
    </cfRule>
    <cfRule type="cellIs" dxfId="2280" priority="2270" operator="equal">
      <formula>1</formula>
    </cfRule>
  </conditionalFormatting>
  <conditionalFormatting sqref="FB48:FB50">
    <cfRule type="cellIs" dxfId="2279" priority="2267" operator="equal">
      <formula>0</formula>
    </cfRule>
    <cfRule type="cellIs" dxfId="2278" priority="2268" operator="equal">
      <formula>1</formula>
    </cfRule>
  </conditionalFormatting>
  <conditionalFormatting sqref="EW53:EZ54">
    <cfRule type="cellIs" dxfId="2277" priority="2261" operator="equal">
      <formula>0</formula>
    </cfRule>
    <cfRule type="cellIs" dxfId="2276" priority="2262" operator="equal">
      <formula>1</formula>
    </cfRule>
  </conditionalFormatting>
  <conditionalFormatting sqref="FA53:FB54">
    <cfRule type="cellIs" dxfId="2275" priority="2265" operator="equal">
      <formula>0</formula>
    </cfRule>
    <cfRule type="cellIs" dxfId="2274" priority="2266" operator="equal">
      <formula>1</formula>
    </cfRule>
  </conditionalFormatting>
  <conditionalFormatting sqref="FC53:FC54">
    <cfRule type="cellIs" dxfId="2273" priority="2263" operator="equal">
      <formula>0</formula>
    </cfRule>
    <cfRule type="cellIs" dxfId="2272" priority="2264" operator="equal">
      <formula>1</formula>
    </cfRule>
  </conditionalFormatting>
  <conditionalFormatting sqref="FA53:FB54">
    <cfRule type="cellIs" dxfId="2271" priority="2259" operator="equal">
      <formula>0</formula>
    </cfRule>
    <cfRule type="cellIs" dxfId="2270" priority="2260" operator="equal">
      <formula>1</formula>
    </cfRule>
  </conditionalFormatting>
  <conditionalFormatting sqref="FB53:FB54">
    <cfRule type="cellIs" dxfId="2269" priority="2257" operator="equal">
      <formula>0</formula>
    </cfRule>
    <cfRule type="cellIs" dxfId="2268" priority="2258" operator="equal">
      <formula>1</formula>
    </cfRule>
  </conditionalFormatting>
  <conditionalFormatting sqref="EW57:EZ58">
    <cfRule type="cellIs" dxfId="2267" priority="2251" operator="equal">
      <formula>0</formula>
    </cfRule>
    <cfRule type="cellIs" dxfId="2266" priority="2252" operator="equal">
      <formula>1</formula>
    </cfRule>
  </conditionalFormatting>
  <conditionalFormatting sqref="FA57:FB58">
    <cfRule type="cellIs" dxfId="2265" priority="2255" operator="equal">
      <formula>0</formula>
    </cfRule>
    <cfRule type="cellIs" dxfId="2264" priority="2256" operator="equal">
      <formula>1</formula>
    </cfRule>
  </conditionalFormatting>
  <conditionalFormatting sqref="FC57:FC58">
    <cfRule type="cellIs" dxfId="2263" priority="2253" operator="equal">
      <formula>0</formula>
    </cfRule>
    <cfRule type="cellIs" dxfId="2262" priority="2254" operator="equal">
      <formula>1</formula>
    </cfRule>
  </conditionalFormatting>
  <conditionalFormatting sqref="FA57:FB58">
    <cfRule type="cellIs" dxfId="2261" priority="2249" operator="equal">
      <formula>0</formula>
    </cfRule>
    <cfRule type="cellIs" dxfId="2260" priority="2250" operator="equal">
      <formula>1</formula>
    </cfRule>
  </conditionalFormatting>
  <conditionalFormatting sqref="FB57:FB58">
    <cfRule type="cellIs" dxfId="2259" priority="2247" operator="equal">
      <formula>0</formula>
    </cfRule>
    <cfRule type="cellIs" dxfId="2258" priority="2248" operator="equal">
      <formula>1</formula>
    </cfRule>
  </conditionalFormatting>
  <conditionalFormatting sqref="FI69">
    <cfRule type="cellIs" dxfId="2257" priority="2235" operator="equal">
      <formula>"NO HABILITADO"</formula>
    </cfRule>
    <cfRule type="cellIs" dxfId="2256" priority="2236" operator="equal">
      <formula>"OK"</formula>
    </cfRule>
  </conditionalFormatting>
  <conditionalFormatting sqref="FV69">
    <cfRule type="cellIs" dxfId="2255" priority="2233" operator="equal">
      <formula>0</formula>
    </cfRule>
    <cfRule type="cellIs" dxfId="2254" priority="2234" operator="equal">
      <formula>1</formula>
    </cfRule>
  </conditionalFormatting>
  <conditionalFormatting sqref="FX69">
    <cfRule type="cellIs" dxfId="2253" priority="2231" operator="equal">
      <formula>0</formula>
    </cfRule>
    <cfRule type="cellIs" dxfId="2252" priority="2232" operator="equal">
      <formula>1</formula>
    </cfRule>
  </conditionalFormatting>
  <conditionalFormatting sqref="FS69">
    <cfRule type="cellIs" dxfId="2251" priority="2229" operator="equal">
      <formula>0</formula>
    </cfRule>
    <cfRule type="cellIs" dxfId="2250" priority="2230" operator="equal">
      <formula>1</formula>
    </cfRule>
  </conditionalFormatting>
  <conditionalFormatting sqref="FP13:FS13">
    <cfRule type="cellIs" dxfId="2249" priority="2223" operator="equal">
      <formula>0</formula>
    </cfRule>
    <cfRule type="cellIs" dxfId="2248" priority="2224" operator="equal">
      <formula>1</formula>
    </cfRule>
  </conditionalFormatting>
  <conditionalFormatting sqref="FT13:FU13">
    <cfRule type="cellIs" dxfId="2247" priority="2227" operator="equal">
      <formula>0</formula>
    </cfRule>
    <cfRule type="cellIs" dxfId="2246" priority="2228" operator="equal">
      <formula>1</formula>
    </cfRule>
  </conditionalFormatting>
  <conditionalFormatting sqref="FV13">
    <cfRule type="cellIs" dxfId="2245" priority="2225" operator="equal">
      <formula>0</formula>
    </cfRule>
    <cfRule type="cellIs" dxfId="2244" priority="2226" operator="equal">
      <formula>1</formula>
    </cfRule>
  </conditionalFormatting>
  <conditionalFormatting sqref="FT13:FU13">
    <cfRule type="cellIs" dxfId="2243" priority="2221" operator="equal">
      <formula>0</formula>
    </cfRule>
    <cfRule type="cellIs" dxfId="2242" priority="2222" operator="equal">
      <formula>1</formula>
    </cfRule>
  </conditionalFormatting>
  <conditionalFormatting sqref="FU13">
    <cfRule type="cellIs" dxfId="2241" priority="2219" operator="equal">
      <formula>0</formula>
    </cfRule>
    <cfRule type="cellIs" dxfId="2240" priority="2220" operator="equal">
      <formula>1</formula>
    </cfRule>
  </conditionalFormatting>
  <conditionalFormatting sqref="FP12">
    <cfRule type="cellIs" dxfId="2239" priority="2217" operator="equal">
      <formula>0</formula>
    </cfRule>
    <cfRule type="cellIs" dxfId="2238" priority="2218" operator="equal">
      <formula>1</formula>
    </cfRule>
  </conditionalFormatting>
  <conditionalFormatting sqref="FP19">
    <cfRule type="cellIs" dxfId="2237" priority="2215" operator="equal">
      <formula>0</formula>
    </cfRule>
    <cfRule type="cellIs" dxfId="2236" priority="2216" operator="equal">
      <formula>1</formula>
    </cfRule>
  </conditionalFormatting>
  <conditionalFormatting sqref="FP28">
    <cfRule type="cellIs" dxfId="2235" priority="2213" operator="equal">
      <formula>0</formula>
    </cfRule>
    <cfRule type="cellIs" dxfId="2234" priority="2214" operator="equal">
      <formula>1</formula>
    </cfRule>
  </conditionalFormatting>
  <conditionalFormatting sqref="FT32:FU33 FT38:FU38 FT42:FU42 FT46:FU47 FT51:FU51">
    <cfRule type="cellIs" dxfId="2233" priority="2209" operator="equal">
      <formula>0</formula>
    </cfRule>
    <cfRule type="cellIs" dxfId="2232" priority="2210" operator="equal">
      <formula>1</formula>
    </cfRule>
  </conditionalFormatting>
  <conditionalFormatting sqref="FV32:FV33 FV38 FV42 FV46:FV47 FV51">
    <cfRule type="cellIs" dxfId="2231" priority="2207" operator="equal">
      <formula>0</formula>
    </cfRule>
    <cfRule type="cellIs" dxfId="2230" priority="2208" operator="equal">
      <formula>1</formula>
    </cfRule>
  </conditionalFormatting>
  <conditionalFormatting sqref="FP32:FS33 FP38:FS38 FP42:FS42 FP46:FS47 FP51:FS51">
    <cfRule type="cellIs" dxfId="2229" priority="2205" operator="equal">
      <formula>0</formula>
    </cfRule>
    <cfRule type="cellIs" dxfId="2228" priority="2206" operator="equal">
      <formula>1</formula>
    </cfRule>
  </conditionalFormatting>
  <conditionalFormatting sqref="FQ69">
    <cfRule type="cellIs" dxfId="2227" priority="2211" operator="equal">
      <formula>0</formula>
    </cfRule>
    <cfRule type="cellIs" dxfId="2226" priority="2212" operator="equal">
      <formula>1</formula>
    </cfRule>
  </conditionalFormatting>
  <conditionalFormatting sqref="FT32:FU33 FT38:FU38 FT42:FU42 FT46:FU47 FT51:FU51">
    <cfRule type="cellIs" dxfId="2225" priority="2203" operator="equal">
      <formula>0</formula>
    </cfRule>
    <cfRule type="cellIs" dxfId="2224" priority="2204" operator="equal">
      <formula>1</formula>
    </cfRule>
  </conditionalFormatting>
  <conditionalFormatting sqref="FU32:FU33 FU38 FU42 FU46:FU47 FU51">
    <cfRule type="cellIs" dxfId="2223" priority="2201" operator="equal">
      <formula>0</formula>
    </cfRule>
    <cfRule type="cellIs" dxfId="2222" priority="2202" operator="equal">
      <formula>1</formula>
    </cfRule>
  </conditionalFormatting>
  <conditionalFormatting sqref="FT26:FU27">
    <cfRule type="cellIs" dxfId="2221" priority="2153" operator="equal">
      <formula>0</formula>
    </cfRule>
    <cfRule type="cellIs" dxfId="2220" priority="2154" operator="equal">
      <formula>1</formula>
    </cfRule>
  </conditionalFormatting>
  <conditionalFormatting sqref="FP29">
    <cfRule type="cellIs" dxfId="2219" priority="2197" operator="equal">
      <formula>0</formula>
    </cfRule>
    <cfRule type="cellIs" dxfId="2218" priority="2198" operator="equal">
      <formula>1</formula>
    </cfRule>
  </conditionalFormatting>
  <conditionalFormatting sqref="FV55">
    <cfRule type="cellIs" dxfId="2217" priority="2193" operator="equal">
      <formula>0</formula>
    </cfRule>
    <cfRule type="cellIs" dxfId="2216" priority="2194" operator="equal">
      <formula>1</formula>
    </cfRule>
  </conditionalFormatting>
  <conditionalFormatting sqref="FT55:FU55">
    <cfRule type="cellIs" dxfId="2215" priority="2195" operator="equal">
      <formula>0</formula>
    </cfRule>
    <cfRule type="cellIs" dxfId="2214" priority="2196" operator="equal">
      <formula>1</formula>
    </cfRule>
  </conditionalFormatting>
  <conditionalFormatting sqref="FT55:FU55">
    <cfRule type="cellIs" dxfId="2213" priority="2189" operator="equal">
      <formula>0</formula>
    </cfRule>
    <cfRule type="cellIs" dxfId="2212" priority="2190" operator="equal">
      <formula>1</formula>
    </cfRule>
  </conditionalFormatting>
  <conditionalFormatting sqref="FP56:FS56">
    <cfRule type="cellIs" dxfId="2211" priority="2181" operator="equal">
      <formula>0</formula>
    </cfRule>
    <cfRule type="cellIs" dxfId="2210" priority="2182" operator="equal">
      <formula>1</formula>
    </cfRule>
  </conditionalFormatting>
  <conditionalFormatting sqref="FT56:FU56">
    <cfRule type="cellIs" dxfId="2209" priority="2185" operator="equal">
      <formula>0</formula>
    </cfRule>
    <cfRule type="cellIs" dxfId="2208" priority="2186" operator="equal">
      <formula>1</formula>
    </cfRule>
  </conditionalFormatting>
  <conditionalFormatting sqref="FV56">
    <cfRule type="cellIs" dxfId="2207" priority="2183" operator="equal">
      <formula>0</formula>
    </cfRule>
    <cfRule type="cellIs" dxfId="2206" priority="2184" operator="equal">
      <formula>1</formula>
    </cfRule>
  </conditionalFormatting>
  <conditionalFormatting sqref="FT56:FU56">
    <cfRule type="cellIs" dxfId="2205" priority="2179" operator="equal">
      <formula>0</formula>
    </cfRule>
    <cfRule type="cellIs" dxfId="2204" priority="2180" operator="equal">
      <formula>1</formula>
    </cfRule>
  </conditionalFormatting>
  <conditionalFormatting sqref="FU56">
    <cfRule type="cellIs" dxfId="2203" priority="2177" operator="equal">
      <formula>0</formula>
    </cfRule>
    <cfRule type="cellIs" dxfId="2202" priority="2178" operator="equal">
      <formula>1</formula>
    </cfRule>
  </conditionalFormatting>
  <conditionalFormatting sqref="FP25">
    <cfRule type="cellIs" dxfId="2201" priority="2199" operator="equal">
      <formula>0</formula>
    </cfRule>
    <cfRule type="cellIs" dxfId="2200" priority="2200" operator="equal">
      <formula>1</formula>
    </cfRule>
  </conditionalFormatting>
  <conditionalFormatting sqref="FP55:FS55">
    <cfRule type="cellIs" dxfId="2199" priority="2191" operator="equal">
      <formula>0</formula>
    </cfRule>
    <cfRule type="cellIs" dxfId="2198" priority="2192" operator="equal">
      <formula>1</formula>
    </cfRule>
  </conditionalFormatting>
  <conditionalFormatting sqref="FU55">
    <cfRule type="cellIs" dxfId="2197" priority="2187" operator="equal">
      <formula>0</formula>
    </cfRule>
    <cfRule type="cellIs" dxfId="2196" priority="2188" operator="equal">
      <formula>1</formula>
    </cfRule>
  </conditionalFormatting>
  <conditionalFormatting sqref="FP52:FS52">
    <cfRule type="cellIs" dxfId="2195" priority="2069" operator="equal">
      <formula>0</formula>
    </cfRule>
    <cfRule type="cellIs" dxfId="2194" priority="2070" operator="equal">
      <formula>1</formula>
    </cfRule>
  </conditionalFormatting>
  <conditionalFormatting sqref="FT52:FU52">
    <cfRule type="cellIs" dxfId="2193" priority="2073" operator="equal">
      <formula>0</formula>
    </cfRule>
    <cfRule type="cellIs" dxfId="2192" priority="2074" operator="equal">
      <formula>1</formula>
    </cfRule>
  </conditionalFormatting>
  <conditionalFormatting sqref="FV52">
    <cfRule type="cellIs" dxfId="2191" priority="2071" operator="equal">
      <formula>0</formula>
    </cfRule>
    <cfRule type="cellIs" dxfId="2190" priority="2072" operator="equal">
      <formula>1</formula>
    </cfRule>
  </conditionalFormatting>
  <conditionalFormatting sqref="FT52:FU52">
    <cfRule type="cellIs" dxfId="2189" priority="2067" operator="equal">
      <formula>0</formula>
    </cfRule>
    <cfRule type="cellIs" dxfId="2188" priority="2068" operator="equal">
      <formula>1</formula>
    </cfRule>
  </conditionalFormatting>
  <conditionalFormatting sqref="FU52">
    <cfRule type="cellIs" dxfId="2187" priority="2065" operator="equal">
      <formula>0</formula>
    </cfRule>
    <cfRule type="cellIs" dxfId="2186" priority="2066" operator="equal">
      <formula>1</formula>
    </cfRule>
  </conditionalFormatting>
  <conditionalFormatting sqref="FP14:FS18">
    <cfRule type="cellIs" dxfId="2185" priority="2171" operator="equal">
      <formula>0</formula>
    </cfRule>
    <cfRule type="cellIs" dxfId="2184" priority="2172" operator="equal">
      <formula>1</formula>
    </cfRule>
  </conditionalFormatting>
  <conditionalFormatting sqref="FT14:FU18">
    <cfRule type="cellIs" dxfId="2183" priority="2175" operator="equal">
      <formula>0</formula>
    </cfRule>
    <cfRule type="cellIs" dxfId="2182" priority="2176" operator="equal">
      <formula>1</formula>
    </cfRule>
  </conditionalFormatting>
  <conditionalFormatting sqref="FV14:FV18">
    <cfRule type="cellIs" dxfId="2181" priority="2173" operator="equal">
      <formula>0</formula>
    </cfRule>
    <cfRule type="cellIs" dxfId="2180" priority="2174" operator="equal">
      <formula>1</formula>
    </cfRule>
  </conditionalFormatting>
  <conditionalFormatting sqref="FT14:FU18">
    <cfRule type="cellIs" dxfId="2179" priority="2169" operator="equal">
      <formula>0</formula>
    </cfRule>
    <cfRule type="cellIs" dxfId="2178" priority="2170" operator="equal">
      <formula>1</formula>
    </cfRule>
  </conditionalFormatting>
  <conditionalFormatting sqref="FU14:FU18">
    <cfRule type="cellIs" dxfId="2177" priority="2167" operator="equal">
      <formula>0</formula>
    </cfRule>
    <cfRule type="cellIs" dxfId="2176" priority="2168" operator="equal">
      <formula>1</formula>
    </cfRule>
  </conditionalFormatting>
  <conditionalFormatting sqref="FP20">
    <cfRule type="cellIs" dxfId="2175" priority="2165" operator="equal">
      <formula>0</formula>
    </cfRule>
    <cfRule type="cellIs" dxfId="2174" priority="2166" operator="equal">
      <formula>1</formula>
    </cfRule>
  </conditionalFormatting>
  <conditionalFormatting sqref="FP21:FS24">
    <cfRule type="cellIs" dxfId="2173" priority="2159" operator="equal">
      <formula>0</formula>
    </cfRule>
    <cfRule type="cellIs" dxfId="2172" priority="2160" operator="equal">
      <formula>1</formula>
    </cfRule>
  </conditionalFormatting>
  <conditionalFormatting sqref="FT21:FU24">
    <cfRule type="cellIs" dxfId="2171" priority="2163" operator="equal">
      <formula>0</formula>
    </cfRule>
    <cfRule type="cellIs" dxfId="2170" priority="2164" operator="equal">
      <formula>1</formula>
    </cfRule>
  </conditionalFormatting>
  <conditionalFormatting sqref="FV21:FV24">
    <cfRule type="cellIs" dxfId="2169" priority="2161" operator="equal">
      <formula>0</formula>
    </cfRule>
    <cfRule type="cellIs" dxfId="2168" priority="2162" operator="equal">
      <formula>1</formula>
    </cfRule>
  </conditionalFormatting>
  <conditionalFormatting sqref="FT21:FU24">
    <cfRule type="cellIs" dxfId="2167" priority="2157" operator="equal">
      <formula>0</formula>
    </cfRule>
    <cfRule type="cellIs" dxfId="2166" priority="2158" operator="equal">
      <formula>1</formula>
    </cfRule>
  </conditionalFormatting>
  <conditionalFormatting sqref="FU21:FU24">
    <cfRule type="cellIs" dxfId="2165" priority="2155" operator="equal">
      <formula>0</formula>
    </cfRule>
    <cfRule type="cellIs" dxfId="2164" priority="2156" operator="equal">
      <formula>1</formula>
    </cfRule>
  </conditionalFormatting>
  <conditionalFormatting sqref="FP26:FS27">
    <cfRule type="cellIs" dxfId="2163" priority="2149" operator="equal">
      <formula>0</formula>
    </cfRule>
    <cfRule type="cellIs" dxfId="2162" priority="2150" operator="equal">
      <formula>1</formula>
    </cfRule>
  </conditionalFormatting>
  <conditionalFormatting sqref="FV26:FV27">
    <cfRule type="cellIs" dxfId="2161" priority="2151" operator="equal">
      <formula>0</formula>
    </cfRule>
    <cfRule type="cellIs" dxfId="2160" priority="2152" operator="equal">
      <formula>1</formula>
    </cfRule>
  </conditionalFormatting>
  <conditionalFormatting sqref="FT26:FU27">
    <cfRule type="cellIs" dxfId="2159" priority="2147" operator="equal">
      <formula>0</formula>
    </cfRule>
    <cfRule type="cellIs" dxfId="2158" priority="2148" operator="equal">
      <formula>1</formula>
    </cfRule>
  </conditionalFormatting>
  <conditionalFormatting sqref="FU26:FU27">
    <cfRule type="cellIs" dxfId="2157" priority="2145" operator="equal">
      <formula>0</formula>
    </cfRule>
    <cfRule type="cellIs" dxfId="2156" priority="2146" operator="equal">
      <formula>1</formula>
    </cfRule>
  </conditionalFormatting>
  <conditionalFormatting sqref="FP30:FS31">
    <cfRule type="cellIs" dxfId="2155" priority="2139" operator="equal">
      <formula>0</formula>
    </cfRule>
    <cfRule type="cellIs" dxfId="2154" priority="2140" operator="equal">
      <formula>1</formula>
    </cfRule>
  </conditionalFormatting>
  <conditionalFormatting sqref="FT30:FU31">
    <cfRule type="cellIs" dxfId="2153" priority="2143" operator="equal">
      <formula>0</formula>
    </cfRule>
    <cfRule type="cellIs" dxfId="2152" priority="2144" operator="equal">
      <formula>1</formula>
    </cfRule>
  </conditionalFormatting>
  <conditionalFormatting sqref="FV30:FV31">
    <cfRule type="cellIs" dxfId="2151" priority="2141" operator="equal">
      <formula>0</formula>
    </cfRule>
    <cfRule type="cellIs" dxfId="2150" priority="2142" operator="equal">
      <formula>1</formula>
    </cfRule>
  </conditionalFormatting>
  <conditionalFormatting sqref="FT30:FU31">
    <cfRule type="cellIs" dxfId="2149" priority="2137" operator="equal">
      <formula>0</formula>
    </cfRule>
    <cfRule type="cellIs" dxfId="2148" priority="2138" operator="equal">
      <formula>1</formula>
    </cfRule>
  </conditionalFormatting>
  <conditionalFormatting sqref="FU30:FU31">
    <cfRule type="cellIs" dxfId="2147" priority="2135" operator="equal">
      <formula>0</formula>
    </cfRule>
    <cfRule type="cellIs" dxfId="2146" priority="2136" operator="equal">
      <formula>1</formula>
    </cfRule>
  </conditionalFormatting>
  <conditionalFormatting sqref="FP34:FS37">
    <cfRule type="cellIs" dxfId="2145" priority="2129" operator="equal">
      <formula>0</formula>
    </cfRule>
    <cfRule type="cellIs" dxfId="2144" priority="2130" operator="equal">
      <formula>1</formula>
    </cfRule>
  </conditionalFormatting>
  <conditionalFormatting sqref="FT34:FU37">
    <cfRule type="cellIs" dxfId="2143" priority="2133" operator="equal">
      <formula>0</formula>
    </cfRule>
    <cfRule type="cellIs" dxfId="2142" priority="2134" operator="equal">
      <formula>1</formula>
    </cfRule>
  </conditionalFormatting>
  <conditionalFormatting sqref="FV34:FV37">
    <cfRule type="cellIs" dxfId="2141" priority="2131" operator="equal">
      <formula>0</formula>
    </cfRule>
    <cfRule type="cellIs" dxfId="2140" priority="2132" operator="equal">
      <formula>1</formula>
    </cfRule>
  </conditionalFormatting>
  <conditionalFormatting sqref="FT34:FU37">
    <cfRule type="cellIs" dxfId="2139" priority="2127" operator="equal">
      <formula>0</formula>
    </cfRule>
    <cfRule type="cellIs" dxfId="2138" priority="2128" operator="equal">
      <formula>1</formula>
    </cfRule>
  </conditionalFormatting>
  <conditionalFormatting sqref="FU34:FU37">
    <cfRule type="cellIs" dxfId="2137" priority="2125" operator="equal">
      <formula>0</formula>
    </cfRule>
    <cfRule type="cellIs" dxfId="2136" priority="2126" operator="equal">
      <formula>1</formula>
    </cfRule>
  </conditionalFormatting>
  <conditionalFormatting sqref="FP39:FS41">
    <cfRule type="cellIs" dxfId="2135" priority="2119" operator="equal">
      <formula>0</formula>
    </cfRule>
    <cfRule type="cellIs" dxfId="2134" priority="2120" operator="equal">
      <formula>1</formula>
    </cfRule>
  </conditionalFormatting>
  <conditionalFormatting sqref="FT39:FU41">
    <cfRule type="cellIs" dxfId="2133" priority="2123" operator="equal">
      <formula>0</formula>
    </cfRule>
    <cfRule type="cellIs" dxfId="2132" priority="2124" operator="equal">
      <formula>1</formula>
    </cfRule>
  </conditionalFormatting>
  <conditionalFormatting sqref="FV39:FV41">
    <cfRule type="cellIs" dxfId="2131" priority="2121" operator="equal">
      <formula>0</formula>
    </cfRule>
    <cfRule type="cellIs" dxfId="2130" priority="2122" operator="equal">
      <formula>1</formula>
    </cfRule>
  </conditionalFormatting>
  <conditionalFormatting sqref="FT39:FU41">
    <cfRule type="cellIs" dxfId="2129" priority="2117" operator="equal">
      <formula>0</formula>
    </cfRule>
    <cfRule type="cellIs" dxfId="2128" priority="2118" operator="equal">
      <formula>1</formula>
    </cfRule>
  </conditionalFormatting>
  <conditionalFormatting sqref="FU39:FU41">
    <cfRule type="cellIs" dxfId="2127" priority="2115" operator="equal">
      <formula>0</formula>
    </cfRule>
    <cfRule type="cellIs" dxfId="2126" priority="2116" operator="equal">
      <formula>1</formula>
    </cfRule>
  </conditionalFormatting>
  <conditionalFormatting sqref="FP43:FS45">
    <cfRule type="cellIs" dxfId="2125" priority="2109" operator="equal">
      <formula>0</formula>
    </cfRule>
    <cfRule type="cellIs" dxfId="2124" priority="2110" operator="equal">
      <formula>1</formula>
    </cfRule>
  </conditionalFormatting>
  <conditionalFormatting sqref="FT43:FU45">
    <cfRule type="cellIs" dxfId="2123" priority="2113" operator="equal">
      <formula>0</formula>
    </cfRule>
    <cfRule type="cellIs" dxfId="2122" priority="2114" operator="equal">
      <formula>1</formula>
    </cfRule>
  </conditionalFormatting>
  <conditionalFormatting sqref="FV43:FV45">
    <cfRule type="cellIs" dxfId="2121" priority="2111" operator="equal">
      <formula>0</formula>
    </cfRule>
    <cfRule type="cellIs" dxfId="2120" priority="2112" operator="equal">
      <formula>1</formula>
    </cfRule>
  </conditionalFormatting>
  <conditionalFormatting sqref="FT43:FU45">
    <cfRule type="cellIs" dxfId="2119" priority="2107" operator="equal">
      <formula>0</formula>
    </cfRule>
    <cfRule type="cellIs" dxfId="2118" priority="2108" operator="equal">
      <formula>1</formula>
    </cfRule>
  </conditionalFormatting>
  <conditionalFormatting sqref="FU43:FU45">
    <cfRule type="cellIs" dxfId="2117" priority="2105" operator="equal">
      <formula>0</formula>
    </cfRule>
    <cfRule type="cellIs" dxfId="2116" priority="2106" operator="equal">
      <formula>1</formula>
    </cfRule>
  </conditionalFormatting>
  <conditionalFormatting sqref="FP48:FS50">
    <cfRule type="cellIs" dxfId="2115" priority="2099" operator="equal">
      <formula>0</formula>
    </cfRule>
    <cfRule type="cellIs" dxfId="2114" priority="2100" operator="equal">
      <formula>1</formula>
    </cfRule>
  </conditionalFormatting>
  <conditionalFormatting sqref="FT48:FU50">
    <cfRule type="cellIs" dxfId="2113" priority="2103" operator="equal">
      <formula>0</formula>
    </cfRule>
    <cfRule type="cellIs" dxfId="2112" priority="2104" operator="equal">
      <formula>1</formula>
    </cfRule>
  </conditionalFormatting>
  <conditionalFormatting sqref="FV48:FV50">
    <cfRule type="cellIs" dxfId="2111" priority="2101" operator="equal">
      <formula>0</formula>
    </cfRule>
    <cfRule type="cellIs" dxfId="2110" priority="2102" operator="equal">
      <formula>1</formula>
    </cfRule>
  </conditionalFormatting>
  <conditionalFormatting sqref="FT48:FU50">
    <cfRule type="cellIs" dxfId="2109" priority="2097" operator="equal">
      <formula>0</formula>
    </cfRule>
    <cfRule type="cellIs" dxfId="2108" priority="2098" operator="equal">
      <formula>1</formula>
    </cfRule>
  </conditionalFormatting>
  <conditionalFormatting sqref="FU48:FU50">
    <cfRule type="cellIs" dxfId="2107" priority="2095" operator="equal">
      <formula>0</formula>
    </cfRule>
    <cfRule type="cellIs" dxfId="2106" priority="2096" operator="equal">
      <formula>1</formula>
    </cfRule>
  </conditionalFormatting>
  <conditionalFormatting sqref="FP53:FS54">
    <cfRule type="cellIs" dxfId="2105" priority="2089" operator="equal">
      <formula>0</formula>
    </cfRule>
    <cfRule type="cellIs" dxfId="2104" priority="2090" operator="equal">
      <formula>1</formula>
    </cfRule>
  </conditionalFormatting>
  <conditionalFormatting sqref="FT53:FU54">
    <cfRule type="cellIs" dxfId="2103" priority="2093" operator="equal">
      <formula>0</formula>
    </cfRule>
    <cfRule type="cellIs" dxfId="2102" priority="2094" operator="equal">
      <formula>1</formula>
    </cfRule>
  </conditionalFormatting>
  <conditionalFormatting sqref="FV53:FV54">
    <cfRule type="cellIs" dxfId="2101" priority="2091" operator="equal">
      <formula>0</formula>
    </cfRule>
    <cfRule type="cellIs" dxfId="2100" priority="2092" operator="equal">
      <formula>1</formula>
    </cfRule>
  </conditionalFormatting>
  <conditionalFormatting sqref="FT53:FU54">
    <cfRule type="cellIs" dxfId="2099" priority="2087" operator="equal">
      <formula>0</formula>
    </cfRule>
    <cfRule type="cellIs" dxfId="2098" priority="2088" operator="equal">
      <formula>1</formula>
    </cfRule>
  </conditionalFormatting>
  <conditionalFormatting sqref="FU53:FU54">
    <cfRule type="cellIs" dxfId="2097" priority="2085" operator="equal">
      <formula>0</formula>
    </cfRule>
    <cfRule type="cellIs" dxfId="2096" priority="2086" operator="equal">
      <formula>1</formula>
    </cfRule>
  </conditionalFormatting>
  <conditionalFormatting sqref="FP57:FS58">
    <cfRule type="cellIs" dxfId="2095" priority="2079" operator="equal">
      <formula>0</formula>
    </cfRule>
    <cfRule type="cellIs" dxfId="2094" priority="2080" operator="equal">
      <formula>1</formula>
    </cfRule>
  </conditionalFormatting>
  <conditionalFormatting sqref="FT57:FU58">
    <cfRule type="cellIs" dxfId="2093" priority="2083" operator="equal">
      <formula>0</formula>
    </cfRule>
    <cfRule type="cellIs" dxfId="2092" priority="2084" operator="equal">
      <formula>1</formula>
    </cfRule>
  </conditionalFormatting>
  <conditionalFormatting sqref="FV57:FV58">
    <cfRule type="cellIs" dxfId="2091" priority="2081" operator="equal">
      <formula>0</formula>
    </cfRule>
    <cfRule type="cellIs" dxfId="2090" priority="2082" operator="equal">
      <formula>1</formula>
    </cfRule>
  </conditionalFormatting>
  <conditionalFormatting sqref="FT57:FU58">
    <cfRule type="cellIs" dxfId="2089" priority="2077" operator="equal">
      <formula>0</formula>
    </cfRule>
    <cfRule type="cellIs" dxfId="2088" priority="2078" operator="equal">
      <formula>1</formula>
    </cfRule>
  </conditionalFormatting>
  <conditionalFormatting sqref="FU57:FU58">
    <cfRule type="cellIs" dxfId="2087" priority="2075" operator="equal">
      <formula>0</formula>
    </cfRule>
    <cfRule type="cellIs" dxfId="2086" priority="2076" operator="equal">
      <formula>1</formula>
    </cfRule>
  </conditionalFormatting>
  <conditionalFormatting sqref="GB69">
    <cfRule type="cellIs" dxfId="2085" priority="2063" operator="equal">
      <formula>"NO HABILITADO"</formula>
    </cfRule>
    <cfRule type="cellIs" dxfId="2084" priority="2064" operator="equal">
      <formula>"OK"</formula>
    </cfRule>
  </conditionalFormatting>
  <conditionalFormatting sqref="GO69">
    <cfRule type="cellIs" dxfId="2083" priority="2061" operator="equal">
      <formula>0</formula>
    </cfRule>
    <cfRule type="cellIs" dxfId="2082" priority="2062" operator="equal">
      <formula>1</formula>
    </cfRule>
  </conditionalFormatting>
  <conditionalFormatting sqref="GQ69">
    <cfRule type="cellIs" dxfId="2081" priority="2059" operator="equal">
      <formula>0</formula>
    </cfRule>
    <cfRule type="cellIs" dxfId="2080" priority="2060" operator="equal">
      <formula>1</formula>
    </cfRule>
  </conditionalFormatting>
  <conditionalFormatting sqref="GL69">
    <cfRule type="cellIs" dxfId="2079" priority="2057" operator="equal">
      <formula>0</formula>
    </cfRule>
    <cfRule type="cellIs" dxfId="2078" priority="2058" operator="equal">
      <formula>1</formula>
    </cfRule>
  </conditionalFormatting>
  <conditionalFormatting sqref="GI13:GL13">
    <cfRule type="cellIs" dxfId="2077" priority="2051" operator="equal">
      <formula>0</formula>
    </cfRule>
    <cfRule type="cellIs" dxfId="2076" priority="2052" operator="equal">
      <formula>1</formula>
    </cfRule>
  </conditionalFormatting>
  <conditionalFormatting sqref="GM13:GN13">
    <cfRule type="cellIs" dxfId="2075" priority="2055" operator="equal">
      <formula>0</formula>
    </cfRule>
    <cfRule type="cellIs" dxfId="2074" priority="2056" operator="equal">
      <formula>1</formula>
    </cfRule>
  </conditionalFormatting>
  <conditionalFormatting sqref="GO13">
    <cfRule type="cellIs" dxfId="2073" priority="2053" operator="equal">
      <formula>0</formula>
    </cfRule>
    <cfRule type="cellIs" dxfId="2072" priority="2054" operator="equal">
      <formula>1</formula>
    </cfRule>
  </conditionalFormatting>
  <conditionalFormatting sqref="GM13:GN13">
    <cfRule type="cellIs" dxfId="2071" priority="2049" operator="equal">
      <formula>0</formula>
    </cfRule>
    <cfRule type="cellIs" dxfId="2070" priority="2050" operator="equal">
      <formula>1</formula>
    </cfRule>
  </conditionalFormatting>
  <conditionalFormatting sqref="GN13">
    <cfRule type="cellIs" dxfId="2069" priority="2047" operator="equal">
      <formula>0</formula>
    </cfRule>
    <cfRule type="cellIs" dxfId="2068" priority="2048" operator="equal">
      <formula>1</formula>
    </cfRule>
  </conditionalFormatting>
  <conditionalFormatting sqref="GI12">
    <cfRule type="cellIs" dxfId="2067" priority="2045" operator="equal">
      <formula>0</formula>
    </cfRule>
    <cfRule type="cellIs" dxfId="2066" priority="2046" operator="equal">
      <formula>1</formula>
    </cfRule>
  </conditionalFormatting>
  <conditionalFormatting sqref="GI19">
    <cfRule type="cellIs" dxfId="2065" priority="2043" operator="equal">
      <formula>0</formula>
    </cfRule>
    <cfRule type="cellIs" dxfId="2064" priority="2044" operator="equal">
      <formula>1</formula>
    </cfRule>
  </conditionalFormatting>
  <conditionalFormatting sqref="GI28">
    <cfRule type="cellIs" dxfId="2063" priority="2041" operator="equal">
      <formula>0</formula>
    </cfRule>
    <cfRule type="cellIs" dxfId="2062" priority="2042" operator="equal">
      <formula>1</formula>
    </cfRule>
  </conditionalFormatting>
  <conditionalFormatting sqref="GM32:GN33 GM38:GN38 GM42:GN42 GM46:GN47 GM51:GN51">
    <cfRule type="cellIs" dxfId="2061" priority="2037" operator="equal">
      <formula>0</formula>
    </cfRule>
    <cfRule type="cellIs" dxfId="2060" priority="2038" operator="equal">
      <formula>1</formula>
    </cfRule>
  </conditionalFormatting>
  <conditionalFormatting sqref="GO32:GO33 GO38 GO42 GO46:GO47 GO51">
    <cfRule type="cellIs" dxfId="2059" priority="2035" operator="equal">
      <formula>0</formula>
    </cfRule>
    <cfRule type="cellIs" dxfId="2058" priority="2036" operator="equal">
      <formula>1</formula>
    </cfRule>
  </conditionalFormatting>
  <conditionalFormatting sqref="GI32:GL33 GI38:GL38 GI42:GL42 GI46:GL47 GI51:GL51">
    <cfRule type="cellIs" dxfId="2057" priority="2033" operator="equal">
      <formula>0</formula>
    </cfRule>
    <cfRule type="cellIs" dxfId="2056" priority="2034" operator="equal">
      <formula>1</formula>
    </cfRule>
  </conditionalFormatting>
  <conditionalFormatting sqref="GJ69">
    <cfRule type="cellIs" dxfId="2055" priority="2039" operator="equal">
      <formula>0</formula>
    </cfRule>
    <cfRule type="cellIs" dxfId="2054" priority="2040" operator="equal">
      <formula>1</formula>
    </cfRule>
  </conditionalFormatting>
  <conditionalFormatting sqref="GM32:GN33 GM38:GN38 GM42:GN42 GM46:GN47 GM51:GN51">
    <cfRule type="cellIs" dxfId="2053" priority="2031" operator="equal">
      <formula>0</formula>
    </cfRule>
    <cfRule type="cellIs" dxfId="2052" priority="2032" operator="equal">
      <formula>1</formula>
    </cfRule>
  </conditionalFormatting>
  <conditionalFormatting sqref="GN32:GN33 GN38 GN42 GN46:GN47 GN51">
    <cfRule type="cellIs" dxfId="2051" priority="2029" operator="equal">
      <formula>0</formula>
    </cfRule>
    <cfRule type="cellIs" dxfId="2050" priority="2030" operator="equal">
      <formula>1</formula>
    </cfRule>
  </conditionalFormatting>
  <conditionalFormatting sqref="GM26:GN27">
    <cfRule type="cellIs" dxfId="2049" priority="1981" operator="equal">
      <formula>0</formula>
    </cfRule>
    <cfRule type="cellIs" dxfId="2048" priority="1982" operator="equal">
      <formula>1</formula>
    </cfRule>
  </conditionalFormatting>
  <conditionalFormatting sqref="GI29">
    <cfRule type="cellIs" dxfId="2047" priority="2025" operator="equal">
      <formula>0</formula>
    </cfRule>
    <cfRule type="cellIs" dxfId="2046" priority="2026" operator="equal">
      <formula>1</formula>
    </cfRule>
  </conditionalFormatting>
  <conditionalFormatting sqref="GO55">
    <cfRule type="cellIs" dxfId="2045" priority="2021" operator="equal">
      <formula>0</formula>
    </cfRule>
    <cfRule type="cellIs" dxfId="2044" priority="2022" operator="equal">
      <formula>1</formula>
    </cfRule>
  </conditionalFormatting>
  <conditionalFormatting sqref="GM55:GN55">
    <cfRule type="cellIs" dxfId="2043" priority="2023" operator="equal">
      <formula>0</formula>
    </cfRule>
    <cfRule type="cellIs" dxfId="2042" priority="2024" operator="equal">
      <formula>1</formula>
    </cfRule>
  </conditionalFormatting>
  <conditionalFormatting sqref="GM55:GN55">
    <cfRule type="cellIs" dxfId="2041" priority="2017" operator="equal">
      <formula>0</formula>
    </cfRule>
    <cfRule type="cellIs" dxfId="2040" priority="2018" operator="equal">
      <formula>1</formula>
    </cfRule>
  </conditionalFormatting>
  <conditionalFormatting sqref="GI56:GL56">
    <cfRule type="cellIs" dxfId="2039" priority="2009" operator="equal">
      <formula>0</formula>
    </cfRule>
    <cfRule type="cellIs" dxfId="2038" priority="2010" operator="equal">
      <formula>1</formula>
    </cfRule>
  </conditionalFormatting>
  <conditionalFormatting sqref="GM56:GN56">
    <cfRule type="cellIs" dxfId="2037" priority="2013" operator="equal">
      <formula>0</formula>
    </cfRule>
    <cfRule type="cellIs" dxfId="2036" priority="2014" operator="equal">
      <formula>1</formula>
    </cfRule>
  </conditionalFormatting>
  <conditionalFormatting sqref="GO56">
    <cfRule type="cellIs" dxfId="2035" priority="2011" operator="equal">
      <formula>0</formula>
    </cfRule>
    <cfRule type="cellIs" dxfId="2034" priority="2012" operator="equal">
      <formula>1</formula>
    </cfRule>
  </conditionalFormatting>
  <conditionalFormatting sqref="GM56:GN56">
    <cfRule type="cellIs" dxfId="2033" priority="2007" operator="equal">
      <formula>0</formula>
    </cfRule>
    <cfRule type="cellIs" dxfId="2032" priority="2008" operator="equal">
      <formula>1</formula>
    </cfRule>
  </conditionalFormatting>
  <conditionalFormatting sqref="GN56">
    <cfRule type="cellIs" dxfId="2031" priority="2005" operator="equal">
      <formula>0</formula>
    </cfRule>
    <cfRule type="cellIs" dxfId="2030" priority="2006" operator="equal">
      <formula>1</formula>
    </cfRule>
  </conditionalFormatting>
  <conditionalFormatting sqref="GI25">
    <cfRule type="cellIs" dxfId="2029" priority="2027" operator="equal">
      <formula>0</formula>
    </cfRule>
    <cfRule type="cellIs" dxfId="2028" priority="2028" operator="equal">
      <formula>1</formula>
    </cfRule>
  </conditionalFormatting>
  <conditionalFormatting sqref="GI55:GL55">
    <cfRule type="cellIs" dxfId="2027" priority="2019" operator="equal">
      <formula>0</formula>
    </cfRule>
    <cfRule type="cellIs" dxfId="2026" priority="2020" operator="equal">
      <formula>1</formula>
    </cfRule>
  </conditionalFormatting>
  <conditionalFormatting sqref="GN55">
    <cfRule type="cellIs" dxfId="2025" priority="2015" operator="equal">
      <formula>0</formula>
    </cfRule>
    <cfRule type="cellIs" dxfId="2024" priority="2016" operator="equal">
      <formula>1</formula>
    </cfRule>
  </conditionalFormatting>
  <conditionalFormatting sqref="GI52:GL52">
    <cfRule type="cellIs" dxfId="2023" priority="1897" operator="equal">
      <formula>0</formula>
    </cfRule>
    <cfRule type="cellIs" dxfId="2022" priority="1898" operator="equal">
      <formula>1</formula>
    </cfRule>
  </conditionalFormatting>
  <conditionalFormatting sqref="GM52:GN52">
    <cfRule type="cellIs" dxfId="2021" priority="1901" operator="equal">
      <formula>0</formula>
    </cfRule>
    <cfRule type="cellIs" dxfId="2020" priority="1902" operator="equal">
      <formula>1</formula>
    </cfRule>
  </conditionalFormatting>
  <conditionalFormatting sqref="GO52">
    <cfRule type="cellIs" dxfId="2019" priority="1899" operator="equal">
      <formula>0</formula>
    </cfRule>
    <cfRule type="cellIs" dxfId="2018" priority="1900" operator="equal">
      <formula>1</formula>
    </cfRule>
  </conditionalFormatting>
  <conditionalFormatting sqref="GM52:GN52">
    <cfRule type="cellIs" dxfId="2017" priority="1895" operator="equal">
      <formula>0</formula>
    </cfRule>
    <cfRule type="cellIs" dxfId="2016" priority="1896" operator="equal">
      <formula>1</formula>
    </cfRule>
  </conditionalFormatting>
  <conditionalFormatting sqref="GN52">
    <cfRule type="cellIs" dxfId="2015" priority="1893" operator="equal">
      <formula>0</formula>
    </cfRule>
    <cfRule type="cellIs" dxfId="2014" priority="1894" operator="equal">
      <formula>1</formula>
    </cfRule>
  </conditionalFormatting>
  <conditionalFormatting sqref="GI14:GL18">
    <cfRule type="cellIs" dxfId="2013" priority="1999" operator="equal">
      <formula>0</formula>
    </cfRule>
    <cfRule type="cellIs" dxfId="2012" priority="2000" operator="equal">
      <formula>1</formula>
    </cfRule>
  </conditionalFormatting>
  <conditionalFormatting sqref="GM14:GN18">
    <cfRule type="cellIs" dxfId="2011" priority="2003" operator="equal">
      <formula>0</formula>
    </cfRule>
    <cfRule type="cellIs" dxfId="2010" priority="2004" operator="equal">
      <formula>1</formula>
    </cfRule>
  </conditionalFormatting>
  <conditionalFormatting sqref="GO14:GO18">
    <cfRule type="cellIs" dxfId="2009" priority="2001" operator="equal">
      <formula>0</formula>
    </cfRule>
    <cfRule type="cellIs" dxfId="2008" priority="2002" operator="equal">
      <formula>1</formula>
    </cfRule>
  </conditionalFormatting>
  <conditionalFormatting sqref="GM14:GN18">
    <cfRule type="cellIs" dxfId="2007" priority="1997" operator="equal">
      <formula>0</formula>
    </cfRule>
    <cfRule type="cellIs" dxfId="2006" priority="1998" operator="equal">
      <formula>1</formula>
    </cfRule>
  </conditionalFormatting>
  <conditionalFormatting sqref="GN14:GN18">
    <cfRule type="cellIs" dxfId="2005" priority="1995" operator="equal">
      <formula>0</formula>
    </cfRule>
    <cfRule type="cellIs" dxfId="2004" priority="1996" operator="equal">
      <formula>1</formula>
    </cfRule>
  </conditionalFormatting>
  <conditionalFormatting sqref="GI20">
    <cfRule type="cellIs" dxfId="2003" priority="1993" operator="equal">
      <formula>0</formula>
    </cfRule>
    <cfRule type="cellIs" dxfId="2002" priority="1994" operator="equal">
      <formula>1</formula>
    </cfRule>
  </conditionalFormatting>
  <conditionalFormatting sqref="GI21:GL24">
    <cfRule type="cellIs" dxfId="2001" priority="1987" operator="equal">
      <formula>0</formula>
    </cfRule>
    <cfRule type="cellIs" dxfId="2000" priority="1988" operator="equal">
      <formula>1</formula>
    </cfRule>
  </conditionalFormatting>
  <conditionalFormatting sqref="GM21:GN24">
    <cfRule type="cellIs" dxfId="1999" priority="1991" operator="equal">
      <formula>0</formula>
    </cfRule>
    <cfRule type="cellIs" dxfId="1998" priority="1992" operator="equal">
      <formula>1</formula>
    </cfRule>
  </conditionalFormatting>
  <conditionalFormatting sqref="GO21:GO24">
    <cfRule type="cellIs" dxfId="1997" priority="1989" operator="equal">
      <formula>0</formula>
    </cfRule>
    <cfRule type="cellIs" dxfId="1996" priority="1990" operator="equal">
      <formula>1</formula>
    </cfRule>
  </conditionalFormatting>
  <conditionalFormatting sqref="GM21:GN24">
    <cfRule type="cellIs" dxfId="1995" priority="1985" operator="equal">
      <formula>0</formula>
    </cfRule>
    <cfRule type="cellIs" dxfId="1994" priority="1986" operator="equal">
      <formula>1</formula>
    </cfRule>
  </conditionalFormatting>
  <conditionalFormatting sqref="GN21:GN24">
    <cfRule type="cellIs" dxfId="1993" priority="1983" operator="equal">
      <formula>0</formula>
    </cfRule>
    <cfRule type="cellIs" dxfId="1992" priority="1984" operator="equal">
      <formula>1</formula>
    </cfRule>
  </conditionalFormatting>
  <conditionalFormatting sqref="GI26:GL27">
    <cfRule type="cellIs" dxfId="1991" priority="1977" operator="equal">
      <formula>0</formula>
    </cfRule>
    <cfRule type="cellIs" dxfId="1990" priority="1978" operator="equal">
      <formula>1</formula>
    </cfRule>
  </conditionalFormatting>
  <conditionalFormatting sqref="GO26:GO27">
    <cfRule type="cellIs" dxfId="1989" priority="1979" operator="equal">
      <formula>0</formula>
    </cfRule>
    <cfRule type="cellIs" dxfId="1988" priority="1980" operator="equal">
      <formula>1</formula>
    </cfRule>
  </conditionalFormatting>
  <conditionalFormatting sqref="GM26:GN27">
    <cfRule type="cellIs" dxfId="1987" priority="1975" operator="equal">
      <formula>0</formula>
    </cfRule>
    <cfRule type="cellIs" dxfId="1986" priority="1976" operator="equal">
      <formula>1</formula>
    </cfRule>
  </conditionalFormatting>
  <conditionalFormatting sqref="GN26:GN27">
    <cfRule type="cellIs" dxfId="1985" priority="1973" operator="equal">
      <formula>0</formula>
    </cfRule>
    <cfRule type="cellIs" dxfId="1984" priority="1974" operator="equal">
      <formula>1</formula>
    </cfRule>
  </conditionalFormatting>
  <conditionalFormatting sqref="GI30:GL31">
    <cfRule type="cellIs" dxfId="1983" priority="1967" operator="equal">
      <formula>0</formula>
    </cfRule>
    <cfRule type="cellIs" dxfId="1982" priority="1968" operator="equal">
      <formula>1</formula>
    </cfRule>
  </conditionalFormatting>
  <conditionalFormatting sqref="GM30:GN31">
    <cfRule type="cellIs" dxfId="1981" priority="1971" operator="equal">
      <formula>0</formula>
    </cfRule>
    <cfRule type="cellIs" dxfId="1980" priority="1972" operator="equal">
      <formula>1</formula>
    </cfRule>
  </conditionalFormatting>
  <conditionalFormatting sqref="GO30:GO31">
    <cfRule type="cellIs" dxfId="1979" priority="1969" operator="equal">
      <formula>0</formula>
    </cfRule>
    <cfRule type="cellIs" dxfId="1978" priority="1970" operator="equal">
      <formula>1</formula>
    </cfRule>
  </conditionalFormatting>
  <conditionalFormatting sqref="GM30:GN31">
    <cfRule type="cellIs" dxfId="1977" priority="1965" operator="equal">
      <formula>0</formula>
    </cfRule>
    <cfRule type="cellIs" dxfId="1976" priority="1966" operator="equal">
      <formula>1</formula>
    </cfRule>
  </conditionalFormatting>
  <conditionalFormatting sqref="GN30:GN31">
    <cfRule type="cellIs" dxfId="1975" priority="1963" operator="equal">
      <formula>0</formula>
    </cfRule>
    <cfRule type="cellIs" dxfId="1974" priority="1964" operator="equal">
      <formula>1</formula>
    </cfRule>
  </conditionalFormatting>
  <conditionalFormatting sqref="GI34:GL37">
    <cfRule type="cellIs" dxfId="1973" priority="1957" operator="equal">
      <formula>0</formula>
    </cfRule>
    <cfRule type="cellIs" dxfId="1972" priority="1958" operator="equal">
      <formula>1</formula>
    </cfRule>
  </conditionalFormatting>
  <conditionalFormatting sqref="GM34:GN37">
    <cfRule type="cellIs" dxfId="1971" priority="1961" operator="equal">
      <formula>0</formula>
    </cfRule>
    <cfRule type="cellIs" dxfId="1970" priority="1962" operator="equal">
      <formula>1</formula>
    </cfRule>
  </conditionalFormatting>
  <conditionalFormatting sqref="GO34:GO37">
    <cfRule type="cellIs" dxfId="1969" priority="1959" operator="equal">
      <formula>0</formula>
    </cfRule>
    <cfRule type="cellIs" dxfId="1968" priority="1960" operator="equal">
      <formula>1</formula>
    </cfRule>
  </conditionalFormatting>
  <conditionalFormatting sqref="GM34:GN37">
    <cfRule type="cellIs" dxfId="1967" priority="1955" operator="equal">
      <formula>0</formula>
    </cfRule>
    <cfRule type="cellIs" dxfId="1966" priority="1956" operator="equal">
      <formula>1</formula>
    </cfRule>
  </conditionalFormatting>
  <conditionalFormatting sqref="GN34:GN37">
    <cfRule type="cellIs" dxfId="1965" priority="1953" operator="equal">
      <formula>0</formula>
    </cfRule>
    <cfRule type="cellIs" dxfId="1964" priority="1954" operator="equal">
      <formula>1</formula>
    </cfRule>
  </conditionalFormatting>
  <conditionalFormatting sqref="GI39:GL41">
    <cfRule type="cellIs" dxfId="1963" priority="1947" operator="equal">
      <formula>0</formula>
    </cfRule>
    <cfRule type="cellIs" dxfId="1962" priority="1948" operator="equal">
      <formula>1</formula>
    </cfRule>
  </conditionalFormatting>
  <conditionalFormatting sqref="GM39:GN41">
    <cfRule type="cellIs" dxfId="1961" priority="1951" operator="equal">
      <formula>0</formula>
    </cfRule>
    <cfRule type="cellIs" dxfId="1960" priority="1952" operator="equal">
      <formula>1</formula>
    </cfRule>
  </conditionalFormatting>
  <conditionalFormatting sqref="GO39:GO41">
    <cfRule type="cellIs" dxfId="1959" priority="1949" operator="equal">
      <formula>0</formula>
    </cfRule>
    <cfRule type="cellIs" dxfId="1958" priority="1950" operator="equal">
      <formula>1</formula>
    </cfRule>
  </conditionalFormatting>
  <conditionalFormatting sqref="GM39:GN41">
    <cfRule type="cellIs" dxfId="1957" priority="1945" operator="equal">
      <formula>0</formula>
    </cfRule>
    <cfRule type="cellIs" dxfId="1956" priority="1946" operator="equal">
      <formula>1</formula>
    </cfRule>
  </conditionalFormatting>
  <conditionalFormatting sqref="GN39:GN41">
    <cfRule type="cellIs" dxfId="1955" priority="1943" operator="equal">
      <formula>0</formula>
    </cfRule>
    <cfRule type="cellIs" dxfId="1954" priority="1944" operator="equal">
      <formula>1</formula>
    </cfRule>
  </conditionalFormatting>
  <conditionalFormatting sqref="GI43:GL45">
    <cfRule type="cellIs" dxfId="1953" priority="1937" operator="equal">
      <formula>0</formula>
    </cfRule>
    <cfRule type="cellIs" dxfId="1952" priority="1938" operator="equal">
      <formula>1</formula>
    </cfRule>
  </conditionalFormatting>
  <conditionalFormatting sqref="GM43:GN45">
    <cfRule type="cellIs" dxfId="1951" priority="1941" operator="equal">
      <formula>0</formula>
    </cfRule>
    <cfRule type="cellIs" dxfId="1950" priority="1942" operator="equal">
      <formula>1</formula>
    </cfRule>
  </conditionalFormatting>
  <conditionalFormatting sqref="GO43:GO45">
    <cfRule type="cellIs" dxfId="1949" priority="1939" operator="equal">
      <formula>0</formula>
    </cfRule>
    <cfRule type="cellIs" dxfId="1948" priority="1940" operator="equal">
      <formula>1</formula>
    </cfRule>
  </conditionalFormatting>
  <conditionalFormatting sqref="GM43:GN45">
    <cfRule type="cellIs" dxfId="1947" priority="1935" operator="equal">
      <formula>0</formula>
    </cfRule>
    <cfRule type="cellIs" dxfId="1946" priority="1936" operator="equal">
      <formula>1</formula>
    </cfRule>
  </conditionalFormatting>
  <conditionalFormatting sqref="GN43:GN45">
    <cfRule type="cellIs" dxfId="1945" priority="1933" operator="equal">
      <formula>0</formula>
    </cfRule>
    <cfRule type="cellIs" dxfId="1944" priority="1934" operator="equal">
      <formula>1</formula>
    </cfRule>
  </conditionalFormatting>
  <conditionalFormatting sqref="GI48:GL50">
    <cfRule type="cellIs" dxfId="1943" priority="1927" operator="equal">
      <formula>0</formula>
    </cfRule>
    <cfRule type="cellIs" dxfId="1942" priority="1928" operator="equal">
      <formula>1</formula>
    </cfRule>
  </conditionalFormatting>
  <conditionalFormatting sqref="GM48:GN50">
    <cfRule type="cellIs" dxfId="1941" priority="1931" operator="equal">
      <formula>0</formula>
    </cfRule>
    <cfRule type="cellIs" dxfId="1940" priority="1932" operator="equal">
      <formula>1</formula>
    </cfRule>
  </conditionalFormatting>
  <conditionalFormatting sqref="GO48:GO50">
    <cfRule type="cellIs" dxfId="1939" priority="1929" operator="equal">
      <formula>0</formula>
    </cfRule>
    <cfRule type="cellIs" dxfId="1938" priority="1930" operator="equal">
      <formula>1</formula>
    </cfRule>
  </conditionalFormatting>
  <conditionalFormatting sqref="GM48:GN50">
    <cfRule type="cellIs" dxfId="1937" priority="1925" operator="equal">
      <formula>0</formula>
    </cfRule>
    <cfRule type="cellIs" dxfId="1936" priority="1926" operator="equal">
      <formula>1</formula>
    </cfRule>
  </conditionalFormatting>
  <conditionalFormatting sqref="GN48:GN50">
    <cfRule type="cellIs" dxfId="1935" priority="1923" operator="equal">
      <formula>0</formula>
    </cfRule>
    <cfRule type="cellIs" dxfId="1934" priority="1924" operator="equal">
      <formula>1</formula>
    </cfRule>
  </conditionalFormatting>
  <conditionalFormatting sqref="GI53:GL54">
    <cfRule type="cellIs" dxfId="1933" priority="1917" operator="equal">
      <formula>0</formula>
    </cfRule>
    <cfRule type="cellIs" dxfId="1932" priority="1918" operator="equal">
      <formula>1</formula>
    </cfRule>
  </conditionalFormatting>
  <conditionalFormatting sqref="GM53:GN54">
    <cfRule type="cellIs" dxfId="1931" priority="1921" operator="equal">
      <formula>0</formula>
    </cfRule>
    <cfRule type="cellIs" dxfId="1930" priority="1922" operator="equal">
      <formula>1</formula>
    </cfRule>
  </conditionalFormatting>
  <conditionalFormatting sqref="GO53:GO54">
    <cfRule type="cellIs" dxfId="1929" priority="1919" operator="equal">
      <formula>0</formula>
    </cfRule>
    <cfRule type="cellIs" dxfId="1928" priority="1920" operator="equal">
      <formula>1</formula>
    </cfRule>
  </conditionalFormatting>
  <conditionalFormatting sqref="GM53:GN54">
    <cfRule type="cellIs" dxfId="1927" priority="1915" operator="equal">
      <formula>0</formula>
    </cfRule>
    <cfRule type="cellIs" dxfId="1926" priority="1916" operator="equal">
      <formula>1</formula>
    </cfRule>
  </conditionalFormatting>
  <conditionalFormatting sqref="GN53:GN54">
    <cfRule type="cellIs" dxfId="1925" priority="1913" operator="equal">
      <formula>0</formula>
    </cfRule>
    <cfRule type="cellIs" dxfId="1924" priority="1914" operator="equal">
      <formula>1</formula>
    </cfRule>
  </conditionalFormatting>
  <conditionalFormatting sqref="GI57:GL58">
    <cfRule type="cellIs" dxfId="1923" priority="1907" operator="equal">
      <formula>0</formula>
    </cfRule>
    <cfRule type="cellIs" dxfId="1922" priority="1908" operator="equal">
      <formula>1</formula>
    </cfRule>
  </conditionalFormatting>
  <conditionalFormatting sqref="GM57:GN58">
    <cfRule type="cellIs" dxfId="1921" priority="1911" operator="equal">
      <formula>0</formula>
    </cfRule>
    <cfRule type="cellIs" dxfId="1920" priority="1912" operator="equal">
      <formula>1</formula>
    </cfRule>
  </conditionalFormatting>
  <conditionalFormatting sqref="GO57:GO58">
    <cfRule type="cellIs" dxfId="1919" priority="1909" operator="equal">
      <formula>0</formula>
    </cfRule>
    <cfRule type="cellIs" dxfId="1918" priority="1910" operator="equal">
      <formula>1</formula>
    </cfRule>
  </conditionalFormatting>
  <conditionalFormatting sqref="GM57:GN58">
    <cfRule type="cellIs" dxfId="1917" priority="1905" operator="equal">
      <formula>0</formula>
    </cfRule>
    <cfRule type="cellIs" dxfId="1916" priority="1906" operator="equal">
      <formula>1</formula>
    </cfRule>
  </conditionalFormatting>
  <conditionalFormatting sqref="GN57:GN58">
    <cfRule type="cellIs" dxfId="1915" priority="1903" operator="equal">
      <formula>0</formula>
    </cfRule>
    <cfRule type="cellIs" dxfId="1914" priority="1904" operator="equal">
      <formula>1</formula>
    </cfRule>
  </conditionalFormatting>
  <conditionalFormatting sqref="GU69">
    <cfRule type="cellIs" dxfId="1913" priority="1891" operator="equal">
      <formula>"NO HABILITADO"</formula>
    </cfRule>
    <cfRule type="cellIs" dxfId="1912" priority="1892" operator="equal">
      <formula>"OK"</formula>
    </cfRule>
  </conditionalFormatting>
  <conditionalFormatting sqref="HH69">
    <cfRule type="cellIs" dxfId="1911" priority="1889" operator="equal">
      <formula>0</formula>
    </cfRule>
    <cfRule type="cellIs" dxfId="1910" priority="1890" operator="equal">
      <formula>1</formula>
    </cfRule>
  </conditionalFormatting>
  <conditionalFormatting sqref="HJ69">
    <cfRule type="cellIs" dxfId="1909" priority="1887" operator="equal">
      <formula>0</formula>
    </cfRule>
    <cfRule type="cellIs" dxfId="1908" priority="1888" operator="equal">
      <formula>1</formula>
    </cfRule>
  </conditionalFormatting>
  <conditionalFormatting sqref="HE69">
    <cfRule type="cellIs" dxfId="1907" priority="1885" operator="equal">
      <formula>0</formula>
    </cfRule>
    <cfRule type="cellIs" dxfId="1906" priority="1886" operator="equal">
      <formula>1</formula>
    </cfRule>
  </conditionalFormatting>
  <conditionalFormatting sqref="HB13:HE13">
    <cfRule type="cellIs" dxfId="1905" priority="1879" operator="equal">
      <formula>0</formula>
    </cfRule>
    <cfRule type="cellIs" dxfId="1904" priority="1880" operator="equal">
      <formula>1</formula>
    </cfRule>
  </conditionalFormatting>
  <conditionalFormatting sqref="HF13:HG13">
    <cfRule type="cellIs" dxfId="1903" priority="1883" operator="equal">
      <formula>0</formula>
    </cfRule>
    <cfRule type="cellIs" dxfId="1902" priority="1884" operator="equal">
      <formula>1</formula>
    </cfRule>
  </conditionalFormatting>
  <conditionalFormatting sqref="HH13">
    <cfRule type="cellIs" dxfId="1901" priority="1881" operator="equal">
      <formula>0</formula>
    </cfRule>
    <cfRule type="cellIs" dxfId="1900" priority="1882" operator="equal">
      <formula>1</formula>
    </cfRule>
  </conditionalFormatting>
  <conditionalFormatting sqref="HF13:HG13">
    <cfRule type="cellIs" dxfId="1899" priority="1877" operator="equal">
      <formula>0</formula>
    </cfRule>
    <cfRule type="cellIs" dxfId="1898" priority="1878" operator="equal">
      <formula>1</formula>
    </cfRule>
  </conditionalFormatting>
  <conditionalFormatting sqref="HG13">
    <cfRule type="cellIs" dxfId="1897" priority="1875" operator="equal">
      <formula>0</formula>
    </cfRule>
    <cfRule type="cellIs" dxfId="1896" priority="1876" operator="equal">
      <formula>1</formula>
    </cfRule>
  </conditionalFormatting>
  <conditionalFormatting sqref="HB12">
    <cfRule type="cellIs" dxfId="1895" priority="1873" operator="equal">
      <formula>0</formula>
    </cfRule>
    <cfRule type="cellIs" dxfId="1894" priority="1874" operator="equal">
      <formula>1</formula>
    </cfRule>
  </conditionalFormatting>
  <conditionalFormatting sqref="HB19">
    <cfRule type="cellIs" dxfId="1893" priority="1871" operator="equal">
      <formula>0</formula>
    </cfRule>
    <cfRule type="cellIs" dxfId="1892" priority="1872" operator="equal">
      <formula>1</formula>
    </cfRule>
  </conditionalFormatting>
  <conditionalFormatting sqref="HB28">
    <cfRule type="cellIs" dxfId="1891" priority="1869" operator="equal">
      <formula>0</formula>
    </cfRule>
    <cfRule type="cellIs" dxfId="1890" priority="1870" operator="equal">
      <formula>1</formula>
    </cfRule>
  </conditionalFormatting>
  <conditionalFormatting sqref="HF32:HG33 HF38:HG38 HF42:HG42 HF46:HG47 HF51:HG51">
    <cfRule type="cellIs" dxfId="1889" priority="1865" operator="equal">
      <formula>0</formula>
    </cfRule>
    <cfRule type="cellIs" dxfId="1888" priority="1866" operator="equal">
      <formula>1</formula>
    </cfRule>
  </conditionalFormatting>
  <conditionalFormatting sqref="HH32:HH33 HH38 HH42 HH46:HH47 HH51">
    <cfRule type="cellIs" dxfId="1887" priority="1863" operator="equal">
      <formula>0</formula>
    </cfRule>
    <cfRule type="cellIs" dxfId="1886" priority="1864" operator="equal">
      <formula>1</formula>
    </cfRule>
  </conditionalFormatting>
  <conditionalFormatting sqref="HB32:HE33 HB38:HE38 HB42:HE42 HB46:HE47 HB51:HE51">
    <cfRule type="cellIs" dxfId="1885" priority="1861" operator="equal">
      <formula>0</formula>
    </cfRule>
    <cfRule type="cellIs" dxfId="1884" priority="1862" operator="equal">
      <formula>1</formula>
    </cfRule>
  </conditionalFormatting>
  <conditionalFormatting sqref="HC69">
    <cfRule type="cellIs" dxfId="1883" priority="1867" operator="equal">
      <formula>0</formula>
    </cfRule>
    <cfRule type="cellIs" dxfId="1882" priority="1868" operator="equal">
      <formula>1</formula>
    </cfRule>
  </conditionalFormatting>
  <conditionalFormatting sqref="HF32:HG33 HF38:HG38 HF42:HG42 HF46:HG47 HF51:HG51">
    <cfRule type="cellIs" dxfId="1881" priority="1859" operator="equal">
      <formula>0</formula>
    </cfRule>
    <cfRule type="cellIs" dxfId="1880" priority="1860" operator="equal">
      <formula>1</formula>
    </cfRule>
  </conditionalFormatting>
  <conditionalFormatting sqref="HG32:HG33 HG38 HG42 HG46:HG47 HG51">
    <cfRule type="cellIs" dxfId="1879" priority="1857" operator="equal">
      <formula>0</formula>
    </cfRule>
    <cfRule type="cellIs" dxfId="1878" priority="1858" operator="equal">
      <formula>1</formula>
    </cfRule>
  </conditionalFormatting>
  <conditionalFormatting sqref="HF26:HG27">
    <cfRule type="cellIs" dxfId="1877" priority="1809" operator="equal">
      <formula>0</formula>
    </cfRule>
    <cfRule type="cellIs" dxfId="1876" priority="1810" operator="equal">
      <formula>1</formula>
    </cfRule>
  </conditionalFormatting>
  <conditionalFormatting sqref="HB29">
    <cfRule type="cellIs" dxfId="1875" priority="1853" operator="equal">
      <formula>0</formula>
    </cfRule>
    <cfRule type="cellIs" dxfId="1874" priority="1854" operator="equal">
      <formula>1</formula>
    </cfRule>
  </conditionalFormatting>
  <conditionalFormatting sqref="HH55">
    <cfRule type="cellIs" dxfId="1873" priority="1849" operator="equal">
      <formula>0</formula>
    </cfRule>
    <cfRule type="cellIs" dxfId="1872" priority="1850" operator="equal">
      <formula>1</formula>
    </cfRule>
  </conditionalFormatting>
  <conditionalFormatting sqref="HF55:HG55">
    <cfRule type="cellIs" dxfId="1871" priority="1851" operator="equal">
      <formula>0</formula>
    </cfRule>
    <cfRule type="cellIs" dxfId="1870" priority="1852" operator="equal">
      <formula>1</formula>
    </cfRule>
  </conditionalFormatting>
  <conditionalFormatting sqref="HF55:HG55">
    <cfRule type="cellIs" dxfId="1869" priority="1845" operator="equal">
      <formula>0</formula>
    </cfRule>
    <cfRule type="cellIs" dxfId="1868" priority="1846" operator="equal">
      <formula>1</formula>
    </cfRule>
  </conditionalFormatting>
  <conditionalFormatting sqref="HB56:HE56">
    <cfRule type="cellIs" dxfId="1867" priority="1837" operator="equal">
      <formula>0</formula>
    </cfRule>
    <cfRule type="cellIs" dxfId="1866" priority="1838" operator="equal">
      <formula>1</formula>
    </cfRule>
  </conditionalFormatting>
  <conditionalFormatting sqref="HF56:HG56">
    <cfRule type="cellIs" dxfId="1865" priority="1841" operator="equal">
      <formula>0</formula>
    </cfRule>
    <cfRule type="cellIs" dxfId="1864" priority="1842" operator="equal">
      <formula>1</formula>
    </cfRule>
  </conditionalFormatting>
  <conditionalFormatting sqref="HH56">
    <cfRule type="cellIs" dxfId="1863" priority="1839" operator="equal">
      <formula>0</formula>
    </cfRule>
    <cfRule type="cellIs" dxfId="1862" priority="1840" operator="equal">
      <formula>1</formula>
    </cfRule>
  </conditionalFormatting>
  <conditionalFormatting sqref="HF56:HG56">
    <cfRule type="cellIs" dxfId="1861" priority="1835" operator="equal">
      <formula>0</formula>
    </cfRule>
    <cfRule type="cellIs" dxfId="1860" priority="1836" operator="equal">
      <formula>1</formula>
    </cfRule>
  </conditionalFormatting>
  <conditionalFormatting sqref="HG56">
    <cfRule type="cellIs" dxfId="1859" priority="1833" operator="equal">
      <formula>0</formula>
    </cfRule>
    <cfRule type="cellIs" dxfId="1858" priority="1834" operator="equal">
      <formula>1</formula>
    </cfRule>
  </conditionalFormatting>
  <conditionalFormatting sqref="HB25">
    <cfRule type="cellIs" dxfId="1857" priority="1855" operator="equal">
      <formula>0</formula>
    </cfRule>
    <cfRule type="cellIs" dxfId="1856" priority="1856" operator="equal">
      <formula>1</formula>
    </cfRule>
  </conditionalFormatting>
  <conditionalFormatting sqref="HB55:HE55">
    <cfRule type="cellIs" dxfId="1855" priority="1847" operator="equal">
      <formula>0</formula>
    </cfRule>
    <cfRule type="cellIs" dxfId="1854" priority="1848" operator="equal">
      <formula>1</formula>
    </cfRule>
  </conditionalFormatting>
  <conditionalFormatting sqref="HG55">
    <cfRule type="cellIs" dxfId="1853" priority="1843" operator="equal">
      <formula>0</formula>
    </cfRule>
    <cfRule type="cellIs" dxfId="1852" priority="1844" operator="equal">
      <formula>1</formula>
    </cfRule>
  </conditionalFormatting>
  <conditionalFormatting sqref="HB52:HE52">
    <cfRule type="cellIs" dxfId="1851" priority="1725" operator="equal">
      <formula>0</formula>
    </cfRule>
    <cfRule type="cellIs" dxfId="1850" priority="1726" operator="equal">
      <formula>1</formula>
    </cfRule>
  </conditionalFormatting>
  <conditionalFormatting sqref="HF52:HG52">
    <cfRule type="cellIs" dxfId="1849" priority="1729" operator="equal">
      <formula>0</formula>
    </cfRule>
    <cfRule type="cellIs" dxfId="1848" priority="1730" operator="equal">
      <formula>1</formula>
    </cfRule>
  </conditionalFormatting>
  <conditionalFormatting sqref="HH52">
    <cfRule type="cellIs" dxfId="1847" priority="1727" operator="equal">
      <formula>0</formula>
    </cfRule>
    <cfRule type="cellIs" dxfId="1846" priority="1728" operator="equal">
      <formula>1</formula>
    </cfRule>
  </conditionalFormatting>
  <conditionalFormatting sqref="HF52:HG52">
    <cfRule type="cellIs" dxfId="1845" priority="1723" operator="equal">
      <formula>0</formula>
    </cfRule>
    <cfRule type="cellIs" dxfId="1844" priority="1724" operator="equal">
      <formula>1</formula>
    </cfRule>
  </conditionalFormatting>
  <conditionalFormatting sqref="HG52">
    <cfRule type="cellIs" dxfId="1843" priority="1721" operator="equal">
      <formula>0</formula>
    </cfRule>
    <cfRule type="cellIs" dxfId="1842" priority="1722" operator="equal">
      <formula>1</formula>
    </cfRule>
  </conditionalFormatting>
  <conditionalFormatting sqref="HB14:HE18">
    <cfRule type="cellIs" dxfId="1841" priority="1827" operator="equal">
      <formula>0</formula>
    </cfRule>
    <cfRule type="cellIs" dxfId="1840" priority="1828" operator="equal">
      <formula>1</formula>
    </cfRule>
  </conditionalFormatting>
  <conditionalFormatting sqref="HF14:HG18">
    <cfRule type="cellIs" dxfId="1839" priority="1831" operator="equal">
      <formula>0</formula>
    </cfRule>
    <cfRule type="cellIs" dxfId="1838" priority="1832" operator="equal">
      <formula>1</formula>
    </cfRule>
  </conditionalFormatting>
  <conditionalFormatting sqref="HH14:HH18">
    <cfRule type="cellIs" dxfId="1837" priority="1829" operator="equal">
      <formula>0</formula>
    </cfRule>
    <cfRule type="cellIs" dxfId="1836" priority="1830" operator="equal">
      <formula>1</formula>
    </cfRule>
  </conditionalFormatting>
  <conditionalFormatting sqref="HF14:HG18">
    <cfRule type="cellIs" dxfId="1835" priority="1825" operator="equal">
      <formula>0</formula>
    </cfRule>
    <cfRule type="cellIs" dxfId="1834" priority="1826" operator="equal">
      <formula>1</formula>
    </cfRule>
  </conditionalFormatting>
  <conditionalFormatting sqref="HG14:HG18">
    <cfRule type="cellIs" dxfId="1833" priority="1823" operator="equal">
      <formula>0</formula>
    </cfRule>
    <cfRule type="cellIs" dxfId="1832" priority="1824" operator="equal">
      <formula>1</formula>
    </cfRule>
  </conditionalFormatting>
  <conditionalFormatting sqref="HB20">
    <cfRule type="cellIs" dxfId="1831" priority="1821" operator="equal">
      <formula>0</formula>
    </cfRule>
    <cfRule type="cellIs" dxfId="1830" priority="1822" operator="equal">
      <formula>1</formula>
    </cfRule>
  </conditionalFormatting>
  <conditionalFormatting sqref="HB21:HE24">
    <cfRule type="cellIs" dxfId="1829" priority="1815" operator="equal">
      <formula>0</formula>
    </cfRule>
    <cfRule type="cellIs" dxfId="1828" priority="1816" operator="equal">
      <formula>1</formula>
    </cfRule>
  </conditionalFormatting>
  <conditionalFormatting sqref="HF21:HG24">
    <cfRule type="cellIs" dxfId="1827" priority="1819" operator="equal">
      <formula>0</formula>
    </cfRule>
    <cfRule type="cellIs" dxfId="1826" priority="1820" operator="equal">
      <formula>1</formula>
    </cfRule>
  </conditionalFormatting>
  <conditionalFormatting sqref="HH21:HH24">
    <cfRule type="cellIs" dxfId="1825" priority="1817" operator="equal">
      <formula>0</formula>
    </cfRule>
    <cfRule type="cellIs" dxfId="1824" priority="1818" operator="equal">
      <formula>1</formula>
    </cfRule>
  </conditionalFormatting>
  <conditionalFormatting sqref="HF21:HG24">
    <cfRule type="cellIs" dxfId="1823" priority="1813" operator="equal">
      <formula>0</formula>
    </cfRule>
    <cfRule type="cellIs" dxfId="1822" priority="1814" operator="equal">
      <formula>1</formula>
    </cfRule>
  </conditionalFormatting>
  <conditionalFormatting sqref="HG21:HG24">
    <cfRule type="cellIs" dxfId="1821" priority="1811" operator="equal">
      <formula>0</formula>
    </cfRule>
    <cfRule type="cellIs" dxfId="1820" priority="1812" operator="equal">
      <formula>1</formula>
    </cfRule>
  </conditionalFormatting>
  <conditionalFormatting sqref="HB26:HE27">
    <cfRule type="cellIs" dxfId="1819" priority="1805" operator="equal">
      <formula>0</formula>
    </cfRule>
    <cfRule type="cellIs" dxfId="1818" priority="1806" operator="equal">
      <formula>1</formula>
    </cfRule>
  </conditionalFormatting>
  <conditionalFormatting sqref="HH26:HH27">
    <cfRule type="cellIs" dxfId="1817" priority="1807" operator="equal">
      <formula>0</formula>
    </cfRule>
    <cfRule type="cellIs" dxfId="1816" priority="1808" operator="equal">
      <formula>1</formula>
    </cfRule>
  </conditionalFormatting>
  <conditionalFormatting sqref="HF26:HG27">
    <cfRule type="cellIs" dxfId="1815" priority="1803" operator="equal">
      <formula>0</formula>
    </cfRule>
    <cfRule type="cellIs" dxfId="1814" priority="1804" operator="equal">
      <formula>1</formula>
    </cfRule>
  </conditionalFormatting>
  <conditionalFormatting sqref="HG26:HG27">
    <cfRule type="cellIs" dxfId="1813" priority="1801" operator="equal">
      <formula>0</formula>
    </cfRule>
    <cfRule type="cellIs" dxfId="1812" priority="1802" operator="equal">
      <formula>1</formula>
    </cfRule>
  </conditionalFormatting>
  <conditionalFormatting sqref="HB30:HE31">
    <cfRule type="cellIs" dxfId="1811" priority="1795" operator="equal">
      <formula>0</formula>
    </cfRule>
    <cfRule type="cellIs" dxfId="1810" priority="1796" operator="equal">
      <formula>1</formula>
    </cfRule>
  </conditionalFormatting>
  <conditionalFormatting sqref="HF30:HG31">
    <cfRule type="cellIs" dxfId="1809" priority="1799" operator="equal">
      <formula>0</formula>
    </cfRule>
    <cfRule type="cellIs" dxfId="1808" priority="1800" operator="equal">
      <formula>1</formula>
    </cfRule>
  </conditionalFormatting>
  <conditionalFormatting sqref="HH30:HH31">
    <cfRule type="cellIs" dxfId="1807" priority="1797" operator="equal">
      <formula>0</formula>
    </cfRule>
    <cfRule type="cellIs" dxfId="1806" priority="1798" operator="equal">
      <formula>1</formula>
    </cfRule>
  </conditionalFormatting>
  <conditionalFormatting sqref="HF30:HG31">
    <cfRule type="cellIs" dxfId="1805" priority="1793" operator="equal">
      <formula>0</formula>
    </cfRule>
    <cfRule type="cellIs" dxfId="1804" priority="1794" operator="equal">
      <formula>1</formula>
    </cfRule>
  </conditionalFormatting>
  <conditionalFormatting sqref="HG30:HG31">
    <cfRule type="cellIs" dxfId="1803" priority="1791" operator="equal">
      <formula>0</formula>
    </cfRule>
    <cfRule type="cellIs" dxfId="1802" priority="1792" operator="equal">
      <formula>1</formula>
    </cfRule>
  </conditionalFormatting>
  <conditionalFormatting sqref="HB34:HE37">
    <cfRule type="cellIs" dxfId="1801" priority="1785" operator="equal">
      <formula>0</formula>
    </cfRule>
    <cfRule type="cellIs" dxfId="1800" priority="1786" operator="equal">
      <formula>1</formula>
    </cfRule>
  </conditionalFormatting>
  <conditionalFormatting sqref="HF34:HG37">
    <cfRule type="cellIs" dxfId="1799" priority="1789" operator="equal">
      <formula>0</formula>
    </cfRule>
    <cfRule type="cellIs" dxfId="1798" priority="1790" operator="equal">
      <formula>1</formula>
    </cfRule>
  </conditionalFormatting>
  <conditionalFormatting sqref="HH34:HH37">
    <cfRule type="cellIs" dxfId="1797" priority="1787" operator="equal">
      <formula>0</formula>
    </cfRule>
    <cfRule type="cellIs" dxfId="1796" priority="1788" operator="equal">
      <formula>1</formula>
    </cfRule>
  </conditionalFormatting>
  <conditionalFormatting sqref="HF34:HG37">
    <cfRule type="cellIs" dxfId="1795" priority="1783" operator="equal">
      <formula>0</formula>
    </cfRule>
    <cfRule type="cellIs" dxfId="1794" priority="1784" operator="equal">
      <formula>1</formula>
    </cfRule>
  </conditionalFormatting>
  <conditionalFormatting sqref="HG34:HG37">
    <cfRule type="cellIs" dxfId="1793" priority="1781" operator="equal">
      <formula>0</formula>
    </cfRule>
    <cfRule type="cellIs" dxfId="1792" priority="1782" operator="equal">
      <formula>1</formula>
    </cfRule>
  </conditionalFormatting>
  <conditionalFormatting sqref="HB39:HE41">
    <cfRule type="cellIs" dxfId="1791" priority="1775" operator="equal">
      <formula>0</formula>
    </cfRule>
    <cfRule type="cellIs" dxfId="1790" priority="1776" operator="equal">
      <formula>1</formula>
    </cfRule>
  </conditionalFormatting>
  <conditionalFormatting sqref="HF39:HG41">
    <cfRule type="cellIs" dxfId="1789" priority="1779" operator="equal">
      <formula>0</formula>
    </cfRule>
    <cfRule type="cellIs" dxfId="1788" priority="1780" operator="equal">
      <formula>1</formula>
    </cfRule>
  </conditionalFormatting>
  <conditionalFormatting sqref="HH39:HH41">
    <cfRule type="cellIs" dxfId="1787" priority="1777" operator="equal">
      <formula>0</formula>
    </cfRule>
    <cfRule type="cellIs" dxfId="1786" priority="1778" operator="equal">
      <formula>1</formula>
    </cfRule>
  </conditionalFormatting>
  <conditionalFormatting sqref="HF39:HG41">
    <cfRule type="cellIs" dxfId="1785" priority="1773" operator="equal">
      <formula>0</formula>
    </cfRule>
    <cfRule type="cellIs" dxfId="1784" priority="1774" operator="equal">
      <formula>1</formula>
    </cfRule>
  </conditionalFormatting>
  <conditionalFormatting sqref="HG39:HG41">
    <cfRule type="cellIs" dxfId="1783" priority="1771" operator="equal">
      <formula>0</formula>
    </cfRule>
    <cfRule type="cellIs" dxfId="1782" priority="1772" operator="equal">
      <formula>1</formula>
    </cfRule>
  </conditionalFormatting>
  <conditionalFormatting sqref="HB43:HE45">
    <cfRule type="cellIs" dxfId="1781" priority="1765" operator="equal">
      <formula>0</formula>
    </cfRule>
    <cfRule type="cellIs" dxfId="1780" priority="1766" operator="equal">
      <formula>1</formula>
    </cfRule>
  </conditionalFormatting>
  <conditionalFormatting sqref="HF43:HG45">
    <cfRule type="cellIs" dxfId="1779" priority="1769" operator="equal">
      <formula>0</formula>
    </cfRule>
    <cfRule type="cellIs" dxfId="1778" priority="1770" operator="equal">
      <formula>1</formula>
    </cfRule>
  </conditionalFormatting>
  <conditionalFormatting sqref="HH43:HH45">
    <cfRule type="cellIs" dxfId="1777" priority="1767" operator="equal">
      <formula>0</formula>
    </cfRule>
    <cfRule type="cellIs" dxfId="1776" priority="1768" operator="equal">
      <formula>1</formula>
    </cfRule>
  </conditionalFormatting>
  <conditionalFormatting sqref="HF43:HG45">
    <cfRule type="cellIs" dxfId="1775" priority="1763" operator="equal">
      <formula>0</formula>
    </cfRule>
    <cfRule type="cellIs" dxfId="1774" priority="1764" operator="equal">
      <formula>1</formula>
    </cfRule>
  </conditionalFormatting>
  <conditionalFormatting sqref="HG43:HG45">
    <cfRule type="cellIs" dxfId="1773" priority="1761" operator="equal">
      <formula>0</formula>
    </cfRule>
    <cfRule type="cellIs" dxfId="1772" priority="1762" operator="equal">
      <formula>1</formula>
    </cfRule>
  </conditionalFormatting>
  <conditionalFormatting sqref="HB48:HE50">
    <cfRule type="cellIs" dxfId="1771" priority="1755" operator="equal">
      <formula>0</formula>
    </cfRule>
    <cfRule type="cellIs" dxfId="1770" priority="1756" operator="equal">
      <formula>1</formula>
    </cfRule>
  </conditionalFormatting>
  <conditionalFormatting sqref="HF48:HG50">
    <cfRule type="cellIs" dxfId="1769" priority="1759" operator="equal">
      <formula>0</formula>
    </cfRule>
    <cfRule type="cellIs" dxfId="1768" priority="1760" operator="equal">
      <formula>1</formula>
    </cfRule>
  </conditionalFormatting>
  <conditionalFormatting sqref="HH48:HH50">
    <cfRule type="cellIs" dxfId="1767" priority="1757" operator="equal">
      <formula>0</formula>
    </cfRule>
    <cfRule type="cellIs" dxfId="1766" priority="1758" operator="equal">
      <formula>1</formula>
    </cfRule>
  </conditionalFormatting>
  <conditionalFormatting sqref="HF48:HG50">
    <cfRule type="cellIs" dxfId="1765" priority="1753" operator="equal">
      <formula>0</formula>
    </cfRule>
    <cfRule type="cellIs" dxfId="1764" priority="1754" operator="equal">
      <formula>1</formula>
    </cfRule>
  </conditionalFormatting>
  <conditionalFormatting sqref="HG48:HG50">
    <cfRule type="cellIs" dxfId="1763" priority="1751" operator="equal">
      <formula>0</formula>
    </cfRule>
    <cfRule type="cellIs" dxfId="1762" priority="1752" operator="equal">
      <formula>1</formula>
    </cfRule>
  </conditionalFormatting>
  <conditionalFormatting sqref="HB53:HE54">
    <cfRule type="cellIs" dxfId="1761" priority="1745" operator="equal">
      <formula>0</formula>
    </cfRule>
    <cfRule type="cellIs" dxfId="1760" priority="1746" operator="equal">
      <formula>1</formula>
    </cfRule>
  </conditionalFormatting>
  <conditionalFormatting sqref="HF53:HG54">
    <cfRule type="cellIs" dxfId="1759" priority="1749" operator="equal">
      <formula>0</formula>
    </cfRule>
    <cfRule type="cellIs" dxfId="1758" priority="1750" operator="equal">
      <formula>1</formula>
    </cfRule>
  </conditionalFormatting>
  <conditionalFormatting sqref="HH53:HH54">
    <cfRule type="cellIs" dxfId="1757" priority="1747" operator="equal">
      <formula>0</formula>
    </cfRule>
    <cfRule type="cellIs" dxfId="1756" priority="1748" operator="equal">
      <formula>1</formula>
    </cfRule>
  </conditionalFormatting>
  <conditionalFormatting sqref="HF53:HG54">
    <cfRule type="cellIs" dxfId="1755" priority="1743" operator="equal">
      <formula>0</formula>
    </cfRule>
    <cfRule type="cellIs" dxfId="1754" priority="1744" operator="equal">
      <formula>1</formula>
    </cfRule>
  </conditionalFormatting>
  <conditionalFormatting sqref="HG53:HG54">
    <cfRule type="cellIs" dxfId="1753" priority="1741" operator="equal">
      <formula>0</formula>
    </cfRule>
    <cfRule type="cellIs" dxfId="1752" priority="1742" operator="equal">
      <formula>1</formula>
    </cfRule>
  </conditionalFormatting>
  <conditionalFormatting sqref="HB57:HE58">
    <cfRule type="cellIs" dxfId="1751" priority="1735" operator="equal">
      <formula>0</formula>
    </cfRule>
    <cfRule type="cellIs" dxfId="1750" priority="1736" operator="equal">
      <formula>1</formula>
    </cfRule>
  </conditionalFormatting>
  <conditionalFormatting sqref="HF57:HG58">
    <cfRule type="cellIs" dxfId="1749" priority="1739" operator="equal">
      <formula>0</formula>
    </cfRule>
    <cfRule type="cellIs" dxfId="1748" priority="1740" operator="equal">
      <formula>1</formula>
    </cfRule>
  </conditionalFormatting>
  <conditionalFormatting sqref="HH57:HH58">
    <cfRule type="cellIs" dxfId="1747" priority="1737" operator="equal">
      <formula>0</formula>
    </cfRule>
    <cfRule type="cellIs" dxfId="1746" priority="1738" operator="equal">
      <formula>1</formula>
    </cfRule>
  </conditionalFormatting>
  <conditionalFormatting sqref="HF57:HG58">
    <cfRule type="cellIs" dxfId="1745" priority="1733" operator="equal">
      <formula>0</formula>
    </cfRule>
    <cfRule type="cellIs" dxfId="1744" priority="1734" operator="equal">
      <formula>1</formula>
    </cfRule>
  </conditionalFormatting>
  <conditionalFormatting sqref="HG57:HG58">
    <cfRule type="cellIs" dxfId="1743" priority="1731" operator="equal">
      <formula>0</formula>
    </cfRule>
    <cfRule type="cellIs" dxfId="1742" priority="1732" operator="equal">
      <formula>1</formula>
    </cfRule>
  </conditionalFormatting>
  <conditionalFormatting sqref="HN69">
    <cfRule type="cellIs" dxfId="1741" priority="1719" operator="equal">
      <formula>"NO HABILITADO"</formula>
    </cfRule>
    <cfRule type="cellIs" dxfId="1740" priority="1720" operator="equal">
      <formula>"OK"</formula>
    </cfRule>
  </conditionalFormatting>
  <conditionalFormatting sqref="IA69">
    <cfRule type="cellIs" dxfId="1739" priority="1717" operator="equal">
      <formula>0</formula>
    </cfRule>
    <cfRule type="cellIs" dxfId="1738" priority="1718" operator="equal">
      <formula>1</formula>
    </cfRule>
  </conditionalFormatting>
  <conditionalFormatting sqref="IC69">
    <cfRule type="cellIs" dxfId="1737" priority="1715" operator="equal">
      <formula>0</formula>
    </cfRule>
    <cfRule type="cellIs" dxfId="1736" priority="1716" operator="equal">
      <formula>1</formula>
    </cfRule>
  </conditionalFormatting>
  <conditionalFormatting sqref="HX69">
    <cfRule type="cellIs" dxfId="1735" priority="1713" operator="equal">
      <formula>0</formula>
    </cfRule>
    <cfRule type="cellIs" dxfId="1734" priority="1714" operator="equal">
      <formula>1</formula>
    </cfRule>
  </conditionalFormatting>
  <conditionalFormatting sqref="HU13:HX13">
    <cfRule type="cellIs" dxfId="1733" priority="1707" operator="equal">
      <formula>0</formula>
    </cfRule>
    <cfRule type="cellIs" dxfId="1732" priority="1708" operator="equal">
      <formula>1</formula>
    </cfRule>
  </conditionalFormatting>
  <conditionalFormatting sqref="HY13:HZ13">
    <cfRule type="cellIs" dxfId="1731" priority="1711" operator="equal">
      <formula>0</formula>
    </cfRule>
    <cfRule type="cellIs" dxfId="1730" priority="1712" operator="equal">
      <formula>1</formula>
    </cfRule>
  </conditionalFormatting>
  <conditionalFormatting sqref="IA13">
    <cfRule type="cellIs" dxfId="1729" priority="1709" operator="equal">
      <formula>0</formula>
    </cfRule>
    <cfRule type="cellIs" dxfId="1728" priority="1710" operator="equal">
      <formula>1</formula>
    </cfRule>
  </conditionalFormatting>
  <conditionalFormatting sqref="HY13:HZ13">
    <cfRule type="cellIs" dxfId="1727" priority="1705" operator="equal">
      <formula>0</formula>
    </cfRule>
    <cfRule type="cellIs" dxfId="1726" priority="1706" operator="equal">
      <formula>1</formula>
    </cfRule>
  </conditionalFormatting>
  <conditionalFormatting sqref="HZ13">
    <cfRule type="cellIs" dxfId="1725" priority="1703" operator="equal">
      <formula>0</formula>
    </cfRule>
    <cfRule type="cellIs" dxfId="1724" priority="1704" operator="equal">
      <formula>1</formula>
    </cfRule>
  </conditionalFormatting>
  <conditionalFormatting sqref="HU12">
    <cfRule type="cellIs" dxfId="1723" priority="1701" operator="equal">
      <formula>0</formula>
    </cfRule>
    <cfRule type="cellIs" dxfId="1722" priority="1702" operator="equal">
      <formula>1</formula>
    </cfRule>
  </conditionalFormatting>
  <conditionalFormatting sqref="HU19">
    <cfRule type="cellIs" dxfId="1721" priority="1699" operator="equal">
      <formula>0</formula>
    </cfRule>
    <cfRule type="cellIs" dxfId="1720" priority="1700" operator="equal">
      <formula>1</formula>
    </cfRule>
  </conditionalFormatting>
  <conditionalFormatting sqref="HU28">
    <cfRule type="cellIs" dxfId="1719" priority="1697" operator="equal">
      <formula>0</formula>
    </cfRule>
    <cfRule type="cellIs" dxfId="1718" priority="1698" operator="equal">
      <formula>1</formula>
    </cfRule>
  </conditionalFormatting>
  <conditionalFormatting sqref="HY32:HZ33 HY38:HZ38 HY42:HZ42 HY46:HZ47 HY51:HZ51">
    <cfRule type="cellIs" dxfId="1717" priority="1693" operator="equal">
      <formula>0</formula>
    </cfRule>
    <cfRule type="cellIs" dxfId="1716" priority="1694" operator="equal">
      <formula>1</formula>
    </cfRule>
  </conditionalFormatting>
  <conditionalFormatting sqref="IA32:IA33 IA38 IA42 IA46:IA47 IA51">
    <cfRule type="cellIs" dxfId="1715" priority="1691" operator="equal">
      <formula>0</formula>
    </cfRule>
    <cfRule type="cellIs" dxfId="1714" priority="1692" operator="equal">
      <formula>1</formula>
    </cfRule>
  </conditionalFormatting>
  <conditionalFormatting sqref="HU32:HX33 HU38:HX38 HU42:HX42 HU46:HX47 HU51:HX51">
    <cfRule type="cellIs" dxfId="1713" priority="1689" operator="equal">
      <formula>0</formula>
    </cfRule>
    <cfRule type="cellIs" dxfId="1712" priority="1690" operator="equal">
      <formula>1</formula>
    </cfRule>
  </conditionalFormatting>
  <conditionalFormatting sqref="HV69">
    <cfRule type="cellIs" dxfId="1711" priority="1695" operator="equal">
      <formula>0</formula>
    </cfRule>
    <cfRule type="cellIs" dxfId="1710" priority="1696" operator="equal">
      <formula>1</formula>
    </cfRule>
  </conditionalFormatting>
  <conditionalFormatting sqref="HY32:HZ33 HY38:HZ38 HY42:HZ42 HY46:HZ47 HY51:HZ51">
    <cfRule type="cellIs" dxfId="1709" priority="1687" operator="equal">
      <formula>0</formula>
    </cfRule>
    <cfRule type="cellIs" dxfId="1708" priority="1688" operator="equal">
      <formula>1</formula>
    </cfRule>
  </conditionalFormatting>
  <conditionalFormatting sqref="HZ32:HZ33 HZ38 HZ42 HZ46:HZ47 HZ51">
    <cfRule type="cellIs" dxfId="1707" priority="1685" operator="equal">
      <formula>0</formula>
    </cfRule>
    <cfRule type="cellIs" dxfId="1706" priority="1686" operator="equal">
      <formula>1</formula>
    </cfRule>
  </conditionalFormatting>
  <conditionalFormatting sqref="HY26:HZ27">
    <cfRule type="cellIs" dxfId="1705" priority="1637" operator="equal">
      <formula>0</formula>
    </cfRule>
    <cfRule type="cellIs" dxfId="1704" priority="1638" operator="equal">
      <formula>1</formula>
    </cfRule>
  </conditionalFormatting>
  <conditionalFormatting sqref="HU29">
    <cfRule type="cellIs" dxfId="1703" priority="1681" operator="equal">
      <formula>0</formula>
    </cfRule>
    <cfRule type="cellIs" dxfId="1702" priority="1682" operator="equal">
      <formula>1</formula>
    </cfRule>
  </conditionalFormatting>
  <conditionalFormatting sqref="IA55">
    <cfRule type="cellIs" dxfId="1701" priority="1677" operator="equal">
      <formula>0</formula>
    </cfRule>
    <cfRule type="cellIs" dxfId="1700" priority="1678" operator="equal">
      <formula>1</formula>
    </cfRule>
  </conditionalFormatting>
  <conditionalFormatting sqref="HY55:HZ55">
    <cfRule type="cellIs" dxfId="1699" priority="1679" operator="equal">
      <formula>0</formula>
    </cfRule>
    <cfRule type="cellIs" dxfId="1698" priority="1680" operator="equal">
      <formula>1</formula>
    </cfRule>
  </conditionalFormatting>
  <conditionalFormatting sqref="HY55:HZ55">
    <cfRule type="cellIs" dxfId="1697" priority="1673" operator="equal">
      <formula>0</formula>
    </cfRule>
    <cfRule type="cellIs" dxfId="1696" priority="1674" operator="equal">
      <formula>1</formula>
    </cfRule>
  </conditionalFormatting>
  <conditionalFormatting sqref="HU56:HX56">
    <cfRule type="cellIs" dxfId="1695" priority="1665" operator="equal">
      <formula>0</formula>
    </cfRule>
    <cfRule type="cellIs" dxfId="1694" priority="1666" operator="equal">
      <formula>1</formula>
    </cfRule>
  </conditionalFormatting>
  <conditionalFormatting sqref="HY56:HZ56">
    <cfRule type="cellIs" dxfId="1693" priority="1669" operator="equal">
      <formula>0</formula>
    </cfRule>
    <cfRule type="cellIs" dxfId="1692" priority="1670" operator="equal">
      <formula>1</formula>
    </cfRule>
  </conditionalFormatting>
  <conditionalFormatting sqref="IA56">
    <cfRule type="cellIs" dxfId="1691" priority="1667" operator="equal">
      <formula>0</formula>
    </cfRule>
    <cfRule type="cellIs" dxfId="1690" priority="1668" operator="equal">
      <formula>1</formula>
    </cfRule>
  </conditionalFormatting>
  <conditionalFormatting sqref="HY56:HZ56">
    <cfRule type="cellIs" dxfId="1689" priority="1663" operator="equal">
      <formula>0</formula>
    </cfRule>
    <cfRule type="cellIs" dxfId="1688" priority="1664" operator="equal">
      <formula>1</formula>
    </cfRule>
  </conditionalFormatting>
  <conditionalFormatting sqref="HZ56">
    <cfRule type="cellIs" dxfId="1687" priority="1661" operator="equal">
      <formula>0</formula>
    </cfRule>
    <cfRule type="cellIs" dxfId="1686" priority="1662" operator="equal">
      <formula>1</formula>
    </cfRule>
  </conditionalFormatting>
  <conditionalFormatting sqref="HU25">
    <cfRule type="cellIs" dxfId="1685" priority="1683" operator="equal">
      <formula>0</formula>
    </cfRule>
    <cfRule type="cellIs" dxfId="1684" priority="1684" operator="equal">
      <formula>1</formula>
    </cfRule>
  </conditionalFormatting>
  <conditionalFormatting sqref="HU55:HX55">
    <cfRule type="cellIs" dxfId="1683" priority="1675" operator="equal">
      <formula>0</formula>
    </cfRule>
    <cfRule type="cellIs" dxfId="1682" priority="1676" operator="equal">
      <formula>1</formula>
    </cfRule>
  </conditionalFormatting>
  <conditionalFormatting sqref="HZ55">
    <cfRule type="cellIs" dxfId="1681" priority="1671" operator="equal">
      <formula>0</formula>
    </cfRule>
    <cfRule type="cellIs" dxfId="1680" priority="1672" operator="equal">
      <formula>1</formula>
    </cfRule>
  </conditionalFormatting>
  <conditionalFormatting sqref="HU52:HX52">
    <cfRule type="cellIs" dxfId="1679" priority="1553" operator="equal">
      <formula>0</formula>
    </cfRule>
    <cfRule type="cellIs" dxfId="1678" priority="1554" operator="equal">
      <formula>1</formula>
    </cfRule>
  </conditionalFormatting>
  <conditionalFormatting sqref="HY52:HZ52">
    <cfRule type="cellIs" dxfId="1677" priority="1557" operator="equal">
      <formula>0</formula>
    </cfRule>
    <cfRule type="cellIs" dxfId="1676" priority="1558" operator="equal">
      <formula>1</formula>
    </cfRule>
  </conditionalFormatting>
  <conditionalFormatting sqref="IA52">
    <cfRule type="cellIs" dxfId="1675" priority="1555" operator="equal">
      <formula>0</formula>
    </cfRule>
    <cfRule type="cellIs" dxfId="1674" priority="1556" operator="equal">
      <formula>1</formula>
    </cfRule>
  </conditionalFormatting>
  <conditionalFormatting sqref="HY52:HZ52">
    <cfRule type="cellIs" dxfId="1673" priority="1551" operator="equal">
      <formula>0</formula>
    </cfRule>
    <cfRule type="cellIs" dxfId="1672" priority="1552" operator="equal">
      <formula>1</formula>
    </cfRule>
  </conditionalFormatting>
  <conditionalFormatting sqref="HZ52">
    <cfRule type="cellIs" dxfId="1671" priority="1549" operator="equal">
      <formula>0</formula>
    </cfRule>
    <cfRule type="cellIs" dxfId="1670" priority="1550" operator="equal">
      <formula>1</formula>
    </cfRule>
  </conditionalFormatting>
  <conditionalFormatting sqref="HU14:HX18">
    <cfRule type="cellIs" dxfId="1669" priority="1655" operator="equal">
      <formula>0</formula>
    </cfRule>
    <cfRule type="cellIs" dxfId="1668" priority="1656" operator="equal">
      <formula>1</formula>
    </cfRule>
  </conditionalFormatting>
  <conditionalFormatting sqref="HY14:HZ18">
    <cfRule type="cellIs" dxfId="1667" priority="1659" operator="equal">
      <formula>0</formula>
    </cfRule>
    <cfRule type="cellIs" dxfId="1666" priority="1660" operator="equal">
      <formula>1</formula>
    </cfRule>
  </conditionalFormatting>
  <conditionalFormatting sqref="IA14:IA18">
    <cfRule type="cellIs" dxfId="1665" priority="1657" operator="equal">
      <formula>0</formula>
    </cfRule>
    <cfRule type="cellIs" dxfId="1664" priority="1658" operator="equal">
      <formula>1</formula>
    </cfRule>
  </conditionalFormatting>
  <conditionalFormatting sqref="HY14:HZ18">
    <cfRule type="cellIs" dxfId="1663" priority="1653" operator="equal">
      <formula>0</formula>
    </cfRule>
    <cfRule type="cellIs" dxfId="1662" priority="1654" operator="equal">
      <formula>1</formula>
    </cfRule>
  </conditionalFormatting>
  <conditionalFormatting sqref="HZ14:HZ18">
    <cfRule type="cellIs" dxfId="1661" priority="1651" operator="equal">
      <formula>0</formula>
    </cfRule>
    <cfRule type="cellIs" dxfId="1660" priority="1652" operator="equal">
      <formula>1</formula>
    </cfRule>
  </conditionalFormatting>
  <conditionalFormatting sqref="HU20">
    <cfRule type="cellIs" dxfId="1659" priority="1649" operator="equal">
      <formula>0</formula>
    </cfRule>
    <cfRule type="cellIs" dxfId="1658" priority="1650" operator="equal">
      <formula>1</formula>
    </cfRule>
  </conditionalFormatting>
  <conditionalFormatting sqref="HU21:HX24">
    <cfRule type="cellIs" dxfId="1657" priority="1643" operator="equal">
      <formula>0</formula>
    </cfRule>
    <cfRule type="cellIs" dxfId="1656" priority="1644" operator="equal">
      <formula>1</formula>
    </cfRule>
  </conditionalFormatting>
  <conditionalFormatting sqref="HY21:HZ24">
    <cfRule type="cellIs" dxfId="1655" priority="1647" operator="equal">
      <formula>0</formula>
    </cfRule>
    <cfRule type="cellIs" dxfId="1654" priority="1648" operator="equal">
      <formula>1</formula>
    </cfRule>
  </conditionalFormatting>
  <conditionalFormatting sqref="IA21:IA24">
    <cfRule type="cellIs" dxfId="1653" priority="1645" operator="equal">
      <formula>0</formula>
    </cfRule>
    <cfRule type="cellIs" dxfId="1652" priority="1646" operator="equal">
      <formula>1</formula>
    </cfRule>
  </conditionalFormatting>
  <conditionalFormatting sqref="HY21:HZ24">
    <cfRule type="cellIs" dxfId="1651" priority="1641" operator="equal">
      <formula>0</formula>
    </cfRule>
    <cfRule type="cellIs" dxfId="1650" priority="1642" operator="equal">
      <formula>1</formula>
    </cfRule>
  </conditionalFormatting>
  <conditionalFormatting sqref="HZ21:HZ24">
    <cfRule type="cellIs" dxfId="1649" priority="1639" operator="equal">
      <formula>0</formula>
    </cfRule>
    <cfRule type="cellIs" dxfId="1648" priority="1640" operator="equal">
      <formula>1</formula>
    </cfRule>
  </conditionalFormatting>
  <conditionalFormatting sqref="HU26:HX27">
    <cfRule type="cellIs" dxfId="1647" priority="1633" operator="equal">
      <formula>0</formula>
    </cfRule>
    <cfRule type="cellIs" dxfId="1646" priority="1634" operator="equal">
      <formula>1</formula>
    </cfRule>
  </conditionalFormatting>
  <conditionalFormatting sqref="IA26:IA27">
    <cfRule type="cellIs" dxfId="1645" priority="1635" operator="equal">
      <formula>0</formula>
    </cfRule>
    <cfRule type="cellIs" dxfId="1644" priority="1636" operator="equal">
      <formula>1</formula>
    </cfRule>
  </conditionalFormatting>
  <conditionalFormatting sqref="HY26:HZ27">
    <cfRule type="cellIs" dxfId="1643" priority="1631" operator="equal">
      <formula>0</formula>
    </cfRule>
    <cfRule type="cellIs" dxfId="1642" priority="1632" operator="equal">
      <formula>1</formula>
    </cfRule>
  </conditionalFormatting>
  <conditionalFormatting sqref="HZ26:HZ27">
    <cfRule type="cellIs" dxfId="1641" priority="1629" operator="equal">
      <formula>0</formula>
    </cfRule>
    <cfRule type="cellIs" dxfId="1640" priority="1630" operator="equal">
      <formula>1</formula>
    </cfRule>
  </conditionalFormatting>
  <conditionalFormatting sqref="HU30:HX31">
    <cfRule type="cellIs" dxfId="1639" priority="1623" operator="equal">
      <formula>0</formula>
    </cfRule>
    <cfRule type="cellIs" dxfId="1638" priority="1624" operator="equal">
      <formula>1</formula>
    </cfRule>
  </conditionalFormatting>
  <conditionalFormatting sqref="HY30:HZ31">
    <cfRule type="cellIs" dxfId="1637" priority="1627" operator="equal">
      <formula>0</formula>
    </cfRule>
    <cfRule type="cellIs" dxfId="1636" priority="1628" operator="equal">
      <formula>1</formula>
    </cfRule>
  </conditionalFormatting>
  <conditionalFormatting sqref="IA30:IA31">
    <cfRule type="cellIs" dxfId="1635" priority="1625" operator="equal">
      <formula>0</formula>
    </cfRule>
    <cfRule type="cellIs" dxfId="1634" priority="1626" operator="equal">
      <formula>1</formula>
    </cfRule>
  </conditionalFormatting>
  <conditionalFormatting sqref="HY30:HZ31">
    <cfRule type="cellIs" dxfId="1633" priority="1621" operator="equal">
      <formula>0</formula>
    </cfRule>
    <cfRule type="cellIs" dxfId="1632" priority="1622" operator="equal">
      <formula>1</formula>
    </cfRule>
  </conditionalFormatting>
  <conditionalFormatting sqref="HZ30:HZ31">
    <cfRule type="cellIs" dxfId="1631" priority="1619" operator="equal">
      <formula>0</formula>
    </cfRule>
    <cfRule type="cellIs" dxfId="1630" priority="1620" operator="equal">
      <formula>1</formula>
    </cfRule>
  </conditionalFormatting>
  <conditionalFormatting sqref="HU34:HX37">
    <cfRule type="cellIs" dxfId="1629" priority="1613" operator="equal">
      <formula>0</formula>
    </cfRule>
    <cfRule type="cellIs" dxfId="1628" priority="1614" operator="equal">
      <formula>1</formula>
    </cfRule>
  </conditionalFormatting>
  <conditionalFormatting sqref="HY34:HZ37">
    <cfRule type="cellIs" dxfId="1627" priority="1617" operator="equal">
      <formula>0</formula>
    </cfRule>
    <cfRule type="cellIs" dxfId="1626" priority="1618" operator="equal">
      <formula>1</formula>
    </cfRule>
  </conditionalFormatting>
  <conditionalFormatting sqref="IA34:IA37">
    <cfRule type="cellIs" dxfId="1625" priority="1615" operator="equal">
      <formula>0</formula>
    </cfRule>
    <cfRule type="cellIs" dxfId="1624" priority="1616" operator="equal">
      <formula>1</formula>
    </cfRule>
  </conditionalFormatting>
  <conditionalFormatting sqref="HY34:HZ37">
    <cfRule type="cellIs" dxfId="1623" priority="1611" operator="equal">
      <formula>0</formula>
    </cfRule>
    <cfRule type="cellIs" dxfId="1622" priority="1612" operator="equal">
      <formula>1</formula>
    </cfRule>
  </conditionalFormatting>
  <conditionalFormatting sqref="HZ34:HZ37">
    <cfRule type="cellIs" dxfId="1621" priority="1609" operator="equal">
      <formula>0</formula>
    </cfRule>
    <cfRule type="cellIs" dxfId="1620" priority="1610" operator="equal">
      <formula>1</formula>
    </cfRule>
  </conditionalFormatting>
  <conditionalFormatting sqref="HU39:HX41">
    <cfRule type="cellIs" dxfId="1619" priority="1603" operator="equal">
      <formula>0</formula>
    </cfRule>
    <cfRule type="cellIs" dxfId="1618" priority="1604" operator="equal">
      <formula>1</formula>
    </cfRule>
  </conditionalFormatting>
  <conditionalFormatting sqref="HY39:HZ41">
    <cfRule type="cellIs" dxfId="1617" priority="1607" operator="equal">
      <formula>0</formula>
    </cfRule>
    <cfRule type="cellIs" dxfId="1616" priority="1608" operator="equal">
      <formula>1</formula>
    </cfRule>
  </conditionalFormatting>
  <conditionalFormatting sqref="IA39:IA41">
    <cfRule type="cellIs" dxfId="1615" priority="1605" operator="equal">
      <formula>0</formula>
    </cfRule>
    <cfRule type="cellIs" dxfId="1614" priority="1606" operator="equal">
      <formula>1</formula>
    </cfRule>
  </conditionalFormatting>
  <conditionalFormatting sqref="HY39:HZ41">
    <cfRule type="cellIs" dxfId="1613" priority="1601" operator="equal">
      <formula>0</formula>
    </cfRule>
    <cfRule type="cellIs" dxfId="1612" priority="1602" operator="equal">
      <formula>1</formula>
    </cfRule>
  </conditionalFormatting>
  <conditionalFormatting sqref="HZ39:HZ41">
    <cfRule type="cellIs" dxfId="1611" priority="1599" operator="equal">
      <formula>0</formula>
    </cfRule>
    <cfRule type="cellIs" dxfId="1610" priority="1600" operator="equal">
      <formula>1</formula>
    </cfRule>
  </conditionalFormatting>
  <conditionalFormatting sqref="HU43:HX45">
    <cfRule type="cellIs" dxfId="1609" priority="1593" operator="equal">
      <formula>0</formula>
    </cfRule>
    <cfRule type="cellIs" dxfId="1608" priority="1594" operator="equal">
      <formula>1</formula>
    </cfRule>
  </conditionalFormatting>
  <conditionalFormatting sqref="HY43:HZ45">
    <cfRule type="cellIs" dxfId="1607" priority="1597" operator="equal">
      <formula>0</formula>
    </cfRule>
    <cfRule type="cellIs" dxfId="1606" priority="1598" operator="equal">
      <formula>1</formula>
    </cfRule>
  </conditionalFormatting>
  <conditionalFormatting sqref="IA43:IA45">
    <cfRule type="cellIs" dxfId="1605" priority="1595" operator="equal">
      <formula>0</formula>
    </cfRule>
    <cfRule type="cellIs" dxfId="1604" priority="1596" operator="equal">
      <formula>1</formula>
    </cfRule>
  </conditionalFormatting>
  <conditionalFormatting sqref="HY43:HZ45">
    <cfRule type="cellIs" dxfId="1603" priority="1591" operator="equal">
      <formula>0</formula>
    </cfRule>
    <cfRule type="cellIs" dxfId="1602" priority="1592" operator="equal">
      <formula>1</formula>
    </cfRule>
  </conditionalFormatting>
  <conditionalFormatting sqref="HZ43:HZ45">
    <cfRule type="cellIs" dxfId="1601" priority="1589" operator="equal">
      <formula>0</formula>
    </cfRule>
    <cfRule type="cellIs" dxfId="1600" priority="1590" operator="equal">
      <formula>1</formula>
    </cfRule>
  </conditionalFormatting>
  <conditionalFormatting sqref="HU48:HX50">
    <cfRule type="cellIs" dxfId="1599" priority="1583" operator="equal">
      <formula>0</formula>
    </cfRule>
    <cfRule type="cellIs" dxfId="1598" priority="1584" operator="equal">
      <formula>1</formula>
    </cfRule>
  </conditionalFormatting>
  <conditionalFormatting sqref="HY48:HZ50">
    <cfRule type="cellIs" dxfId="1597" priority="1587" operator="equal">
      <formula>0</formula>
    </cfRule>
    <cfRule type="cellIs" dxfId="1596" priority="1588" operator="equal">
      <formula>1</formula>
    </cfRule>
  </conditionalFormatting>
  <conditionalFormatting sqref="IA48:IA50">
    <cfRule type="cellIs" dxfId="1595" priority="1585" operator="equal">
      <formula>0</formula>
    </cfRule>
    <cfRule type="cellIs" dxfId="1594" priority="1586" operator="equal">
      <formula>1</formula>
    </cfRule>
  </conditionalFormatting>
  <conditionalFormatting sqref="HY48:HZ50">
    <cfRule type="cellIs" dxfId="1593" priority="1581" operator="equal">
      <formula>0</formula>
    </cfRule>
    <cfRule type="cellIs" dxfId="1592" priority="1582" operator="equal">
      <formula>1</formula>
    </cfRule>
  </conditionalFormatting>
  <conditionalFormatting sqref="HZ48:HZ50">
    <cfRule type="cellIs" dxfId="1591" priority="1579" operator="equal">
      <formula>0</formula>
    </cfRule>
    <cfRule type="cellIs" dxfId="1590" priority="1580" operator="equal">
      <formula>1</formula>
    </cfRule>
  </conditionalFormatting>
  <conditionalFormatting sqref="HU53:HX54">
    <cfRule type="cellIs" dxfId="1589" priority="1573" operator="equal">
      <formula>0</formula>
    </cfRule>
    <cfRule type="cellIs" dxfId="1588" priority="1574" operator="equal">
      <formula>1</formula>
    </cfRule>
  </conditionalFormatting>
  <conditionalFormatting sqref="HY53:HZ54">
    <cfRule type="cellIs" dxfId="1587" priority="1577" operator="equal">
      <formula>0</formula>
    </cfRule>
    <cfRule type="cellIs" dxfId="1586" priority="1578" operator="equal">
      <formula>1</formula>
    </cfRule>
  </conditionalFormatting>
  <conditionalFormatting sqref="IA53:IA54">
    <cfRule type="cellIs" dxfId="1585" priority="1575" operator="equal">
      <formula>0</formula>
    </cfRule>
    <cfRule type="cellIs" dxfId="1584" priority="1576" operator="equal">
      <formula>1</formula>
    </cfRule>
  </conditionalFormatting>
  <conditionalFormatting sqref="HY53:HZ54">
    <cfRule type="cellIs" dxfId="1583" priority="1571" operator="equal">
      <formula>0</formula>
    </cfRule>
    <cfRule type="cellIs" dxfId="1582" priority="1572" operator="equal">
      <formula>1</formula>
    </cfRule>
  </conditionalFormatting>
  <conditionalFormatting sqref="HZ53:HZ54">
    <cfRule type="cellIs" dxfId="1581" priority="1569" operator="equal">
      <formula>0</formula>
    </cfRule>
    <cfRule type="cellIs" dxfId="1580" priority="1570" operator="equal">
      <formula>1</formula>
    </cfRule>
  </conditionalFormatting>
  <conditionalFormatting sqref="HU57:HX58">
    <cfRule type="cellIs" dxfId="1579" priority="1563" operator="equal">
      <formula>0</formula>
    </cfRule>
    <cfRule type="cellIs" dxfId="1578" priority="1564" operator="equal">
      <formula>1</formula>
    </cfRule>
  </conditionalFormatting>
  <conditionalFormatting sqref="HY57:HZ58">
    <cfRule type="cellIs" dxfId="1577" priority="1567" operator="equal">
      <formula>0</formula>
    </cfRule>
    <cfRule type="cellIs" dxfId="1576" priority="1568" operator="equal">
      <formula>1</formula>
    </cfRule>
  </conditionalFormatting>
  <conditionalFormatting sqref="IA57:IA58">
    <cfRule type="cellIs" dxfId="1575" priority="1565" operator="equal">
      <formula>0</formula>
    </cfRule>
    <cfRule type="cellIs" dxfId="1574" priority="1566" operator="equal">
      <formula>1</formula>
    </cfRule>
  </conditionalFormatting>
  <conditionalFormatting sqref="HY57:HZ58">
    <cfRule type="cellIs" dxfId="1573" priority="1561" operator="equal">
      <formula>0</formula>
    </cfRule>
    <cfRule type="cellIs" dxfId="1572" priority="1562" operator="equal">
      <formula>1</formula>
    </cfRule>
  </conditionalFormatting>
  <conditionalFormatting sqref="HZ57:HZ58">
    <cfRule type="cellIs" dxfId="1571" priority="1559" operator="equal">
      <formula>0</formula>
    </cfRule>
    <cfRule type="cellIs" dxfId="1570" priority="1560" operator="equal">
      <formula>1</formula>
    </cfRule>
  </conditionalFormatting>
  <conditionalFormatting sqref="IG69">
    <cfRule type="cellIs" dxfId="1569" priority="1547" operator="equal">
      <formula>"NO HABILITADO"</formula>
    </cfRule>
    <cfRule type="cellIs" dxfId="1568" priority="1548" operator="equal">
      <formula>"OK"</formula>
    </cfRule>
  </conditionalFormatting>
  <conditionalFormatting sqref="IT69">
    <cfRule type="cellIs" dxfId="1567" priority="1545" operator="equal">
      <formula>0</formula>
    </cfRule>
    <cfRule type="cellIs" dxfId="1566" priority="1546" operator="equal">
      <formula>1</formula>
    </cfRule>
  </conditionalFormatting>
  <conditionalFormatting sqref="IV69">
    <cfRule type="cellIs" dxfId="1565" priority="1543" operator="equal">
      <formula>0</formula>
    </cfRule>
    <cfRule type="cellIs" dxfId="1564" priority="1544" operator="equal">
      <formula>1</formula>
    </cfRule>
  </conditionalFormatting>
  <conditionalFormatting sqref="IQ69">
    <cfRule type="cellIs" dxfId="1563" priority="1541" operator="equal">
      <formula>0</formula>
    </cfRule>
    <cfRule type="cellIs" dxfId="1562" priority="1542" operator="equal">
      <formula>1</formula>
    </cfRule>
  </conditionalFormatting>
  <conditionalFormatting sqref="IN13:IQ13">
    <cfRule type="cellIs" dxfId="1561" priority="1535" operator="equal">
      <formula>0</formula>
    </cfRule>
    <cfRule type="cellIs" dxfId="1560" priority="1536" operator="equal">
      <formula>1</formula>
    </cfRule>
  </conditionalFormatting>
  <conditionalFormatting sqref="IR13:IS13">
    <cfRule type="cellIs" dxfId="1559" priority="1539" operator="equal">
      <formula>0</formula>
    </cfRule>
    <cfRule type="cellIs" dxfId="1558" priority="1540" operator="equal">
      <formula>1</formula>
    </cfRule>
  </conditionalFormatting>
  <conditionalFormatting sqref="IT13">
    <cfRule type="cellIs" dxfId="1557" priority="1537" operator="equal">
      <formula>0</formula>
    </cfRule>
    <cfRule type="cellIs" dxfId="1556" priority="1538" operator="equal">
      <formula>1</formula>
    </cfRule>
  </conditionalFormatting>
  <conditionalFormatting sqref="IR13:IS13">
    <cfRule type="cellIs" dxfId="1555" priority="1533" operator="equal">
      <formula>0</formula>
    </cfRule>
    <cfRule type="cellIs" dxfId="1554" priority="1534" operator="equal">
      <formula>1</formula>
    </cfRule>
  </conditionalFormatting>
  <conditionalFormatting sqref="IS13">
    <cfRule type="cellIs" dxfId="1553" priority="1531" operator="equal">
      <formula>0</formula>
    </cfRule>
    <cfRule type="cellIs" dxfId="1552" priority="1532" operator="equal">
      <formula>1</formula>
    </cfRule>
  </conditionalFormatting>
  <conditionalFormatting sqref="IN12">
    <cfRule type="cellIs" dxfId="1551" priority="1529" operator="equal">
      <formula>0</formula>
    </cfRule>
    <cfRule type="cellIs" dxfId="1550" priority="1530" operator="equal">
      <formula>1</formula>
    </cfRule>
  </conditionalFormatting>
  <conditionalFormatting sqref="IN19">
    <cfRule type="cellIs" dxfId="1549" priority="1527" operator="equal">
      <formula>0</formula>
    </cfRule>
    <cfRule type="cellIs" dxfId="1548" priority="1528" operator="equal">
      <formula>1</formula>
    </cfRule>
  </conditionalFormatting>
  <conditionalFormatting sqref="IN28">
    <cfRule type="cellIs" dxfId="1547" priority="1525" operator="equal">
      <formula>0</formula>
    </cfRule>
    <cfRule type="cellIs" dxfId="1546" priority="1526" operator="equal">
      <formula>1</formula>
    </cfRule>
  </conditionalFormatting>
  <conditionalFormatting sqref="IR32:IS33 IR38:IS38 IR42:IS42 IR46:IS47 IR51:IS51">
    <cfRule type="cellIs" dxfId="1545" priority="1521" operator="equal">
      <formula>0</formula>
    </cfRule>
    <cfRule type="cellIs" dxfId="1544" priority="1522" operator="equal">
      <formula>1</formula>
    </cfRule>
  </conditionalFormatting>
  <conditionalFormatting sqref="IT32:IT33 IT38 IT42 IT46:IT47 IT51">
    <cfRule type="cellIs" dxfId="1543" priority="1519" operator="equal">
      <formula>0</formula>
    </cfRule>
    <cfRule type="cellIs" dxfId="1542" priority="1520" operator="equal">
      <formula>1</formula>
    </cfRule>
  </conditionalFormatting>
  <conditionalFormatting sqref="IN32:IQ33 IN38:IQ38 IN42:IQ42 IN46:IQ47 IN51:IQ51">
    <cfRule type="cellIs" dxfId="1541" priority="1517" operator="equal">
      <formula>0</formula>
    </cfRule>
    <cfRule type="cellIs" dxfId="1540" priority="1518" operator="equal">
      <formula>1</formula>
    </cfRule>
  </conditionalFormatting>
  <conditionalFormatting sqref="IO69">
    <cfRule type="cellIs" dxfId="1539" priority="1523" operator="equal">
      <formula>0</formula>
    </cfRule>
    <cfRule type="cellIs" dxfId="1538" priority="1524" operator="equal">
      <formula>1</formula>
    </cfRule>
  </conditionalFormatting>
  <conditionalFormatting sqref="IR32:IS33 IR38:IS38 IR42:IS42 IR46:IS47 IR51:IS51">
    <cfRule type="cellIs" dxfId="1537" priority="1515" operator="equal">
      <formula>0</formula>
    </cfRule>
    <cfRule type="cellIs" dxfId="1536" priority="1516" operator="equal">
      <formula>1</formula>
    </cfRule>
  </conditionalFormatting>
  <conditionalFormatting sqref="IS32:IS33 IS38 IS42 IS46:IS47 IS51">
    <cfRule type="cellIs" dxfId="1535" priority="1513" operator="equal">
      <formula>0</formula>
    </cfRule>
    <cfRule type="cellIs" dxfId="1534" priority="1514" operator="equal">
      <formula>1</formula>
    </cfRule>
  </conditionalFormatting>
  <conditionalFormatting sqref="IR26:IS27">
    <cfRule type="cellIs" dxfId="1533" priority="1465" operator="equal">
      <formula>0</formula>
    </cfRule>
    <cfRule type="cellIs" dxfId="1532" priority="1466" operator="equal">
      <formula>1</formula>
    </cfRule>
  </conditionalFormatting>
  <conditionalFormatting sqref="IN29">
    <cfRule type="cellIs" dxfId="1531" priority="1509" operator="equal">
      <formula>0</formula>
    </cfRule>
    <cfRule type="cellIs" dxfId="1530" priority="1510" operator="equal">
      <formula>1</formula>
    </cfRule>
  </conditionalFormatting>
  <conditionalFormatting sqref="IT55">
    <cfRule type="cellIs" dxfId="1529" priority="1505" operator="equal">
      <formula>0</formula>
    </cfRule>
    <cfRule type="cellIs" dxfId="1528" priority="1506" operator="equal">
      <formula>1</formula>
    </cfRule>
  </conditionalFormatting>
  <conditionalFormatting sqref="IR55:IS55">
    <cfRule type="cellIs" dxfId="1527" priority="1507" operator="equal">
      <formula>0</formula>
    </cfRule>
    <cfRule type="cellIs" dxfId="1526" priority="1508" operator="equal">
      <formula>1</formula>
    </cfRule>
  </conditionalFormatting>
  <conditionalFormatting sqref="IR55:IS55">
    <cfRule type="cellIs" dxfId="1525" priority="1501" operator="equal">
      <formula>0</formula>
    </cfRule>
    <cfRule type="cellIs" dxfId="1524" priority="1502" operator="equal">
      <formula>1</formula>
    </cfRule>
  </conditionalFormatting>
  <conditionalFormatting sqref="IN56:IQ56">
    <cfRule type="cellIs" dxfId="1523" priority="1493" operator="equal">
      <formula>0</formula>
    </cfRule>
    <cfRule type="cellIs" dxfId="1522" priority="1494" operator="equal">
      <formula>1</formula>
    </cfRule>
  </conditionalFormatting>
  <conditionalFormatting sqref="IR56:IS56">
    <cfRule type="cellIs" dxfId="1521" priority="1497" operator="equal">
      <formula>0</formula>
    </cfRule>
    <cfRule type="cellIs" dxfId="1520" priority="1498" operator="equal">
      <formula>1</formula>
    </cfRule>
  </conditionalFormatting>
  <conditionalFormatting sqref="IT56">
    <cfRule type="cellIs" dxfId="1519" priority="1495" operator="equal">
      <formula>0</formula>
    </cfRule>
    <cfRule type="cellIs" dxfId="1518" priority="1496" operator="equal">
      <formula>1</formula>
    </cfRule>
  </conditionalFormatting>
  <conditionalFormatting sqref="IR56:IS56">
    <cfRule type="cellIs" dxfId="1517" priority="1491" operator="equal">
      <formula>0</formula>
    </cfRule>
    <cfRule type="cellIs" dxfId="1516" priority="1492" operator="equal">
      <formula>1</formula>
    </cfRule>
  </conditionalFormatting>
  <conditionalFormatting sqref="IS56">
    <cfRule type="cellIs" dxfId="1515" priority="1489" operator="equal">
      <formula>0</formula>
    </cfRule>
    <cfRule type="cellIs" dxfId="1514" priority="1490" operator="equal">
      <formula>1</formula>
    </cfRule>
  </conditionalFormatting>
  <conditionalFormatting sqref="IN25">
    <cfRule type="cellIs" dxfId="1513" priority="1511" operator="equal">
      <formula>0</formula>
    </cfRule>
    <cfRule type="cellIs" dxfId="1512" priority="1512" operator="equal">
      <formula>1</formula>
    </cfRule>
  </conditionalFormatting>
  <conditionalFormatting sqref="IN55:IQ55">
    <cfRule type="cellIs" dxfId="1511" priority="1503" operator="equal">
      <formula>0</formula>
    </cfRule>
    <cfRule type="cellIs" dxfId="1510" priority="1504" operator="equal">
      <formula>1</formula>
    </cfRule>
  </conditionalFormatting>
  <conditionalFormatting sqref="IS55">
    <cfRule type="cellIs" dxfId="1509" priority="1499" operator="equal">
      <formula>0</formula>
    </cfRule>
    <cfRule type="cellIs" dxfId="1508" priority="1500" operator="equal">
      <formula>1</formula>
    </cfRule>
  </conditionalFormatting>
  <conditionalFormatting sqref="IN52:IQ52">
    <cfRule type="cellIs" dxfId="1507" priority="1381" operator="equal">
      <formula>0</formula>
    </cfRule>
    <cfRule type="cellIs" dxfId="1506" priority="1382" operator="equal">
      <formula>1</formula>
    </cfRule>
  </conditionalFormatting>
  <conditionalFormatting sqref="IR52:IS52">
    <cfRule type="cellIs" dxfId="1505" priority="1385" operator="equal">
      <formula>0</formula>
    </cfRule>
    <cfRule type="cellIs" dxfId="1504" priority="1386" operator="equal">
      <formula>1</formula>
    </cfRule>
  </conditionalFormatting>
  <conditionalFormatting sqref="IT52">
    <cfRule type="cellIs" dxfId="1503" priority="1383" operator="equal">
      <formula>0</formula>
    </cfRule>
    <cfRule type="cellIs" dxfId="1502" priority="1384" operator="equal">
      <formula>1</formula>
    </cfRule>
  </conditionalFormatting>
  <conditionalFormatting sqref="IR52:IS52">
    <cfRule type="cellIs" dxfId="1501" priority="1379" operator="equal">
      <formula>0</formula>
    </cfRule>
    <cfRule type="cellIs" dxfId="1500" priority="1380" operator="equal">
      <formula>1</formula>
    </cfRule>
  </conditionalFormatting>
  <conditionalFormatting sqref="IS52">
    <cfRule type="cellIs" dxfId="1499" priority="1377" operator="equal">
      <formula>0</formula>
    </cfRule>
    <cfRule type="cellIs" dxfId="1498" priority="1378" operator="equal">
      <formula>1</formula>
    </cfRule>
  </conditionalFormatting>
  <conditionalFormatting sqref="IN14:IQ18">
    <cfRule type="cellIs" dxfId="1497" priority="1483" operator="equal">
      <formula>0</formula>
    </cfRule>
    <cfRule type="cellIs" dxfId="1496" priority="1484" operator="equal">
      <formula>1</formula>
    </cfRule>
  </conditionalFormatting>
  <conditionalFormatting sqref="IR14:IS18">
    <cfRule type="cellIs" dxfId="1495" priority="1487" operator="equal">
      <formula>0</formula>
    </cfRule>
    <cfRule type="cellIs" dxfId="1494" priority="1488" operator="equal">
      <formula>1</formula>
    </cfRule>
  </conditionalFormatting>
  <conditionalFormatting sqref="IT14:IT18">
    <cfRule type="cellIs" dxfId="1493" priority="1485" operator="equal">
      <formula>0</formula>
    </cfRule>
    <cfRule type="cellIs" dxfId="1492" priority="1486" operator="equal">
      <formula>1</formula>
    </cfRule>
  </conditionalFormatting>
  <conditionalFormatting sqref="IR14:IS18">
    <cfRule type="cellIs" dxfId="1491" priority="1481" operator="equal">
      <formula>0</formula>
    </cfRule>
    <cfRule type="cellIs" dxfId="1490" priority="1482" operator="equal">
      <formula>1</formula>
    </cfRule>
  </conditionalFormatting>
  <conditionalFormatting sqref="IS14:IS18">
    <cfRule type="cellIs" dxfId="1489" priority="1479" operator="equal">
      <formula>0</formula>
    </cfRule>
    <cfRule type="cellIs" dxfId="1488" priority="1480" operator="equal">
      <formula>1</formula>
    </cfRule>
  </conditionalFormatting>
  <conditionalFormatting sqref="IN20">
    <cfRule type="cellIs" dxfId="1487" priority="1477" operator="equal">
      <formula>0</formula>
    </cfRule>
    <cfRule type="cellIs" dxfId="1486" priority="1478" operator="equal">
      <formula>1</formula>
    </cfRule>
  </conditionalFormatting>
  <conditionalFormatting sqref="IN21:IQ24">
    <cfRule type="cellIs" dxfId="1485" priority="1471" operator="equal">
      <formula>0</formula>
    </cfRule>
    <cfRule type="cellIs" dxfId="1484" priority="1472" operator="equal">
      <formula>1</formula>
    </cfRule>
  </conditionalFormatting>
  <conditionalFormatting sqref="IR21:IS24">
    <cfRule type="cellIs" dxfId="1483" priority="1475" operator="equal">
      <formula>0</formula>
    </cfRule>
    <cfRule type="cellIs" dxfId="1482" priority="1476" operator="equal">
      <formula>1</formula>
    </cfRule>
  </conditionalFormatting>
  <conditionalFormatting sqref="IT21:IT24">
    <cfRule type="cellIs" dxfId="1481" priority="1473" operator="equal">
      <formula>0</formula>
    </cfRule>
    <cfRule type="cellIs" dxfId="1480" priority="1474" operator="equal">
      <formula>1</formula>
    </cfRule>
  </conditionalFormatting>
  <conditionalFormatting sqref="IR21:IS24">
    <cfRule type="cellIs" dxfId="1479" priority="1469" operator="equal">
      <formula>0</formula>
    </cfRule>
    <cfRule type="cellIs" dxfId="1478" priority="1470" operator="equal">
      <formula>1</formula>
    </cfRule>
  </conditionalFormatting>
  <conditionalFormatting sqref="IS21:IS24">
    <cfRule type="cellIs" dxfId="1477" priority="1467" operator="equal">
      <formula>0</formula>
    </cfRule>
    <cfRule type="cellIs" dxfId="1476" priority="1468" operator="equal">
      <formula>1</formula>
    </cfRule>
  </conditionalFormatting>
  <conditionalFormatting sqref="IN26:IQ27">
    <cfRule type="cellIs" dxfId="1475" priority="1461" operator="equal">
      <formula>0</formula>
    </cfRule>
    <cfRule type="cellIs" dxfId="1474" priority="1462" operator="equal">
      <formula>1</formula>
    </cfRule>
  </conditionalFormatting>
  <conditionalFormatting sqref="IT26:IT27">
    <cfRule type="cellIs" dxfId="1473" priority="1463" operator="equal">
      <formula>0</formula>
    </cfRule>
    <cfRule type="cellIs" dxfId="1472" priority="1464" operator="equal">
      <formula>1</formula>
    </cfRule>
  </conditionalFormatting>
  <conditionalFormatting sqref="IR26:IS27">
    <cfRule type="cellIs" dxfId="1471" priority="1459" operator="equal">
      <formula>0</formula>
    </cfRule>
    <cfRule type="cellIs" dxfId="1470" priority="1460" operator="equal">
      <formula>1</formula>
    </cfRule>
  </conditionalFormatting>
  <conditionalFormatting sqref="IS26:IS27">
    <cfRule type="cellIs" dxfId="1469" priority="1457" operator="equal">
      <formula>0</formula>
    </cfRule>
    <cfRule type="cellIs" dxfId="1468" priority="1458" operator="equal">
      <formula>1</formula>
    </cfRule>
  </conditionalFormatting>
  <conditionalFormatting sqref="IN30:IQ31">
    <cfRule type="cellIs" dxfId="1467" priority="1451" operator="equal">
      <formula>0</formula>
    </cfRule>
    <cfRule type="cellIs" dxfId="1466" priority="1452" operator="equal">
      <formula>1</formula>
    </cfRule>
  </conditionalFormatting>
  <conditionalFormatting sqref="IR30:IS31">
    <cfRule type="cellIs" dxfId="1465" priority="1455" operator="equal">
      <formula>0</formula>
    </cfRule>
    <cfRule type="cellIs" dxfId="1464" priority="1456" operator="equal">
      <formula>1</formula>
    </cfRule>
  </conditionalFormatting>
  <conditionalFormatting sqref="IT30:IT31">
    <cfRule type="cellIs" dxfId="1463" priority="1453" operator="equal">
      <formula>0</formula>
    </cfRule>
    <cfRule type="cellIs" dxfId="1462" priority="1454" operator="equal">
      <formula>1</formula>
    </cfRule>
  </conditionalFormatting>
  <conditionalFormatting sqref="IR30:IS31">
    <cfRule type="cellIs" dxfId="1461" priority="1449" operator="equal">
      <formula>0</formula>
    </cfRule>
    <cfRule type="cellIs" dxfId="1460" priority="1450" operator="equal">
      <formula>1</formula>
    </cfRule>
  </conditionalFormatting>
  <conditionalFormatting sqref="IS30:IS31">
    <cfRule type="cellIs" dxfId="1459" priority="1447" operator="equal">
      <formula>0</formula>
    </cfRule>
    <cfRule type="cellIs" dxfId="1458" priority="1448" operator="equal">
      <formula>1</formula>
    </cfRule>
  </conditionalFormatting>
  <conditionalFormatting sqref="IN34:IQ37">
    <cfRule type="cellIs" dxfId="1457" priority="1441" operator="equal">
      <formula>0</formula>
    </cfRule>
    <cfRule type="cellIs" dxfId="1456" priority="1442" operator="equal">
      <formula>1</formula>
    </cfRule>
  </conditionalFormatting>
  <conditionalFormatting sqref="IR34:IS37">
    <cfRule type="cellIs" dxfId="1455" priority="1445" operator="equal">
      <formula>0</formula>
    </cfRule>
    <cfRule type="cellIs" dxfId="1454" priority="1446" operator="equal">
      <formula>1</formula>
    </cfRule>
  </conditionalFormatting>
  <conditionalFormatting sqref="IT34:IT37">
    <cfRule type="cellIs" dxfId="1453" priority="1443" operator="equal">
      <formula>0</formula>
    </cfRule>
    <cfRule type="cellIs" dxfId="1452" priority="1444" operator="equal">
      <formula>1</formula>
    </cfRule>
  </conditionalFormatting>
  <conditionalFormatting sqref="IR34:IS37">
    <cfRule type="cellIs" dxfId="1451" priority="1439" operator="equal">
      <formula>0</formula>
    </cfRule>
    <cfRule type="cellIs" dxfId="1450" priority="1440" operator="equal">
      <formula>1</formula>
    </cfRule>
  </conditionalFormatting>
  <conditionalFormatting sqref="IS34:IS37">
    <cfRule type="cellIs" dxfId="1449" priority="1437" operator="equal">
      <formula>0</formula>
    </cfRule>
    <cfRule type="cellIs" dxfId="1448" priority="1438" operator="equal">
      <formula>1</formula>
    </cfRule>
  </conditionalFormatting>
  <conditionalFormatting sqref="IN39:IQ41">
    <cfRule type="cellIs" dxfId="1447" priority="1431" operator="equal">
      <formula>0</formula>
    </cfRule>
    <cfRule type="cellIs" dxfId="1446" priority="1432" operator="equal">
      <formula>1</formula>
    </cfRule>
  </conditionalFormatting>
  <conditionalFormatting sqref="IR39:IS41">
    <cfRule type="cellIs" dxfId="1445" priority="1435" operator="equal">
      <formula>0</formula>
    </cfRule>
    <cfRule type="cellIs" dxfId="1444" priority="1436" operator="equal">
      <formula>1</formula>
    </cfRule>
  </conditionalFormatting>
  <conditionalFormatting sqref="IT39:IT41">
    <cfRule type="cellIs" dxfId="1443" priority="1433" operator="equal">
      <formula>0</formula>
    </cfRule>
    <cfRule type="cellIs" dxfId="1442" priority="1434" operator="equal">
      <formula>1</formula>
    </cfRule>
  </conditionalFormatting>
  <conditionalFormatting sqref="IR39:IS41">
    <cfRule type="cellIs" dxfId="1441" priority="1429" operator="equal">
      <formula>0</formula>
    </cfRule>
    <cfRule type="cellIs" dxfId="1440" priority="1430" operator="equal">
      <formula>1</formula>
    </cfRule>
  </conditionalFormatting>
  <conditionalFormatting sqref="IS39:IS41">
    <cfRule type="cellIs" dxfId="1439" priority="1427" operator="equal">
      <formula>0</formula>
    </cfRule>
    <cfRule type="cellIs" dxfId="1438" priority="1428" operator="equal">
      <formula>1</formula>
    </cfRule>
  </conditionalFormatting>
  <conditionalFormatting sqref="IN43:IQ45">
    <cfRule type="cellIs" dxfId="1437" priority="1421" operator="equal">
      <formula>0</formula>
    </cfRule>
    <cfRule type="cellIs" dxfId="1436" priority="1422" operator="equal">
      <formula>1</formula>
    </cfRule>
  </conditionalFormatting>
  <conditionalFormatting sqref="IR43:IS45">
    <cfRule type="cellIs" dxfId="1435" priority="1425" operator="equal">
      <formula>0</formula>
    </cfRule>
    <cfRule type="cellIs" dxfId="1434" priority="1426" operator="equal">
      <formula>1</formula>
    </cfRule>
  </conditionalFormatting>
  <conditionalFormatting sqref="IT43:IT45">
    <cfRule type="cellIs" dxfId="1433" priority="1423" operator="equal">
      <formula>0</formula>
    </cfRule>
    <cfRule type="cellIs" dxfId="1432" priority="1424" operator="equal">
      <formula>1</formula>
    </cfRule>
  </conditionalFormatting>
  <conditionalFormatting sqref="IR43:IS45">
    <cfRule type="cellIs" dxfId="1431" priority="1419" operator="equal">
      <formula>0</formula>
    </cfRule>
    <cfRule type="cellIs" dxfId="1430" priority="1420" operator="equal">
      <formula>1</formula>
    </cfRule>
  </conditionalFormatting>
  <conditionalFormatting sqref="IS43:IS45">
    <cfRule type="cellIs" dxfId="1429" priority="1417" operator="equal">
      <formula>0</formula>
    </cfRule>
    <cfRule type="cellIs" dxfId="1428" priority="1418" operator="equal">
      <formula>1</formula>
    </cfRule>
  </conditionalFormatting>
  <conditionalFormatting sqref="IN48:IQ50">
    <cfRule type="cellIs" dxfId="1427" priority="1411" operator="equal">
      <formula>0</formula>
    </cfRule>
    <cfRule type="cellIs" dxfId="1426" priority="1412" operator="equal">
      <formula>1</formula>
    </cfRule>
  </conditionalFormatting>
  <conditionalFormatting sqref="IR48:IS50">
    <cfRule type="cellIs" dxfId="1425" priority="1415" operator="equal">
      <formula>0</formula>
    </cfRule>
    <cfRule type="cellIs" dxfId="1424" priority="1416" operator="equal">
      <formula>1</formula>
    </cfRule>
  </conditionalFormatting>
  <conditionalFormatting sqref="IT48:IT50">
    <cfRule type="cellIs" dxfId="1423" priority="1413" operator="equal">
      <formula>0</formula>
    </cfRule>
    <cfRule type="cellIs" dxfId="1422" priority="1414" operator="equal">
      <formula>1</formula>
    </cfRule>
  </conditionalFormatting>
  <conditionalFormatting sqref="IR48:IS50">
    <cfRule type="cellIs" dxfId="1421" priority="1409" operator="equal">
      <formula>0</formula>
    </cfRule>
    <cfRule type="cellIs" dxfId="1420" priority="1410" operator="equal">
      <formula>1</formula>
    </cfRule>
  </conditionalFormatting>
  <conditionalFormatting sqref="IS48:IS50">
    <cfRule type="cellIs" dxfId="1419" priority="1407" operator="equal">
      <formula>0</formula>
    </cfRule>
    <cfRule type="cellIs" dxfId="1418" priority="1408" operator="equal">
      <formula>1</formula>
    </cfRule>
  </conditionalFormatting>
  <conditionalFormatting sqref="IN53:IQ54">
    <cfRule type="cellIs" dxfId="1417" priority="1401" operator="equal">
      <formula>0</formula>
    </cfRule>
    <cfRule type="cellIs" dxfId="1416" priority="1402" operator="equal">
      <formula>1</formula>
    </cfRule>
  </conditionalFormatting>
  <conditionalFormatting sqref="IR53:IS54">
    <cfRule type="cellIs" dxfId="1415" priority="1405" operator="equal">
      <formula>0</formula>
    </cfRule>
    <cfRule type="cellIs" dxfId="1414" priority="1406" operator="equal">
      <formula>1</formula>
    </cfRule>
  </conditionalFormatting>
  <conditionalFormatting sqref="IT53:IT54">
    <cfRule type="cellIs" dxfId="1413" priority="1403" operator="equal">
      <formula>0</formula>
    </cfRule>
    <cfRule type="cellIs" dxfId="1412" priority="1404" operator="equal">
      <formula>1</formula>
    </cfRule>
  </conditionalFormatting>
  <conditionalFormatting sqref="IR53:IS54">
    <cfRule type="cellIs" dxfId="1411" priority="1399" operator="equal">
      <formula>0</formula>
    </cfRule>
    <cfRule type="cellIs" dxfId="1410" priority="1400" operator="equal">
      <formula>1</formula>
    </cfRule>
  </conditionalFormatting>
  <conditionalFormatting sqref="IS53:IS54">
    <cfRule type="cellIs" dxfId="1409" priority="1397" operator="equal">
      <formula>0</formula>
    </cfRule>
    <cfRule type="cellIs" dxfId="1408" priority="1398" operator="equal">
      <formula>1</formula>
    </cfRule>
  </conditionalFormatting>
  <conditionalFormatting sqref="IN57:IQ58">
    <cfRule type="cellIs" dxfId="1407" priority="1391" operator="equal">
      <formula>0</formula>
    </cfRule>
    <cfRule type="cellIs" dxfId="1406" priority="1392" operator="equal">
      <formula>1</formula>
    </cfRule>
  </conditionalFormatting>
  <conditionalFormatting sqref="IR57:IS58">
    <cfRule type="cellIs" dxfId="1405" priority="1395" operator="equal">
      <formula>0</formula>
    </cfRule>
    <cfRule type="cellIs" dxfId="1404" priority="1396" operator="equal">
      <formula>1</formula>
    </cfRule>
  </conditionalFormatting>
  <conditionalFormatting sqref="IT57:IT58">
    <cfRule type="cellIs" dxfId="1403" priority="1393" operator="equal">
      <formula>0</formula>
    </cfRule>
    <cfRule type="cellIs" dxfId="1402" priority="1394" operator="equal">
      <formula>1</formula>
    </cfRule>
  </conditionalFormatting>
  <conditionalFormatting sqref="IR57:IS58">
    <cfRule type="cellIs" dxfId="1401" priority="1389" operator="equal">
      <formula>0</formula>
    </cfRule>
    <cfRule type="cellIs" dxfId="1400" priority="1390" operator="equal">
      <formula>1</formula>
    </cfRule>
  </conditionalFormatting>
  <conditionalFormatting sqref="IS57:IS58">
    <cfRule type="cellIs" dxfId="1399" priority="1387" operator="equal">
      <formula>0</formula>
    </cfRule>
    <cfRule type="cellIs" dxfId="1398" priority="1388" operator="equal">
      <formula>1</formula>
    </cfRule>
  </conditionalFormatting>
  <conditionalFormatting sqref="IZ69">
    <cfRule type="cellIs" dxfId="1397" priority="1375" operator="equal">
      <formula>"NO HABILITADO"</formula>
    </cfRule>
    <cfRule type="cellIs" dxfId="1396" priority="1376" operator="equal">
      <formula>"OK"</formula>
    </cfRule>
  </conditionalFormatting>
  <conditionalFormatting sqref="JM69">
    <cfRule type="cellIs" dxfId="1395" priority="1373" operator="equal">
      <formula>0</formula>
    </cfRule>
    <cfRule type="cellIs" dxfId="1394" priority="1374" operator="equal">
      <formula>1</formula>
    </cfRule>
  </conditionalFormatting>
  <conditionalFormatting sqref="JO69">
    <cfRule type="cellIs" dxfId="1393" priority="1371" operator="equal">
      <formula>0</formula>
    </cfRule>
    <cfRule type="cellIs" dxfId="1392" priority="1372" operator="equal">
      <formula>1</formula>
    </cfRule>
  </conditionalFormatting>
  <conditionalFormatting sqref="JJ69">
    <cfRule type="cellIs" dxfId="1391" priority="1369" operator="equal">
      <formula>0</formula>
    </cfRule>
    <cfRule type="cellIs" dxfId="1390" priority="1370" operator="equal">
      <formula>1</formula>
    </cfRule>
  </conditionalFormatting>
  <conditionalFormatting sqref="JG13:JJ13">
    <cfRule type="cellIs" dxfId="1389" priority="1363" operator="equal">
      <formula>0</formula>
    </cfRule>
    <cfRule type="cellIs" dxfId="1388" priority="1364" operator="equal">
      <formula>1</formula>
    </cfRule>
  </conditionalFormatting>
  <conditionalFormatting sqref="JK13:JL13">
    <cfRule type="cellIs" dxfId="1387" priority="1367" operator="equal">
      <formula>0</formula>
    </cfRule>
    <cfRule type="cellIs" dxfId="1386" priority="1368" operator="equal">
      <formula>1</formula>
    </cfRule>
  </conditionalFormatting>
  <conditionalFormatting sqref="JM13">
    <cfRule type="cellIs" dxfId="1385" priority="1365" operator="equal">
      <formula>0</formula>
    </cfRule>
    <cfRule type="cellIs" dxfId="1384" priority="1366" operator="equal">
      <formula>1</formula>
    </cfRule>
  </conditionalFormatting>
  <conditionalFormatting sqref="JK13:JL13">
    <cfRule type="cellIs" dxfId="1383" priority="1361" operator="equal">
      <formula>0</formula>
    </cfRule>
    <cfRule type="cellIs" dxfId="1382" priority="1362" operator="equal">
      <formula>1</formula>
    </cfRule>
  </conditionalFormatting>
  <conditionalFormatting sqref="JL13">
    <cfRule type="cellIs" dxfId="1381" priority="1359" operator="equal">
      <formula>0</formula>
    </cfRule>
    <cfRule type="cellIs" dxfId="1380" priority="1360" operator="equal">
      <formula>1</formula>
    </cfRule>
  </conditionalFormatting>
  <conditionalFormatting sqref="JG12">
    <cfRule type="cellIs" dxfId="1379" priority="1357" operator="equal">
      <formula>0</formula>
    </cfRule>
    <cfRule type="cellIs" dxfId="1378" priority="1358" operator="equal">
      <formula>1</formula>
    </cfRule>
  </conditionalFormatting>
  <conditionalFormatting sqref="JG19">
    <cfRule type="cellIs" dxfId="1377" priority="1355" operator="equal">
      <formula>0</formula>
    </cfRule>
    <cfRule type="cellIs" dxfId="1376" priority="1356" operator="equal">
      <formula>1</formula>
    </cfRule>
  </conditionalFormatting>
  <conditionalFormatting sqref="JG28">
    <cfRule type="cellIs" dxfId="1375" priority="1353" operator="equal">
      <formula>0</formula>
    </cfRule>
    <cfRule type="cellIs" dxfId="1374" priority="1354" operator="equal">
      <formula>1</formula>
    </cfRule>
  </conditionalFormatting>
  <conditionalFormatting sqref="JK32:JL33 JK38:JL38 JK42:JL42 JK46:JL47 JK51:JL51">
    <cfRule type="cellIs" dxfId="1373" priority="1349" operator="equal">
      <formula>0</formula>
    </cfRule>
    <cfRule type="cellIs" dxfId="1372" priority="1350" operator="equal">
      <formula>1</formula>
    </cfRule>
  </conditionalFormatting>
  <conditionalFormatting sqref="JM32:JM33 JM38 JM42 JM46:JM47 JM51">
    <cfRule type="cellIs" dxfId="1371" priority="1347" operator="equal">
      <formula>0</formula>
    </cfRule>
    <cfRule type="cellIs" dxfId="1370" priority="1348" operator="equal">
      <formula>1</formula>
    </cfRule>
  </conditionalFormatting>
  <conditionalFormatting sqref="JG32:JJ33 JG38:JJ38 JG42:JJ42 JG46:JJ47 JG51:JJ51">
    <cfRule type="cellIs" dxfId="1369" priority="1345" operator="equal">
      <formula>0</formula>
    </cfRule>
    <cfRule type="cellIs" dxfId="1368" priority="1346" operator="equal">
      <formula>1</formula>
    </cfRule>
  </conditionalFormatting>
  <conditionalFormatting sqref="JH69">
    <cfRule type="cellIs" dxfId="1367" priority="1351" operator="equal">
      <formula>0</formula>
    </cfRule>
    <cfRule type="cellIs" dxfId="1366" priority="1352" operator="equal">
      <formula>1</formula>
    </cfRule>
  </conditionalFormatting>
  <conditionalFormatting sqref="JK32:JL33 JK38:JL38 JK42:JL42 JK46:JL47 JK51:JL51">
    <cfRule type="cellIs" dxfId="1365" priority="1343" operator="equal">
      <formula>0</formula>
    </cfRule>
    <cfRule type="cellIs" dxfId="1364" priority="1344" operator="equal">
      <formula>1</formula>
    </cfRule>
  </conditionalFormatting>
  <conditionalFormatting sqref="JL32:JL33 JL38 JL42 JL46:JL47 JL51">
    <cfRule type="cellIs" dxfId="1363" priority="1341" operator="equal">
      <formula>0</formula>
    </cfRule>
    <cfRule type="cellIs" dxfId="1362" priority="1342" operator="equal">
      <formula>1</formula>
    </cfRule>
  </conditionalFormatting>
  <conditionalFormatting sqref="JK26:JL27">
    <cfRule type="cellIs" dxfId="1361" priority="1293" operator="equal">
      <formula>0</formula>
    </cfRule>
    <cfRule type="cellIs" dxfId="1360" priority="1294" operator="equal">
      <formula>1</formula>
    </cfRule>
  </conditionalFormatting>
  <conditionalFormatting sqref="JG29">
    <cfRule type="cellIs" dxfId="1359" priority="1337" operator="equal">
      <formula>0</formula>
    </cfRule>
    <cfRule type="cellIs" dxfId="1358" priority="1338" operator="equal">
      <formula>1</formula>
    </cfRule>
  </conditionalFormatting>
  <conditionalFormatting sqref="JM55">
    <cfRule type="cellIs" dxfId="1357" priority="1333" operator="equal">
      <formula>0</formula>
    </cfRule>
    <cfRule type="cellIs" dxfId="1356" priority="1334" operator="equal">
      <formula>1</formula>
    </cfRule>
  </conditionalFormatting>
  <conditionalFormatting sqref="JK55:JL55">
    <cfRule type="cellIs" dxfId="1355" priority="1335" operator="equal">
      <formula>0</formula>
    </cfRule>
    <cfRule type="cellIs" dxfId="1354" priority="1336" operator="equal">
      <formula>1</formula>
    </cfRule>
  </conditionalFormatting>
  <conditionalFormatting sqref="JK55:JL55">
    <cfRule type="cellIs" dxfId="1353" priority="1329" operator="equal">
      <formula>0</formula>
    </cfRule>
    <cfRule type="cellIs" dxfId="1352" priority="1330" operator="equal">
      <formula>1</formula>
    </cfRule>
  </conditionalFormatting>
  <conditionalFormatting sqref="JG56:JJ56">
    <cfRule type="cellIs" dxfId="1351" priority="1321" operator="equal">
      <formula>0</formula>
    </cfRule>
    <cfRule type="cellIs" dxfId="1350" priority="1322" operator="equal">
      <formula>1</formula>
    </cfRule>
  </conditionalFormatting>
  <conditionalFormatting sqref="JK56:JL56">
    <cfRule type="cellIs" dxfId="1349" priority="1325" operator="equal">
      <formula>0</formula>
    </cfRule>
    <cfRule type="cellIs" dxfId="1348" priority="1326" operator="equal">
      <formula>1</formula>
    </cfRule>
  </conditionalFormatting>
  <conditionalFormatting sqref="JM56">
    <cfRule type="cellIs" dxfId="1347" priority="1323" operator="equal">
      <formula>0</formula>
    </cfRule>
    <cfRule type="cellIs" dxfId="1346" priority="1324" operator="equal">
      <formula>1</formula>
    </cfRule>
  </conditionalFormatting>
  <conditionalFormatting sqref="JK56:JL56">
    <cfRule type="cellIs" dxfId="1345" priority="1319" operator="equal">
      <formula>0</formula>
    </cfRule>
    <cfRule type="cellIs" dxfId="1344" priority="1320" operator="equal">
      <formula>1</formula>
    </cfRule>
  </conditionalFormatting>
  <conditionalFormatting sqref="JL56">
    <cfRule type="cellIs" dxfId="1343" priority="1317" operator="equal">
      <formula>0</formula>
    </cfRule>
    <cfRule type="cellIs" dxfId="1342" priority="1318" operator="equal">
      <formula>1</formula>
    </cfRule>
  </conditionalFormatting>
  <conditionalFormatting sqref="JG25">
    <cfRule type="cellIs" dxfId="1341" priority="1339" operator="equal">
      <formula>0</formula>
    </cfRule>
    <cfRule type="cellIs" dxfId="1340" priority="1340" operator="equal">
      <formula>1</formula>
    </cfRule>
  </conditionalFormatting>
  <conditionalFormatting sqref="JG55:JJ55">
    <cfRule type="cellIs" dxfId="1339" priority="1331" operator="equal">
      <formula>0</formula>
    </cfRule>
    <cfRule type="cellIs" dxfId="1338" priority="1332" operator="equal">
      <formula>1</formula>
    </cfRule>
  </conditionalFormatting>
  <conditionalFormatting sqref="JL55">
    <cfRule type="cellIs" dxfId="1337" priority="1327" operator="equal">
      <formula>0</formula>
    </cfRule>
    <cfRule type="cellIs" dxfId="1336" priority="1328" operator="equal">
      <formula>1</formula>
    </cfRule>
  </conditionalFormatting>
  <conditionalFormatting sqref="JG52:JJ52">
    <cfRule type="cellIs" dxfId="1335" priority="1209" operator="equal">
      <formula>0</formula>
    </cfRule>
    <cfRule type="cellIs" dxfId="1334" priority="1210" operator="equal">
      <formula>1</formula>
    </cfRule>
  </conditionalFormatting>
  <conditionalFormatting sqref="JK52:JL52">
    <cfRule type="cellIs" dxfId="1333" priority="1213" operator="equal">
      <formula>0</formula>
    </cfRule>
    <cfRule type="cellIs" dxfId="1332" priority="1214" operator="equal">
      <formula>1</formula>
    </cfRule>
  </conditionalFormatting>
  <conditionalFormatting sqref="JM52">
    <cfRule type="cellIs" dxfId="1331" priority="1211" operator="equal">
      <formula>0</formula>
    </cfRule>
    <cfRule type="cellIs" dxfId="1330" priority="1212" operator="equal">
      <formula>1</formula>
    </cfRule>
  </conditionalFormatting>
  <conditionalFormatting sqref="JK52:JL52">
    <cfRule type="cellIs" dxfId="1329" priority="1207" operator="equal">
      <formula>0</formula>
    </cfRule>
    <cfRule type="cellIs" dxfId="1328" priority="1208" operator="equal">
      <formula>1</formula>
    </cfRule>
  </conditionalFormatting>
  <conditionalFormatting sqref="JL52">
    <cfRule type="cellIs" dxfId="1327" priority="1205" operator="equal">
      <formula>0</formula>
    </cfRule>
    <cfRule type="cellIs" dxfId="1326" priority="1206" operator="equal">
      <formula>1</formula>
    </cfRule>
  </conditionalFormatting>
  <conditionalFormatting sqref="JG14:JJ18">
    <cfRule type="cellIs" dxfId="1325" priority="1311" operator="equal">
      <formula>0</formula>
    </cfRule>
    <cfRule type="cellIs" dxfId="1324" priority="1312" operator="equal">
      <formula>1</formula>
    </cfRule>
  </conditionalFormatting>
  <conditionalFormatting sqref="JK14:JL18">
    <cfRule type="cellIs" dxfId="1323" priority="1315" operator="equal">
      <formula>0</formula>
    </cfRule>
    <cfRule type="cellIs" dxfId="1322" priority="1316" operator="equal">
      <formula>1</formula>
    </cfRule>
  </conditionalFormatting>
  <conditionalFormatting sqref="JM14:JM18">
    <cfRule type="cellIs" dxfId="1321" priority="1313" operator="equal">
      <formula>0</formula>
    </cfRule>
    <cfRule type="cellIs" dxfId="1320" priority="1314" operator="equal">
      <formula>1</formula>
    </cfRule>
  </conditionalFormatting>
  <conditionalFormatting sqref="JK14:JL18">
    <cfRule type="cellIs" dxfId="1319" priority="1309" operator="equal">
      <formula>0</formula>
    </cfRule>
    <cfRule type="cellIs" dxfId="1318" priority="1310" operator="equal">
      <formula>1</formula>
    </cfRule>
  </conditionalFormatting>
  <conditionalFormatting sqref="JL14:JL18">
    <cfRule type="cellIs" dxfId="1317" priority="1307" operator="equal">
      <formula>0</formula>
    </cfRule>
    <cfRule type="cellIs" dxfId="1316" priority="1308" operator="equal">
      <formula>1</formula>
    </cfRule>
  </conditionalFormatting>
  <conditionalFormatting sqref="JG20">
    <cfRule type="cellIs" dxfId="1315" priority="1305" operator="equal">
      <formula>0</formula>
    </cfRule>
    <cfRule type="cellIs" dxfId="1314" priority="1306" operator="equal">
      <formula>1</formula>
    </cfRule>
  </conditionalFormatting>
  <conditionalFormatting sqref="JG21:JJ24">
    <cfRule type="cellIs" dxfId="1313" priority="1299" operator="equal">
      <formula>0</formula>
    </cfRule>
    <cfRule type="cellIs" dxfId="1312" priority="1300" operator="equal">
      <formula>1</formula>
    </cfRule>
  </conditionalFormatting>
  <conditionalFormatting sqref="JK21:JL24">
    <cfRule type="cellIs" dxfId="1311" priority="1303" operator="equal">
      <formula>0</formula>
    </cfRule>
    <cfRule type="cellIs" dxfId="1310" priority="1304" operator="equal">
      <formula>1</formula>
    </cfRule>
  </conditionalFormatting>
  <conditionalFormatting sqref="JM21:JM24">
    <cfRule type="cellIs" dxfId="1309" priority="1301" operator="equal">
      <formula>0</formula>
    </cfRule>
    <cfRule type="cellIs" dxfId="1308" priority="1302" operator="equal">
      <formula>1</formula>
    </cfRule>
  </conditionalFormatting>
  <conditionalFormatting sqref="JK21:JL24">
    <cfRule type="cellIs" dxfId="1307" priority="1297" operator="equal">
      <formula>0</formula>
    </cfRule>
    <cfRule type="cellIs" dxfId="1306" priority="1298" operator="equal">
      <formula>1</formula>
    </cfRule>
  </conditionalFormatting>
  <conditionalFormatting sqref="JL21:JL24">
    <cfRule type="cellIs" dxfId="1305" priority="1295" operator="equal">
      <formula>0</formula>
    </cfRule>
    <cfRule type="cellIs" dxfId="1304" priority="1296" operator="equal">
      <formula>1</formula>
    </cfRule>
  </conditionalFormatting>
  <conditionalFormatting sqref="JG26:JJ27">
    <cfRule type="cellIs" dxfId="1303" priority="1289" operator="equal">
      <formula>0</formula>
    </cfRule>
    <cfRule type="cellIs" dxfId="1302" priority="1290" operator="equal">
      <formula>1</formula>
    </cfRule>
  </conditionalFormatting>
  <conditionalFormatting sqref="JM26:JM27">
    <cfRule type="cellIs" dxfId="1301" priority="1291" operator="equal">
      <formula>0</formula>
    </cfRule>
    <cfRule type="cellIs" dxfId="1300" priority="1292" operator="equal">
      <formula>1</formula>
    </cfRule>
  </conditionalFormatting>
  <conditionalFormatting sqref="JK26:JL27">
    <cfRule type="cellIs" dxfId="1299" priority="1287" operator="equal">
      <formula>0</formula>
    </cfRule>
    <cfRule type="cellIs" dxfId="1298" priority="1288" operator="equal">
      <formula>1</formula>
    </cfRule>
  </conditionalFormatting>
  <conditionalFormatting sqref="JL26:JL27">
    <cfRule type="cellIs" dxfId="1297" priority="1285" operator="equal">
      <formula>0</formula>
    </cfRule>
    <cfRule type="cellIs" dxfId="1296" priority="1286" operator="equal">
      <formula>1</formula>
    </cfRule>
  </conditionalFormatting>
  <conditionalFormatting sqref="JG30:JJ31">
    <cfRule type="cellIs" dxfId="1295" priority="1279" operator="equal">
      <formula>0</formula>
    </cfRule>
    <cfRule type="cellIs" dxfId="1294" priority="1280" operator="equal">
      <formula>1</formula>
    </cfRule>
  </conditionalFormatting>
  <conditionalFormatting sqref="JK30:JL31">
    <cfRule type="cellIs" dxfId="1293" priority="1283" operator="equal">
      <formula>0</formula>
    </cfRule>
    <cfRule type="cellIs" dxfId="1292" priority="1284" operator="equal">
      <formula>1</formula>
    </cfRule>
  </conditionalFormatting>
  <conditionalFormatting sqref="JM30:JM31">
    <cfRule type="cellIs" dxfId="1291" priority="1281" operator="equal">
      <formula>0</formula>
    </cfRule>
    <cfRule type="cellIs" dxfId="1290" priority="1282" operator="equal">
      <formula>1</formula>
    </cfRule>
  </conditionalFormatting>
  <conditionalFormatting sqref="JK30:JL31">
    <cfRule type="cellIs" dxfId="1289" priority="1277" operator="equal">
      <formula>0</formula>
    </cfRule>
    <cfRule type="cellIs" dxfId="1288" priority="1278" operator="equal">
      <formula>1</formula>
    </cfRule>
  </conditionalFormatting>
  <conditionalFormatting sqref="JL30:JL31">
    <cfRule type="cellIs" dxfId="1287" priority="1275" operator="equal">
      <formula>0</formula>
    </cfRule>
    <cfRule type="cellIs" dxfId="1286" priority="1276" operator="equal">
      <formula>1</formula>
    </cfRule>
  </conditionalFormatting>
  <conditionalFormatting sqref="JG34:JJ37">
    <cfRule type="cellIs" dxfId="1285" priority="1269" operator="equal">
      <formula>0</formula>
    </cfRule>
    <cfRule type="cellIs" dxfId="1284" priority="1270" operator="equal">
      <formula>1</formula>
    </cfRule>
  </conditionalFormatting>
  <conditionalFormatting sqref="JK34:JL37">
    <cfRule type="cellIs" dxfId="1283" priority="1273" operator="equal">
      <formula>0</formula>
    </cfRule>
    <cfRule type="cellIs" dxfId="1282" priority="1274" operator="equal">
      <formula>1</formula>
    </cfRule>
  </conditionalFormatting>
  <conditionalFormatting sqref="JM34:JM37">
    <cfRule type="cellIs" dxfId="1281" priority="1271" operator="equal">
      <formula>0</formula>
    </cfRule>
    <cfRule type="cellIs" dxfId="1280" priority="1272" operator="equal">
      <formula>1</formula>
    </cfRule>
  </conditionalFormatting>
  <conditionalFormatting sqref="JK34:JL37">
    <cfRule type="cellIs" dxfId="1279" priority="1267" operator="equal">
      <formula>0</formula>
    </cfRule>
    <cfRule type="cellIs" dxfId="1278" priority="1268" operator="equal">
      <formula>1</formula>
    </cfRule>
  </conditionalFormatting>
  <conditionalFormatting sqref="JL34:JL37">
    <cfRule type="cellIs" dxfId="1277" priority="1265" operator="equal">
      <formula>0</formula>
    </cfRule>
    <cfRule type="cellIs" dxfId="1276" priority="1266" operator="equal">
      <formula>1</formula>
    </cfRule>
  </conditionalFormatting>
  <conditionalFormatting sqref="JG39:JJ41">
    <cfRule type="cellIs" dxfId="1275" priority="1259" operator="equal">
      <formula>0</formula>
    </cfRule>
    <cfRule type="cellIs" dxfId="1274" priority="1260" operator="equal">
      <formula>1</formula>
    </cfRule>
  </conditionalFormatting>
  <conditionalFormatting sqref="JK39:JL41">
    <cfRule type="cellIs" dxfId="1273" priority="1263" operator="equal">
      <formula>0</formula>
    </cfRule>
    <cfRule type="cellIs" dxfId="1272" priority="1264" operator="equal">
      <formula>1</formula>
    </cfRule>
  </conditionalFormatting>
  <conditionalFormatting sqref="JM39:JM41">
    <cfRule type="cellIs" dxfId="1271" priority="1261" operator="equal">
      <formula>0</formula>
    </cfRule>
    <cfRule type="cellIs" dxfId="1270" priority="1262" operator="equal">
      <formula>1</formula>
    </cfRule>
  </conditionalFormatting>
  <conditionalFormatting sqref="JK39:JL41">
    <cfRule type="cellIs" dxfId="1269" priority="1257" operator="equal">
      <formula>0</formula>
    </cfRule>
    <cfRule type="cellIs" dxfId="1268" priority="1258" operator="equal">
      <formula>1</formula>
    </cfRule>
  </conditionalFormatting>
  <conditionalFormatting sqref="JL39:JL41">
    <cfRule type="cellIs" dxfId="1267" priority="1255" operator="equal">
      <formula>0</formula>
    </cfRule>
    <cfRule type="cellIs" dxfId="1266" priority="1256" operator="equal">
      <formula>1</formula>
    </cfRule>
  </conditionalFormatting>
  <conditionalFormatting sqref="JG43:JJ45">
    <cfRule type="cellIs" dxfId="1265" priority="1249" operator="equal">
      <formula>0</formula>
    </cfRule>
    <cfRule type="cellIs" dxfId="1264" priority="1250" operator="equal">
      <formula>1</formula>
    </cfRule>
  </conditionalFormatting>
  <conditionalFormatting sqref="JK43:JL45">
    <cfRule type="cellIs" dxfId="1263" priority="1253" operator="equal">
      <formula>0</formula>
    </cfRule>
    <cfRule type="cellIs" dxfId="1262" priority="1254" operator="equal">
      <formula>1</formula>
    </cfRule>
  </conditionalFormatting>
  <conditionalFormatting sqref="JM43:JM45">
    <cfRule type="cellIs" dxfId="1261" priority="1251" operator="equal">
      <formula>0</formula>
    </cfRule>
    <cfRule type="cellIs" dxfId="1260" priority="1252" operator="equal">
      <formula>1</formula>
    </cfRule>
  </conditionalFormatting>
  <conditionalFormatting sqref="JK43:JL45">
    <cfRule type="cellIs" dxfId="1259" priority="1247" operator="equal">
      <formula>0</formula>
    </cfRule>
    <cfRule type="cellIs" dxfId="1258" priority="1248" operator="equal">
      <formula>1</formula>
    </cfRule>
  </conditionalFormatting>
  <conditionalFormatting sqref="JL43:JL45">
    <cfRule type="cellIs" dxfId="1257" priority="1245" operator="equal">
      <formula>0</formula>
    </cfRule>
    <cfRule type="cellIs" dxfId="1256" priority="1246" operator="equal">
      <formula>1</formula>
    </cfRule>
  </conditionalFormatting>
  <conditionalFormatting sqref="JG48:JJ50">
    <cfRule type="cellIs" dxfId="1255" priority="1239" operator="equal">
      <formula>0</formula>
    </cfRule>
    <cfRule type="cellIs" dxfId="1254" priority="1240" operator="equal">
      <formula>1</formula>
    </cfRule>
  </conditionalFormatting>
  <conditionalFormatting sqref="JK48:JL50">
    <cfRule type="cellIs" dxfId="1253" priority="1243" operator="equal">
      <formula>0</formula>
    </cfRule>
    <cfRule type="cellIs" dxfId="1252" priority="1244" operator="equal">
      <formula>1</formula>
    </cfRule>
  </conditionalFormatting>
  <conditionalFormatting sqref="JM48:JM50">
    <cfRule type="cellIs" dxfId="1251" priority="1241" operator="equal">
      <formula>0</formula>
    </cfRule>
    <cfRule type="cellIs" dxfId="1250" priority="1242" operator="equal">
      <formula>1</formula>
    </cfRule>
  </conditionalFormatting>
  <conditionalFormatting sqref="JK48:JL50">
    <cfRule type="cellIs" dxfId="1249" priority="1237" operator="equal">
      <formula>0</formula>
    </cfRule>
    <cfRule type="cellIs" dxfId="1248" priority="1238" operator="equal">
      <formula>1</formula>
    </cfRule>
  </conditionalFormatting>
  <conditionalFormatting sqref="JL48:JL50">
    <cfRule type="cellIs" dxfId="1247" priority="1235" operator="equal">
      <formula>0</formula>
    </cfRule>
    <cfRule type="cellIs" dxfId="1246" priority="1236" operator="equal">
      <formula>1</formula>
    </cfRule>
  </conditionalFormatting>
  <conditionalFormatting sqref="JG53:JJ54">
    <cfRule type="cellIs" dxfId="1245" priority="1229" operator="equal">
      <formula>0</formula>
    </cfRule>
    <cfRule type="cellIs" dxfId="1244" priority="1230" operator="equal">
      <formula>1</formula>
    </cfRule>
  </conditionalFormatting>
  <conditionalFormatting sqref="JK53:JL54">
    <cfRule type="cellIs" dxfId="1243" priority="1233" operator="equal">
      <formula>0</formula>
    </cfRule>
    <cfRule type="cellIs" dxfId="1242" priority="1234" operator="equal">
      <formula>1</formula>
    </cfRule>
  </conditionalFormatting>
  <conditionalFormatting sqref="JM53:JM54">
    <cfRule type="cellIs" dxfId="1241" priority="1231" operator="equal">
      <formula>0</formula>
    </cfRule>
    <cfRule type="cellIs" dxfId="1240" priority="1232" operator="equal">
      <formula>1</formula>
    </cfRule>
  </conditionalFormatting>
  <conditionalFormatting sqref="JK53:JL54">
    <cfRule type="cellIs" dxfId="1239" priority="1227" operator="equal">
      <formula>0</formula>
    </cfRule>
    <cfRule type="cellIs" dxfId="1238" priority="1228" operator="equal">
      <formula>1</formula>
    </cfRule>
  </conditionalFormatting>
  <conditionalFormatting sqref="JL53:JL54">
    <cfRule type="cellIs" dxfId="1237" priority="1225" operator="equal">
      <formula>0</formula>
    </cfRule>
    <cfRule type="cellIs" dxfId="1236" priority="1226" operator="equal">
      <formula>1</formula>
    </cfRule>
  </conditionalFormatting>
  <conditionalFormatting sqref="JG57:JJ58">
    <cfRule type="cellIs" dxfId="1235" priority="1219" operator="equal">
      <formula>0</formula>
    </cfRule>
    <cfRule type="cellIs" dxfId="1234" priority="1220" operator="equal">
      <formula>1</formula>
    </cfRule>
  </conditionalFormatting>
  <conditionalFormatting sqref="JK57:JL58">
    <cfRule type="cellIs" dxfId="1233" priority="1223" operator="equal">
      <formula>0</formula>
    </cfRule>
    <cfRule type="cellIs" dxfId="1232" priority="1224" operator="equal">
      <formula>1</formula>
    </cfRule>
  </conditionalFormatting>
  <conditionalFormatting sqref="JM57:JM58">
    <cfRule type="cellIs" dxfId="1231" priority="1221" operator="equal">
      <formula>0</formula>
    </cfRule>
    <cfRule type="cellIs" dxfId="1230" priority="1222" operator="equal">
      <formula>1</formula>
    </cfRule>
  </conditionalFormatting>
  <conditionalFormatting sqref="JK57:JL58">
    <cfRule type="cellIs" dxfId="1229" priority="1217" operator="equal">
      <formula>0</formula>
    </cfRule>
    <cfRule type="cellIs" dxfId="1228" priority="1218" operator="equal">
      <formula>1</formula>
    </cfRule>
  </conditionalFormatting>
  <conditionalFormatting sqref="JL57:JL58">
    <cfRule type="cellIs" dxfId="1227" priority="1215" operator="equal">
      <formula>0</formula>
    </cfRule>
    <cfRule type="cellIs" dxfId="1226" priority="1216" operator="equal">
      <formula>1</formula>
    </cfRule>
  </conditionalFormatting>
  <conditionalFormatting sqref="JS69">
    <cfRule type="cellIs" dxfId="1225" priority="1203" operator="equal">
      <formula>"NO HABILITADO"</formula>
    </cfRule>
    <cfRule type="cellIs" dxfId="1224" priority="1204" operator="equal">
      <formula>"OK"</formula>
    </cfRule>
  </conditionalFormatting>
  <conditionalFormatting sqref="KF69">
    <cfRule type="cellIs" dxfId="1223" priority="1201" operator="equal">
      <formula>0</formula>
    </cfRule>
    <cfRule type="cellIs" dxfId="1222" priority="1202" operator="equal">
      <formula>1</formula>
    </cfRule>
  </conditionalFormatting>
  <conditionalFormatting sqref="KH69">
    <cfRule type="cellIs" dxfId="1221" priority="1199" operator="equal">
      <formula>0</formula>
    </cfRule>
    <cfRule type="cellIs" dxfId="1220" priority="1200" operator="equal">
      <formula>1</formula>
    </cfRule>
  </conditionalFormatting>
  <conditionalFormatting sqref="KC69">
    <cfRule type="cellIs" dxfId="1219" priority="1197" operator="equal">
      <formula>0</formula>
    </cfRule>
    <cfRule type="cellIs" dxfId="1218" priority="1198" operator="equal">
      <formula>1</formula>
    </cfRule>
  </conditionalFormatting>
  <conditionalFormatting sqref="JZ13:KC13">
    <cfRule type="cellIs" dxfId="1217" priority="1191" operator="equal">
      <formula>0</formula>
    </cfRule>
    <cfRule type="cellIs" dxfId="1216" priority="1192" operator="equal">
      <formula>1</formula>
    </cfRule>
  </conditionalFormatting>
  <conditionalFormatting sqref="KD13:KE13">
    <cfRule type="cellIs" dxfId="1215" priority="1195" operator="equal">
      <formula>0</formula>
    </cfRule>
    <cfRule type="cellIs" dxfId="1214" priority="1196" operator="equal">
      <formula>1</formula>
    </cfRule>
  </conditionalFormatting>
  <conditionalFormatting sqref="KF13">
    <cfRule type="cellIs" dxfId="1213" priority="1193" operator="equal">
      <formula>0</formula>
    </cfRule>
    <cfRule type="cellIs" dxfId="1212" priority="1194" operator="equal">
      <formula>1</formula>
    </cfRule>
  </conditionalFormatting>
  <conditionalFormatting sqref="KD13:KE13">
    <cfRule type="cellIs" dxfId="1211" priority="1189" operator="equal">
      <formula>0</formula>
    </cfRule>
    <cfRule type="cellIs" dxfId="1210" priority="1190" operator="equal">
      <formula>1</formula>
    </cfRule>
  </conditionalFormatting>
  <conditionalFormatting sqref="KE13">
    <cfRule type="cellIs" dxfId="1209" priority="1187" operator="equal">
      <formula>0</formula>
    </cfRule>
    <cfRule type="cellIs" dxfId="1208" priority="1188" operator="equal">
      <formula>1</formula>
    </cfRule>
  </conditionalFormatting>
  <conditionalFormatting sqref="JZ12">
    <cfRule type="cellIs" dxfId="1207" priority="1185" operator="equal">
      <formula>0</formula>
    </cfRule>
    <cfRule type="cellIs" dxfId="1206" priority="1186" operator="equal">
      <formula>1</formula>
    </cfRule>
  </conditionalFormatting>
  <conditionalFormatting sqref="JZ19">
    <cfRule type="cellIs" dxfId="1205" priority="1183" operator="equal">
      <formula>0</formula>
    </cfRule>
    <cfRule type="cellIs" dxfId="1204" priority="1184" operator="equal">
      <formula>1</formula>
    </cfRule>
  </conditionalFormatting>
  <conditionalFormatting sqref="JZ28">
    <cfRule type="cellIs" dxfId="1203" priority="1181" operator="equal">
      <formula>0</formula>
    </cfRule>
    <cfRule type="cellIs" dxfId="1202" priority="1182" operator="equal">
      <formula>1</formula>
    </cfRule>
  </conditionalFormatting>
  <conditionalFormatting sqref="KD32:KE33 KD38:KE38 KD42:KE42 KD46:KE47 KD51:KE51">
    <cfRule type="cellIs" dxfId="1201" priority="1177" operator="equal">
      <formula>0</formula>
    </cfRule>
    <cfRule type="cellIs" dxfId="1200" priority="1178" operator="equal">
      <formula>1</formula>
    </cfRule>
  </conditionalFormatting>
  <conditionalFormatting sqref="KF32:KF33 KF38 KF42 KF46:KF47 KF51">
    <cfRule type="cellIs" dxfId="1199" priority="1175" operator="equal">
      <formula>0</formula>
    </cfRule>
    <cfRule type="cellIs" dxfId="1198" priority="1176" operator="equal">
      <formula>1</formula>
    </cfRule>
  </conditionalFormatting>
  <conditionalFormatting sqref="JZ32:KC33 JZ38:KC38 JZ42:KC42 JZ46:KC47 JZ51:KC51">
    <cfRule type="cellIs" dxfId="1197" priority="1173" operator="equal">
      <formula>0</formula>
    </cfRule>
    <cfRule type="cellIs" dxfId="1196" priority="1174" operator="equal">
      <formula>1</formula>
    </cfRule>
  </conditionalFormatting>
  <conditionalFormatting sqref="KA69">
    <cfRule type="cellIs" dxfId="1195" priority="1179" operator="equal">
      <formula>0</formula>
    </cfRule>
    <cfRule type="cellIs" dxfId="1194" priority="1180" operator="equal">
      <formula>1</formula>
    </cfRule>
  </conditionalFormatting>
  <conditionalFormatting sqref="KD32:KE33 KD38:KE38 KD42:KE42 KD46:KE47 KD51:KE51">
    <cfRule type="cellIs" dxfId="1193" priority="1171" operator="equal">
      <formula>0</formula>
    </cfRule>
    <cfRule type="cellIs" dxfId="1192" priority="1172" operator="equal">
      <formula>1</formula>
    </cfRule>
  </conditionalFormatting>
  <conditionalFormatting sqref="KE32:KE33 KE38 KE42 KE46:KE47 KE51">
    <cfRule type="cellIs" dxfId="1191" priority="1169" operator="equal">
      <formula>0</formula>
    </cfRule>
    <cfRule type="cellIs" dxfId="1190" priority="1170" operator="equal">
      <formula>1</formula>
    </cfRule>
  </conditionalFormatting>
  <conditionalFormatting sqref="KD26:KE27">
    <cfRule type="cellIs" dxfId="1189" priority="1121" operator="equal">
      <formula>0</formula>
    </cfRule>
    <cfRule type="cellIs" dxfId="1188" priority="1122" operator="equal">
      <formula>1</formula>
    </cfRule>
  </conditionalFormatting>
  <conditionalFormatting sqref="JZ29">
    <cfRule type="cellIs" dxfId="1187" priority="1165" operator="equal">
      <formula>0</formula>
    </cfRule>
    <cfRule type="cellIs" dxfId="1186" priority="1166" operator="equal">
      <formula>1</formula>
    </cfRule>
  </conditionalFormatting>
  <conditionalFormatting sqref="KF55">
    <cfRule type="cellIs" dxfId="1185" priority="1161" operator="equal">
      <formula>0</formula>
    </cfRule>
    <cfRule type="cellIs" dxfId="1184" priority="1162" operator="equal">
      <formula>1</formula>
    </cfRule>
  </conditionalFormatting>
  <conditionalFormatting sqref="KD55:KE55">
    <cfRule type="cellIs" dxfId="1183" priority="1163" operator="equal">
      <formula>0</formula>
    </cfRule>
    <cfRule type="cellIs" dxfId="1182" priority="1164" operator="equal">
      <formula>1</formula>
    </cfRule>
  </conditionalFormatting>
  <conditionalFormatting sqref="KD55:KE55">
    <cfRule type="cellIs" dxfId="1181" priority="1157" operator="equal">
      <formula>0</formula>
    </cfRule>
    <cfRule type="cellIs" dxfId="1180" priority="1158" operator="equal">
      <formula>1</formula>
    </cfRule>
  </conditionalFormatting>
  <conditionalFormatting sqref="JZ56:KC56">
    <cfRule type="cellIs" dxfId="1179" priority="1149" operator="equal">
      <formula>0</formula>
    </cfRule>
    <cfRule type="cellIs" dxfId="1178" priority="1150" operator="equal">
      <formula>1</formula>
    </cfRule>
  </conditionalFormatting>
  <conditionalFormatting sqref="KD56:KE56">
    <cfRule type="cellIs" dxfId="1177" priority="1153" operator="equal">
      <formula>0</formula>
    </cfRule>
    <cfRule type="cellIs" dxfId="1176" priority="1154" operator="equal">
      <formula>1</formula>
    </cfRule>
  </conditionalFormatting>
  <conditionalFormatting sqref="KF56">
    <cfRule type="cellIs" dxfId="1175" priority="1151" operator="equal">
      <formula>0</formula>
    </cfRule>
    <cfRule type="cellIs" dxfId="1174" priority="1152" operator="equal">
      <formula>1</formula>
    </cfRule>
  </conditionalFormatting>
  <conditionalFormatting sqref="KD56:KE56">
    <cfRule type="cellIs" dxfId="1173" priority="1147" operator="equal">
      <formula>0</formula>
    </cfRule>
    <cfRule type="cellIs" dxfId="1172" priority="1148" operator="equal">
      <formula>1</formula>
    </cfRule>
  </conditionalFormatting>
  <conditionalFormatting sqref="KE56">
    <cfRule type="cellIs" dxfId="1171" priority="1145" operator="equal">
      <formula>0</formula>
    </cfRule>
    <cfRule type="cellIs" dxfId="1170" priority="1146" operator="equal">
      <formula>1</formula>
    </cfRule>
  </conditionalFormatting>
  <conditionalFormatting sqref="JZ25">
    <cfRule type="cellIs" dxfId="1169" priority="1167" operator="equal">
      <formula>0</formula>
    </cfRule>
    <cfRule type="cellIs" dxfId="1168" priority="1168" operator="equal">
      <formula>1</formula>
    </cfRule>
  </conditionalFormatting>
  <conditionalFormatting sqref="JZ55:KC55">
    <cfRule type="cellIs" dxfId="1167" priority="1159" operator="equal">
      <formula>0</formula>
    </cfRule>
    <cfRule type="cellIs" dxfId="1166" priority="1160" operator="equal">
      <formula>1</formula>
    </cfRule>
  </conditionalFormatting>
  <conditionalFormatting sqref="KE55">
    <cfRule type="cellIs" dxfId="1165" priority="1155" operator="equal">
      <formula>0</formula>
    </cfRule>
    <cfRule type="cellIs" dxfId="1164" priority="1156" operator="equal">
      <formula>1</formula>
    </cfRule>
  </conditionalFormatting>
  <conditionalFormatting sqref="JZ52:KC52">
    <cfRule type="cellIs" dxfId="1163" priority="1037" operator="equal">
      <formula>0</formula>
    </cfRule>
    <cfRule type="cellIs" dxfId="1162" priority="1038" operator="equal">
      <formula>1</formula>
    </cfRule>
  </conditionalFormatting>
  <conditionalFormatting sqref="KD52:KE52">
    <cfRule type="cellIs" dxfId="1161" priority="1041" operator="equal">
      <formula>0</formula>
    </cfRule>
    <cfRule type="cellIs" dxfId="1160" priority="1042" operator="equal">
      <formula>1</formula>
    </cfRule>
  </conditionalFormatting>
  <conditionalFormatting sqref="KF52">
    <cfRule type="cellIs" dxfId="1159" priority="1039" operator="equal">
      <formula>0</formula>
    </cfRule>
    <cfRule type="cellIs" dxfId="1158" priority="1040" operator="equal">
      <formula>1</formula>
    </cfRule>
  </conditionalFormatting>
  <conditionalFormatting sqref="KD52:KE52">
    <cfRule type="cellIs" dxfId="1157" priority="1035" operator="equal">
      <formula>0</formula>
    </cfRule>
    <cfRule type="cellIs" dxfId="1156" priority="1036" operator="equal">
      <formula>1</formula>
    </cfRule>
  </conditionalFormatting>
  <conditionalFormatting sqref="KE52">
    <cfRule type="cellIs" dxfId="1155" priority="1033" operator="equal">
      <formula>0</formula>
    </cfRule>
    <cfRule type="cellIs" dxfId="1154" priority="1034" operator="equal">
      <formula>1</formula>
    </cfRule>
  </conditionalFormatting>
  <conditionalFormatting sqref="JZ14:KC18">
    <cfRule type="cellIs" dxfId="1153" priority="1139" operator="equal">
      <formula>0</formula>
    </cfRule>
    <cfRule type="cellIs" dxfId="1152" priority="1140" operator="equal">
      <formula>1</formula>
    </cfRule>
  </conditionalFormatting>
  <conditionalFormatting sqref="KD14:KE18">
    <cfRule type="cellIs" dxfId="1151" priority="1143" operator="equal">
      <formula>0</formula>
    </cfRule>
    <cfRule type="cellIs" dxfId="1150" priority="1144" operator="equal">
      <formula>1</formula>
    </cfRule>
  </conditionalFormatting>
  <conditionalFormatting sqref="KF14:KF18">
    <cfRule type="cellIs" dxfId="1149" priority="1141" operator="equal">
      <formula>0</formula>
    </cfRule>
    <cfRule type="cellIs" dxfId="1148" priority="1142" operator="equal">
      <formula>1</formula>
    </cfRule>
  </conditionalFormatting>
  <conditionalFormatting sqref="KD14:KE18">
    <cfRule type="cellIs" dxfId="1147" priority="1137" operator="equal">
      <formula>0</formula>
    </cfRule>
    <cfRule type="cellIs" dxfId="1146" priority="1138" operator="equal">
      <formula>1</formula>
    </cfRule>
  </conditionalFormatting>
  <conditionalFormatting sqref="KE14:KE18">
    <cfRule type="cellIs" dxfId="1145" priority="1135" operator="equal">
      <formula>0</formula>
    </cfRule>
    <cfRule type="cellIs" dxfId="1144" priority="1136" operator="equal">
      <formula>1</formula>
    </cfRule>
  </conditionalFormatting>
  <conditionalFormatting sqref="JZ20">
    <cfRule type="cellIs" dxfId="1143" priority="1133" operator="equal">
      <formula>0</formula>
    </cfRule>
    <cfRule type="cellIs" dxfId="1142" priority="1134" operator="equal">
      <formula>1</formula>
    </cfRule>
  </conditionalFormatting>
  <conditionalFormatting sqref="JZ21:KC24">
    <cfRule type="cellIs" dxfId="1141" priority="1127" operator="equal">
      <formula>0</formula>
    </cfRule>
    <cfRule type="cellIs" dxfId="1140" priority="1128" operator="equal">
      <formula>1</formula>
    </cfRule>
  </conditionalFormatting>
  <conditionalFormatting sqref="KD21:KE24">
    <cfRule type="cellIs" dxfId="1139" priority="1131" operator="equal">
      <formula>0</formula>
    </cfRule>
    <cfRule type="cellIs" dxfId="1138" priority="1132" operator="equal">
      <formula>1</formula>
    </cfRule>
  </conditionalFormatting>
  <conditionalFormatting sqref="KF21:KF24">
    <cfRule type="cellIs" dxfId="1137" priority="1129" operator="equal">
      <formula>0</formula>
    </cfRule>
    <cfRule type="cellIs" dxfId="1136" priority="1130" operator="equal">
      <formula>1</formula>
    </cfRule>
  </conditionalFormatting>
  <conditionalFormatting sqref="KD21:KE24">
    <cfRule type="cellIs" dxfId="1135" priority="1125" operator="equal">
      <formula>0</formula>
    </cfRule>
    <cfRule type="cellIs" dxfId="1134" priority="1126" operator="equal">
      <formula>1</formula>
    </cfRule>
  </conditionalFormatting>
  <conditionalFormatting sqref="KE21:KE24">
    <cfRule type="cellIs" dxfId="1133" priority="1123" operator="equal">
      <formula>0</formula>
    </cfRule>
    <cfRule type="cellIs" dxfId="1132" priority="1124" operator="equal">
      <formula>1</formula>
    </cfRule>
  </conditionalFormatting>
  <conditionalFormatting sqref="JZ26:KC27">
    <cfRule type="cellIs" dxfId="1131" priority="1117" operator="equal">
      <formula>0</formula>
    </cfRule>
    <cfRule type="cellIs" dxfId="1130" priority="1118" operator="equal">
      <formula>1</formula>
    </cfRule>
  </conditionalFormatting>
  <conditionalFormatting sqref="KF26:KF27">
    <cfRule type="cellIs" dxfId="1129" priority="1119" operator="equal">
      <formula>0</formula>
    </cfRule>
    <cfRule type="cellIs" dxfId="1128" priority="1120" operator="equal">
      <formula>1</formula>
    </cfRule>
  </conditionalFormatting>
  <conditionalFormatting sqref="KD26:KE27">
    <cfRule type="cellIs" dxfId="1127" priority="1115" operator="equal">
      <formula>0</formula>
    </cfRule>
    <cfRule type="cellIs" dxfId="1126" priority="1116" operator="equal">
      <formula>1</formula>
    </cfRule>
  </conditionalFormatting>
  <conditionalFormatting sqref="KE26:KE27">
    <cfRule type="cellIs" dxfId="1125" priority="1113" operator="equal">
      <formula>0</formula>
    </cfRule>
    <cfRule type="cellIs" dxfId="1124" priority="1114" operator="equal">
      <formula>1</formula>
    </cfRule>
  </conditionalFormatting>
  <conditionalFormatting sqref="JZ30:KC31">
    <cfRule type="cellIs" dxfId="1123" priority="1107" operator="equal">
      <formula>0</formula>
    </cfRule>
    <cfRule type="cellIs" dxfId="1122" priority="1108" operator="equal">
      <formula>1</formula>
    </cfRule>
  </conditionalFormatting>
  <conditionalFormatting sqref="KD30:KE31">
    <cfRule type="cellIs" dxfId="1121" priority="1111" operator="equal">
      <formula>0</formula>
    </cfRule>
    <cfRule type="cellIs" dxfId="1120" priority="1112" operator="equal">
      <formula>1</formula>
    </cfRule>
  </conditionalFormatting>
  <conditionalFormatting sqref="KF30:KF31">
    <cfRule type="cellIs" dxfId="1119" priority="1109" operator="equal">
      <formula>0</formula>
    </cfRule>
    <cfRule type="cellIs" dxfId="1118" priority="1110" operator="equal">
      <formula>1</formula>
    </cfRule>
  </conditionalFormatting>
  <conditionalFormatting sqref="KD30:KE31">
    <cfRule type="cellIs" dxfId="1117" priority="1105" operator="equal">
      <formula>0</formula>
    </cfRule>
    <cfRule type="cellIs" dxfId="1116" priority="1106" operator="equal">
      <formula>1</formula>
    </cfRule>
  </conditionalFormatting>
  <conditionalFormatting sqref="KE30:KE31">
    <cfRule type="cellIs" dxfId="1115" priority="1103" operator="equal">
      <formula>0</formula>
    </cfRule>
    <cfRule type="cellIs" dxfId="1114" priority="1104" operator="equal">
      <formula>1</formula>
    </cfRule>
  </conditionalFormatting>
  <conditionalFormatting sqref="JZ34:KC37">
    <cfRule type="cellIs" dxfId="1113" priority="1097" operator="equal">
      <formula>0</formula>
    </cfRule>
    <cfRule type="cellIs" dxfId="1112" priority="1098" operator="equal">
      <formula>1</formula>
    </cfRule>
  </conditionalFormatting>
  <conditionalFormatting sqref="KD34:KE37">
    <cfRule type="cellIs" dxfId="1111" priority="1101" operator="equal">
      <formula>0</formula>
    </cfRule>
    <cfRule type="cellIs" dxfId="1110" priority="1102" operator="equal">
      <formula>1</formula>
    </cfRule>
  </conditionalFormatting>
  <conditionalFormatting sqref="KF34:KF37">
    <cfRule type="cellIs" dxfId="1109" priority="1099" operator="equal">
      <formula>0</formula>
    </cfRule>
    <cfRule type="cellIs" dxfId="1108" priority="1100" operator="equal">
      <formula>1</formula>
    </cfRule>
  </conditionalFormatting>
  <conditionalFormatting sqref="KD34:KE37">
    <cfRule type="cellIs" dxfId="1107" priority="1095" operator="equal">
      <formula>0</formula>
    </cfRule>
    <cfRule type="cellIs" dxfId="1106" priority="1096" operator="equal">
      <formula>1</formula>
    </cfRule>
  </conditionalFormatting>
  <conditionalFormatting sqref="KE34:KE37">
    <cfRule type="cellIs" dxfId="1105" priority="1093" operator="equal">
      <formula>0</formula>
    </cfRule>
    <cfRule type="cellIs" dxfId="1104" priority="1094" operator="equal">
      <formula>1</formula>
    </cfRule>
  </conditionalFormatting>
  <conditionalFormatting sqref="JZ39:KC41">
    <cfRule type="cellIs" dxfId="1103" priority="1087" operator="equal">
      <formula>0</formula>
    </cfRule>
    <cfRule type="cellIs" dxfId="1102" priority="1088" operator="equal">
      <formula>1</formula>
    </cfRule>
  </conditionalFormatting>
  <conditionalFormatting sqref="KD39:KE41">
    <cfRule type="cellIs" dxfId="1101" priority="1091" operator="equal">
      <formula>0</formula>
    </cfRule>
    <cfRule type="cellIs" dxfId="1100" priority="1092" operator="equal">
      <formula>1</formula>
    </cfRule>
  </conditionalFormatting>
  <conditionalFormatting sqref="KF39:KF41">
    <cfRule type="cellIs" dxfId="1099" priority="1089" operator="equal">
      <formula>0</formula>
    </cfRule>
    <cfRule type="cellIs" dxfId="1098" priority="1090" operator="equal">
      <formula>1</formula>
    </cfRule>
  </conditionalFormatting>
  <conditionalFormatting sqref="KD39:KE41">
    <cfRule type="cellIs" dxfId="1097" priority="1085" operator="equal">
      <formula>0</formula>
    </cfRule>
    <cfRule type="cellIs" dxfId="1096" priority="1086" operator="equal">
      <formula>1</formula>
    </cfRule>
  </conditionalFormatting>
  <conditionalFormatting sqref="KE39:KE41">
    <cfRule type="cellIs" dxfId="1095" priority="1083" operator="equal">
      <formula>0</formula>
    </cfRule>
    <cfRule type="cellIs" dxfId="1094" priority="1084" operator="equal">
      <formula>1</formula>
    </cfRule>
  </conditionalFormatting>
  <conditionalFormatting sqref="JZ43:KC45">
    <cfRule type="cellIs" dxfId="1093" priority="1077" operator="equal">
      <formula>0</formula>
    </cfRule>
    <cfRule type="cellIs" dxfId="1092" priority="1078" operator="equal">
      <formula>1</formula>
    </cfRule>
  </conditionalFormatting>
  <conditionalFormatting sqref="KD43:KE45">
    <cfRule type="cellIs" dxfId="1091" priority="1081" operator="equal">
      <formula>0</formula>
    </cfRule>
    <cfRule type="cellIs" dxfId="1090" priority="1082" operator="equal">
      <formula>1</formula>
    </cfRule>
  </conditionalFormatting>
  <conditionalFormatting sqref="KF43:KF45">
    <cfRule type="cellIs" dxfId="1089" priority="1079" operator="equal">
      <formula>0</formula>
    </cfRule>
    <cfRule type="cellIs" dxfId="1088" priority="1080" operator="equal">
      <formula>1</formula>
    </cfRule>
  </conditionalFormatting>
  <conditionalFormatting sqref="KD43:KE45">
    <cfRule type="cellIs" dxfId="1087" priority="1075" operator="equal">
      <formula>0</formula>
    </cfRule>
    <cfRule type="cellIs" dxfId="1086" priority="1076" operator="equal">
      <formula>1</formula>
    </cfRule>
  </conditionalFormatting>
  <conditionalFormatting sqref="KE43:KE45">
    <cfRule type="cellIs" dxfId="1085" priority="1073" operator="equal">
      <formula>0</formula>
    </cfRule>
    <cfRule type="cellIs" dxfId="1084" priority="1074" operator="equal">
      <formula>1</formula>
    </cfRule>
  </conditionalFormatting>
  <conditionalFormatting sqref="JZ48:KC50">
    <cfRule type="cellIs" dxfId="1083" priority="1067" operator="equal">
      <formula>0</formula>
    </cfRule>
    <cfRule type="cellIs" dxfId="1082" priority="1068" operator="equal">
      <formula>1</formula>
    </cfRule>
  </conditionalFormatting>
  <conditionalFormatting sqref="KD48:KE50">
    <cfRule type="cellIs" dxfId="1081" priority="1071" operator="equal">
      <formula>0</formula>
    </cfRule>
    <cfRule type="cellIs" dxfId="1080" priority="1072" operator="equal">
      <formula>1</formula>
    </cfRule>
  </conditionalFormatting>
  <conditionalFormatting sqref="KF48:KF50">
    <cfRule type="cellIs" dxfId="1079" priority="1069" operator="equal">
      <formula>0</formula>
    </cfRule>
    <cfRule type="cellIs" dxfId="1078" priority="1070" operator="equal">
      <formula>1</formula>
    </cfRule>
  </conditionalFormatting>
  <conditionalFormatting sqref="KD48:KE50">
    <cfRule type="cellIs" dxfId="1077" priority="1065" operator="equal">
      <formula>0</formula>
    </cfRule>
    <cfRule type="cellIs" dxfId="1076" priority="1066" operator="equal">
      <formula>1</formula>
    </cfRule>
  </conditionalFormatting>
  <conditionalFormatting sqref="KE48:KE50">
    <cfRule type="cellIs" dxfId="1075" priority="1063" operator="equal">
      <formula>0</formula>
    </cfRule>
    <cfRule type="cellIs" dxfId="1074" priority="1064" operator="equal">
      <formula>1</formula>
    </cfRule>
  </conditionalFormatting>
  <conditionalFormatting sqref="JZ53:KC54">
    <cfRule type="cellIs" dxfId="1073" priority="1057" operator="equal">
      <formula>0</formula>
    </cfRule>
    <cfRule type="cellIs" dxfId="1072" priority="1058" operator="equal">
      <formula>1</formula>
    </cfRule>
  </conditionalFormatting>
  <conditionalFormatting sqref="KD53:KE54">
    <cfRule type="cellIs" dxfId="1071" priority="1061" operator="equal">
      <formula>0</formula>
    </cfRule>
    <cfRule type="cellIs" dxfId="1070" priority="1062" operator="equal">
      <formula>1</formula>
    </cfRule>
  </conditionalFormatting>
  <conditionalFormatting sqref="KF53:KF54">
    <cfRule type="cellIs" dxfId="1069" priority="1059" operator="equal">
      <formula>0</formula>
    </cfRule>
    <cfRule type="cellIs" dxfId="1068" priority="1060" operator="equal">
      <formula>1</formula>
    </cfRule>
  </conditionalFormatting>
  <conditionalFormatting sqref="KD53:KE54">
    <cfRule type="cellIs" dxfId="1067" priority="1055" operator="equal">
      <formula>0</formula>
    </cfRule>
    <cfRule type="cellIs" dxfId="1066" priority="1056" operator="equal">
      <formula>1</formula>
    </cfRule>
  </conditionalFormatting>
  <conditionalFormatting sqref="KE53:KE54">
    <cfRule type="cellIs" dxfId="1065" priority="1053" operator="equal">
      <formula>0</formula>
    </cfRule>
    <cfRule type="cellIs" dxfId="1064" priority="1054" operator="equal">
      <formula>1</formula>
    </cfRule>
  </conditionalFormatting>
  <conditionalFormatting sqref="JZ57:KC58">
    <cfRule type="cellIs" dxfId="1063" priority="1047" operator="equal">
      <formula>0</formula>
    </cfRule>
    <cfRule type="cellIs" dxfId="1062" priority="1048" operator="equal">
      <formula>1</formula>
    </cfRule>
  </conditionalFormatting>
  <conditionalFormatting sqref="KD57:KE58">
    <cfRule type="cellIs" dxfId="1061" priority="1051" operator="equal">
      <formula>0</formula>
    </cfRule>
    <cfRule type="cellIs" dxfId="1060" priority="1052" operator="equal">
      <formula>1</formula>
    </cfRule>
  </conditionalFormatting>
  <conditionalFormatting sqref="KF57:KF58">
    <cfRule type="cellIs" dxfId="1059" priority="1049" operator="equal">
      <formula>0</formula>
    </cfRule>
    <cfRule type="cellIs" dxfId="1058" priority="1050" operator="equal">
      <formula>1</formula>
    </cfRule>
  </conditionalFormatting>
  <conditionalFormatting sqref="KD57:KE58">
    <cfRule type="cellIs" dxfId="1057" priority="1045" operator="equal">
      <formula>0</formula>
    </cfRule>
    <cfRule type="cellIs" dxfId="1056" priority="1046" operator="equal">
      <formula>1</formula>
    </cfRule>
  </conditionalFormatting>
  <conditionalFormatting sqref="KE57:KE58">
    <cfRule type="cellIs" dxfId="1055" priority="1043" operator="equal">
      <formula>0</formula>
    </cfRule>
    <cfRule type="cellIs" dxfId="1054" priority="1044" operator="equal">
      <formula>1</formula>
    </cfRule>
  </conditionalFormatting>
  <conditionalFormatting sqref="KL69">
    <cfRule type="cellIs" dxfId="1053" priority="1031" operator="equal">
      <formula>"NO HABILITADO"</formula>
    </cfRule>
    <cfRule type="cellIs" dxfId="1052" priority="1032" operator="equal">
      <formula>"OK"</formula>
    </cfRule>
  </conditionalFormatting>
  <conditionalFormatting sqref="KY69">
    <cfRule type="cellIs" dxfId="1051" priority="1029" operator="equal">
      <formula>0</formula>
    </cfRule>
    <cfRule type="cellIs" dxfId="1050" priority="1030" operator="equal">
      <formula>1</formula>
    </cfRule>
  </conditionalFormatting>
  <conditionalFormatting sqref="LA69">
    <cfRule type="cellIs" dxfId="1049" priority="1027" operator="equal">
      <formula>0</formula>
    </cfRule>
    <cfRule type="cellIs" dxfId="1048" priority="1028" operator="equal">
      <formula>1</formula>
    </cfRule>
  </conditionalFormatting>
  <conditionalFormatting sqref="KV69">
    <cfRule type="cellIs" dxfId="1047" priority="1025" operator="equal">
      <formula>0</formula>
    </cfRule>
    <cfRule type="cellIs" dxfId="1046" priority="1026" operator="equal">
      <formula>1</formula>
    </cfRule>
  </conditionalFormatting>
  <conditionalFormatting sqref="KS13:KV13">
    <cfRule type="cellIs" dxfId="1045" priority="1019" operator="equal">
      <formula>0</formula>
    </cfRule>
    <cfRule type="cellIs" dxfId="1044" priority="1020" operator="equal">
      <formula>1</formula>
    </cfRule>
  </conditionalFormatting>
  <conditionalFormatting sqref="KW13:KX13">
    <cfRule type="cellIs" dxfId="1043" priority="1023" operator="equal">
      <formula>0</formula>
    </cfRule>
    <cfRule type="cellIs" dxfId="1042" priority="1024" operator="equal">
      <formula>1</formula>
    </cfRule>
  </conditionalFormatting>
  <conditionalFormatting sqref="KY13">
    <cfRule type="cellIs" dxfId="1041" priority="1021" operator="equal">
      <formula>0</formula>
    </cfRule>
    <cfRule type="cellIs" dxfId="1040" priority="1022" operator="equal">
      <formula>1</formula>
    </cfRule>
  </conditionalFormatting>
  <conditionalFormatting sqref="KW13:KX13">
    <cfRule type="cellIs" dxfId="1039" priority="1017" operator="equal">
      <formula>0</formula>
    </cfRule>
    <cfRule type="cellIs" dxfId="1038" priority="1018" operator="equal">
      <formula>1</formula>
    </cfRule>
  </conditionalFormatting>
  <conditionalFormatting sqref="KX13">
    <cfRule type="cellIs" dxfId="1037" priority="1015" operator="equal">
      <formula>0</formula>
    </cfRule>
    <cfRule type="cellIs" dxfId="1036" priority="1016" operator="equal">
      <formula>1</formula>
    </cfRule>
  </conditionalFormatting>
  <conditionalFormatting sqref="KS12">
    <cfRule type="cellIs" dxfId="1035" priority="1013" operator="equal">
      <formula>0</formula>
    </cfRule>
    <cfRule type="cellIs" dxfId="1034" priority="1014" operator="equal">
      <formula>1</formula>
    </cfRule>
  </conditionalFormatting>
  <conditionalFormatting sqref="KS19">
    <cfRule type="cellIs" dxfId="1033" priority="1011" operator="equal">
      <formula>0</formula>
    </cfRule>
    <cfRule type="cellIs" dxfId="1032" priority="1012" operator="equal">
      <formula>1</formula>
    </cfRule>
  </conditionalFormatting>
  <conditionalFormatting sqref="KS28">
    <cfRule type="cellIs" dxfId="1031" priority="1009" operator="equal">
      <formula>0</formula>
    </cfRule>
    <cfRule type="cellIs" dxfId="1030" priority="1010" operator="equal">
      <formula>1</formula>
    </cfRule>
  </conditionalFormatting>
  <conditionalFormatting sqref="KW32:KX33 KW38:KX38 KW42:KX42 KW46:KX47 KW51:KX51">
    <cfRule type="cellIs" dxfId="1029" priority="1005" operator="equal">
      <formula>0</formula>
    </cfRule>
    <cfRule type="cellIs" dxfId="1028" priority="1006" operator="equal">
      <formula>1</formula>
    </cfRule>
  </conditionalFormatting>
  <conditionalFormatting sqref="KY32:KY33 KY38 KY42 KY46:KY47 KY51">
    <cfRule type="cellIs" dxfId="1027" priority="1003" operator="equal">
      <formula>0</formula>
    </cfRule>
    <cfRule type="cellIs" dxfId="1026" priority="1004" operator="equal">
      <formula>1</formula>
    </cfRule>
  </conditionalFormatting>
  <conditionalFormatting sqref="KS32:KV33 KS38:KV38 KS42:KV42 KS46:KV47 KS51:KV51">
    <cfRule type="cellIs" dxfId="1025" priority="1001" operator="equal">
      <formula>0</formula>
    </cfRule>
    <cfRule type="cellIs" dxfId="1024" priority="1002" operator="equal">
      <formula>1</formula>
    </cfRule>
  </conditionalFormatting>
  <conditionalFormatting sqref="KT69">
    <cfRule type="cellIs" dxfId="1023" priority="1007" operator="equal">
      <formula>0</formula>
    </cfRule>
    <cfRule type="cellIs" dxfId="1022" priority="1008" operator="equal">
      <formula>1</formula>
    </cfRule>
  </conditionalFormatting>
  <conditionalFormatting sqref="KW32:KX33 KW38:KX38 KW42:KX42 KW46:KX47 KW51:KX51">
    <cfRule type="cellIs" dxfId="1021" priority="999" operator="equal">
      <formula>0</formula>
    </cfRule>
    <cfRule type="cellIs" dxfId="1020" priority="1000" operator="equal">
      <formula>1</formula>
    </cfRule>
  </conditionalFormatting>
  <conditionalFormatting sqref="KX32:KX33 KX38 KX42 KX46:KX47 KX51">
    <cfRule type="cellIs" dxfId="1019" priority="997" operator="equal">
      <formula>0</formula>
    </cfRule>
    <cfRule type="cellIs" dxfId="1018" priority="998" operator="equal">
      <formula>1</formula>
    </cfRule>
  </conditionalFormatting>
  <conditionalFormatting sqref="KW26:KX27">
    <cfRule type="cellIs" dxfId="1017" priority="949" operator="equal">
      <formula>0</formula>
    </cfRule>
    <cfRule type="cellIs" dxfId="1016" priority="950" operator="equal">
      <formula>1</formula>
    </cfRule>
  </conditionalFormatting>
  <conditionalFormatting sqref="KS29">
    <cfRule type="cellIs" dxfId="1015" priority="993" operator="equal">
      <formula>0</formula>
    </cfRule>
    <cfRule type="cellIs" dxfId="1014" priority="994" operator="equal">
      <formula>1</formula>
    </cfRule>
  </conditionalFormatting>
  <conditionalFormatting sqref="KY55">
    <cfRule type="cellIs" dxfId="1013" priority="989" operator="equal">
      <formula>0</formula>
    </cfRule>
    <cfRule type="cellIs" dxfId="1012" priority="990" operator="equal">
      <formula>1</formula>
    </cfRule>
  </conditionalFormatting>
  <conditionalFormatting sqref="KW55:KX55">
    <cfRule type="cellIs" dxfId="1011" priority="991" operator="equal">
      <formula>0</formula>
    </cfRule>
    <cfRule type="cellIs" dxfId="1010" priority="992" operator="equal">
      <formula>1</formula>
    </cfRule>
  </conditionalFormatting>
  <conditionalFormatting sqref="KW55:KX55">
    <cfRule type="cellIs" dxfId="1009" priority="985" operator="equal">
      <formula>0</formula>
    </cfRule>
    <cfRule type="cellIs" dxfId="1008" priority="986" operator="equal">
      <formula>1</formula>
    </cfRule>
  </conditionalFormatting>
  <conditionalFormatting sqref="KS56:KV56">
    <cfRule type="cellIs" dxfId="1007" priority="977" operator="equal">
      <formula>0</formula>
    </cfRule>
    <cfRule type="cellIs" dxfId="1006" priority="978" operator="equal">
      <formula>1</formula>
    </cfRule>
  </conditionalFormatting>
  <conditionalFormatting sqref="KW56:KX56">
    <cfRule type="cellIs" dxfId="1005" priority="981" operator="equal">
      <formula>0</formula>
    </cfRule>
    <cfRule type="cellIs" dxfId="1004" priority="982" operator="equal">
      <formula>1</formula>
    </cfRule>
  </conditionalFormatting>
  <conditionalFormatting sqref="KY56">
    <cfRule type="cellIs" dxfId="1003" priority="979" operator="equal">
      <formula>0</formula>
    </cfRule>
    <cfRule type="cellIs" dxfId="1002" priority="980" operator="equal">
      <formula>1</formula>
    </cfRule>
  </conditionalFormatting>
  <conditionalFormatting sqref="KW56:KX56">
    <cfRule type="cellIs" dxfId="1001" priority="975" operator="equal">
      <formula>0</formula>
    </cfRule>
    <cfRule type="cellIs" dxfId="1000" priority="976" operator="equal">
      <formula>1</formula>
    </cfRule>
  </conditionalFormatting>
  <conditionalFormatting sqref="KX56">
    <cfRule type="cellIs" dxfId="999" priority="973" operator="equal">
      <formula>0</formula>
    </cfRule>
    <cfRule type="cellIs" dxfId="998" priority="974" operator="equal">
      <formula>1</formula>
    </cfRule>
  </conditionalFormatting>
  <conditionalFormatting sqref="KS25">
    <cfRule type="cellIs" dxfId="997" priority="995" operator="equal">
      <formula>0</formula>
    </cfRule>
    <cfRule type="cellIs" dxfId="996" priority="996" operator="equal">
      <formula>1</formula>
    </cfRule>
  </conditionalFormatting>
  <conditionalFormatting sqref="KS55:KV55">
    <cfRule type="cellIs" dxfId="995" priority="987" operator="equal">
      <formula>0</formula>
    </cfRule>
    <cfRule type="cellIs" dxfId="994" priority="988" operator="equal">
      <formula>1</formula>
    </cfRule>
  </conditionalFormatting>
  <conditionalFormatting sqref="KX55">
    <cfRule type="cellIs" dxfId="993" priority="983" operator="equal">
      <formula>0</formula>
    </cfRule>
    <cfRule type="cellIs" dxfId="992" priority="984" operator="equal">
      <formula>1</formula>
    </cfRule>
  </conditionalFormatting>
  <conditionalFormatting sqref="KS52:KV52">
    <cfRule type="cellIs" dxfId="991" priority="865" operator="equal">
      <formula>0</formula>
    </cfRule>
    <cfRule type="cellIs" dxfId="990" priority="866" operator="equal">
      <formula>1</formula>
    </cfRule>
  </conditionalFormatting>
  <conditionalFormatting sqref="KW52:KX52">
    <cfRule type="cellIs" dxfId="989" priority="869" operator="equal">
      <formula>0</formula>
    </cfRule>
    <cfRule type="cellIs" dxfId="988" priority="870" operator="equal">
      <formula>1</formula>
    </cfRule>
  </conditionalFormatting>
  <conditionalFormatting sqref="KY52">
    <cfRule type="cellIs" dxfId="987" priority="867" operator="equal">
      <formula>0</formula>
    </cfRule>
    <cfRule type="cellIs" dxfId="986" priority="868" operator="equal">
      <formula>1</formula>
    </cfRule>
  </conditionalFormatting>
  <conditionalFormatting sqref="KW52:KX52">
    <cfRule type="cellIs" dxfId="985" priority="863" operator="equal">
      <formula>0</formula>
    </cfRule>
    <cfRule type="cellIs" dxfId="984" priority="864" operator="equal">
      <formula>1</formula>
    </cfRule>
  </conditionalFormatting>
  <conditionalFormatting sqref="KX52">
    <cfRule type="cellIs" dxfId="983" priority="861" operator="equal">
      <formula>0</formula>
    </cfRule>
    <cfRule type="cellIs" dxfId="982" priority="862" operator="equal">
      <formula>1</formula>
    </cfRule>
  </conditionalFormatting>
  <conditionalFormatting sqref="KS14:KV18">
    <cfRule type="cellIs" dxfId="981" priority="967" operator="equal">
      <formula>0</formula>
    </cfRule>
    <cfRule type="cellIs" dxfId="980" priority="968" operator="equal">
      <formula>1</formula>
    </cfRule>
  </conditionalFormatting>
  <conditionalFormatting sqref="KW14:KX18">
    <cfRule type="cellIs" dxfId="979" priority="971" operator="equal">
      <formula>0</formula>
    </cfRule>
    <cfRule type="cellIs" dxfId="978" priority="972" operator="equal">
      <formula>1</formula>
    </cfRule>
  </conditionalFormatting>
  <conditionalFormatting sqref="KY14:KY18">
    <cfRule type="cellIs" dxfId="977" priority="969" operator="equal">
      <formula>0</formula>
    </cfRule>
    <cfRule type="cellIs" dxfId="976" priority="970" operator="equal">
      <formula>1</formula>
    </cfRule>
  </conditionalFormatting>
  <conditionalFormatting sqref="KW14:KX18">
    <cfRule type="cellIs" dxfId="975" priority="965" operator="equal">
      <formula>0</formula>
    </cfRule>
    <cfRule type="cellIs" dxfId="974" priority="966" operator="equal">
      <formula>1</formula>
    </cfRule>
  </conditionalFormatting>
  <conditionalFormatting sqref="KX14:KX18">
    <cfRule type="cellIs" dxfId="973" priority="963" operator="equal">
      <formula>0</formula>
    </cfRule>
    <cfRule type="cellIs" dxfId="972" priority="964" operator="equal">
      <formula>1</formula>
    </cfRule>
  </conditionalFormatting>
  <conditionalFormatting sqref="KS20">
    <cfRule type="cellIs" dxfId="971" priority="961" operator="equal">
      <formula>0</formula>
    </cfRule>
    <cfRule type="cellIs" dxfId="970" priority="962" operator="equal">
      <formula>1</formula>
    </cfRule>
  </conditionalFormatting>
  <conditionalFormatting sqref="KS21:KV24">
    <cfRule type="cellIs" dxfId="969" priority="955" operator="equal">
      <formula>0</formula>
    </cfRule>
    <cfRule type="cellIs" dxfId="968" priority="956" operator="equal">
      <formula>1</formula>
    </cfRule>
  </conditionalFormatting>
  <conditionalFormatting sqref="KW21:KX24">
    <cfRule type="cellIs" dxfId="967" priority="959" operator="equal">
      <formula>0</formula>
    </cfRule>
    <cfRule type="cellIs" dxfId="966" priority="960" operator="equal">
      <formula>1</formula>
    </cfRule>
  </conditionalFormatting>
  <conditionalFormatting sqref="KY21:KY24">
    <cfRule type="cellIs" dxfId="965" priority="957" operator="equal">
      <formula>0</formula>
    </cfRule>
    <cfRule type="cellIs" dxfId="964" priority="958" operator="equal">
      <formula>1</formula>
    </cfRule>
  </conditionalFormatting>
  <conditionalFormatting sqref="KW21:KX24">
    <cfRule type="cellIs" dxfId="963" priority="953" operator="equal">
      <formula>0</formula>
    </cfRule>
    <cfRule type="cellIs" dxfId="962" priority="954" operator="equal">
      <formula>1</formula>
    </cfRule>
  </conditionalFormatting>
  <conditionalFormatting sqref="KX21:KX24">
    <cfRule type="cellIs" dxfId="961" priority="951" operator="equal">
      <formula>0</formula>
    </cfRule>
    <cfRule type="cellIs" dxfId="960" priority="952" operator="equal">
      <formula>1</formula>
    </cfRule>
  </conditionalFormatting>
  <conditionalFormatting sqref="KS26:KV27">
    <cfRule type="cellIs" dxfId="959" priority="945" operator="equal">
      <formula>0</formula>
    </cfRule>
    <cfRule type="cellIs" dxfId="958" priority="946" operator="equal">
      <formula>1</formula>
    </cfRule>
  </conditionalFormatting>
  <conditionalFormatting sqref="KY26:KY27">
    <cfRule type="cellIs" dxfId="957" priority="947" operator="equal">
      <formula>0</formula>
    </cfRule>
    <cfRule type="cellIs" dxfId="956" priority="948" operator="equal">
      <formula>1</formula>
    </cfRule>
  </conditionalFormatting>
  <conditionalFormatting sqref="KW26:KX27">
    <cfRule type="cellIs" dxfId="955" priority="943" operator="equal">
      <formula>0</formula>
    </cfRule>
    <cfRule type="cellIs" dxfId="954" priority="944" operator="equal">
      <formula>1</formula>
    </cfRule>
  </conditionalFormatting>
  <conditionalFormatting sqref="KX26:KX27">
    <cfRule type="cellIs" dxfId="953" priority="941" operator="equal">
      <formula>0</formula>
    </cfRule>
    <cfRule type="cellIs" dxfId="952" priority="942" operator="equal">
      <formula>1</formula>
    </cfRule>
  </conditionalFormatting>
  <conditionalFormatting sqref="KS30:KV31">
    <cfRule type="cellIs" dxfId="951" priority="935" operator="equal">
      <formula>0</formula>
    </cfRule>
    <cfRule type="cellIs" dxfId="950" priority="936" operator="equal">
      <formula>1</formula>
    </cfRule>
  </conditionalFormatting>
  <conditionalFormatting sqref="KW30:KX31">
    <cfRule type="cellIs" dxfId="949" priority="939" operator="equal">
      <formula>0</formula>
    </cfRule>
    <cfRule type="cellIs" dxfId="948" priority="940" operator="equal">
      <formula>1</formula>
    </cfRule>
  </conditionalFormatting>
  <conditionalFormatting sqref="KY30:KY31">
    <cfRule type="cellIs" dxfId="947" priority="937" operator="equal">
      <formula>0</formula>
    </cfRule>
    <cfRule type="cellIs" dxfId="946" priority="938" operator="equal">
      <formula>1</formula>
    </cfRule>
  </conditionalFormatting>
  <conditionalFormatting sqref="KW30:KX31">
    <cfRule type="cellIs" dxfId="945" priority="933" operator="equal">
      <formula>0</formula>
    </cfRule>
    <cfRule type="cellIs" dxfId="944" priority="934" operator="equal">
      <formula>1</formula>
    </cfRule>
  </conditionalFormatting>
  <conditionalFormatting sqref="KX30:KX31">
    <cfRule type="cellIs" dxfId="943" priority="931" operator="equal">
      <formula>0</formula>
    </cfRule>
    <cfRule type="cellIs" dxfId="942" priority="932" operator="equal">
      <formula>1</formula>
    </cfRule>
  </conditionalFormatting>
  <conditionalFormatting sqref="KS34:KV37">
    <cfRule type="cellIs" dxfId="941" priority="925" operator="equal">
      <formula>0</formula>
    </cfRule>
    <cfRule type="cellIs" dxfId="940" priority="926" operator="equal">
      <formula>1</formula>
    </cfRule>
  </conditionalFormatting>
  <conditionalFormatting sqref="KW34:KX37">
    <cfRule type="cellIs" dxfId="939" priority="929" operator="equal">
      <formula>0</formula>
    </cfRule>
    <cfRule type="cellIs" dxfId="938" priority="930" operator="equal">
      <formula>1</formula>
    </cfRule>
  </conditionalFormatting>
  <conditionalFormatting sqref="KY34:KY37">
    <cfRule type="cellIs" dxfId="937" priority="927" operator="equal">
      <formula>0</formula>
    </cfRule>
    <cfRule type="cellIs" dxfId="936" priority="928" operator="equal">
      <formula>1</formula>
    </cfRule>
  </conditionalFormatting>
  <conditionalFormatting sqref="KW34:KX37">
    <cfRule type="cellIs" dxfId="935" priority="923" operator="equal">
      <formula>0</formula>
    </cfRule>
    <cfRule type="cellIs" dxfId="934" priority="924" operator="equal">
      <formula>1</formula>
    </cfRule>
  </conditionalFormatting>
  <conditionalFormatting sqref="KX34:KX37">
    <cfRule type="cellIs" dxfId="933" priority="921" operator="equal">
      <formula>0</formula>
    </cfRule>
    <cfRule type="cellIs" dxfId="932" priority="922" operator="equal">
      <formula>1</formula>
    </cfRule>
  </conditionalFormatting>
  <conditionalFormatting sqref="KS39:KV41">
    <cfRule type="cellIs" dxfId="931" priority="915" operator="equal">
      <formula>0</formula>
    </cfRule>
    <cfRule type="cellIs" dxfId="930" priority="916" operator="equal">
      <formula>1</formula>
    </cfRule>
  </conditionalFormatting>
  <conditionalFormatting sqref="KW39:KX41">
    <cfRule type="cellIs" dxfId="929" priority="919" operator="equal">
      <formula>0</formula>
    </cfRule>
    <cfRule type="cellIs" dxfId="928" priority="920" operator="equal">
      <formula>1</formula>
    </cfRule>
  </conditionalFormatting>
  <conditionalFormatting sqref="KY39:KY41">
    <cfRule type="cellIs" dxfId="927" priority="917" operator="equal">
      <formula>0</formula>
    </cfRule>
    <cfRule type="cellIs" dxfId="926" priority="918" operator="equal">
      <formula>1</formula>
    </cfRule>
  </conditionalFormatting>
  <conditionalFormatting sqref="KW39:KX41">
    <cfRule type="cellIs" dxfId="925" priority="913" operator="equal">
      <formula>0</formula>
    </cfRule>
    <cfRule type="cellIs" dxfId="924" priority="914" operator="equal">
      <formula>1</formula>
    </cfRule>
  </conditionalFormatting>
  <conditionalFormatting sqref="KX39:KX41">
    <cfRule type="cellIs" dxfId="923" priority="911" operator="equal">
      <formula>0</formula>
    </cfRule>
    <cfRule type="cellIs" dxfId="922" priority="912" operator="equal">
      <formula>1</formula>
    </cfRule>
  </conditionalFormatting>
  <conditionalFormatting sqref="KS43:KV45">
    <cfRule type="cellIs" dxfId="921" priority="905" operator="equal">
      <formula>0</formula>
    </cfRule>
    <cfRule type="cellIs" dxfId="920" priority="906" operator="equal">
      <formula>1</formula>
    </cfRule>
  </conditionalFormatting>
  <conditionalFormatting sqref="KW43:KX45">
    <cfRule type="cellIs" dxfId="919" priority="909" operator="equal">
      <formula>0</formula>
    </cfRule>
    <cfRule type="cellIs" dxfId="918" priority="910" operator="equal">
      <formula>1</formula>
    </cfRule>
  </conditionalFormatting>
  <conditionalFormatting sqref="KY43:KY45">
    <cfRule type="cellIs" dxfId="917" priority="907" operator="equal">
      <formula>0</formula>
    </cfRule>
    <cfRule type="cellIs" dxfId="916" priority="908" operator="equal">
      <formula>1</formula>
    </cfRule>
  </conditionalFormatting>
  <conditionalFormatting sqref="KW43:KX45">
    <cfRule type="cellIs" dxfId="915" priority="903" operator="equal">
      <formula>0</formula>
    </cfRule>
    <cfRule type="cellIs" dxfId="914" priority="904" operator="equal">
      <formula>1</formula>
    </cfRule>
  </conditionalFormatting>
  <conditionalFormatting sqref="KX43:KX45">
    <cfRule type="cellIs" dxfId="913" priority="901" operator="equal">
      <formula>0</formula>
    </cfRule>
    <cfRule type="cellIs" dxfId="912" priority="902" operator="equal">
      <formula>1</formula>
    </cfRule>
  </conditionalFormatting>
  <conditionalFormatting sqref="KS48:KV50">
    <cfRule type="cellIs" dxfId="911" priority="895" operator="equal">
      <formula>0</formula>
    </cfRule>
    <cfRule type="cellIs" dxfId="910" priority="896" operator="equal">
      <formula>1</formula>
    </cfRule>
  </conditionalFormatting>
  <conditionalFormatting sqref="KW48:KX50">
    <cfRule type="cellIs" dxfId="909" priority="899" operator="equal">
      <formula>0</formula>
    </cfRule>
    <cfRule type="cellIs" dxfId="908" priority="900" operator="equal">
      <formula>1</formula>
    </cfRule>
  </conditionalFormatting>
  <conditionalFormatting sqref="KY48:KY50">
    <cfRule type="cellIs" dxfId="907" priority="897" operator="equal">
      <formula>0</formula>
    </cfRule>
    <cfRule type="cellIs" dxfId="906" priority="898" operator="equal">
      <formula>1</formula>
    </cfRule>
  </conditionalFormatting>
  <conditionalFormatting sqref="KW48:KX50">
    <cfRule type="cellIs" dxfId="905" priority="893" operator="equal">
      <formula>0</formula>
    </cfRule>
    <cfRule type="cellIs" dxfId="904" priority="894" operator="equal">
      <formula>1</formula>
    </cfRule>
  </conditionalFormatting>
  <conditionalFormatting sqref="KX48:KX50">
    <cfRule type="cellIs" dxfId="903" priority="891" operator="equal">
      <formula>0</formula>
    </cfRule>
    <cfRule type="cellIs" dxfId="902" priority="892" operator="equal">
      <formula>1</formula>
    </cfRule>
  </conditionalFormatting>
  <conditionalFormatting sqref="KS53:KV54">
    <cfRule type="cellIs" dxfId="901" priority="885" operator="equal">
      <formula>0</formula>
    </cfRule>
    <cfRule type="cellIs" dxfId="900" priority="886" operator="equal">
      <formula>1</formula>
    </cfRule>
  </conditionalFormatting>
  <conditionalFormatting sqref="KW53:KX54">
    <cfRule type="cellIs" dxfId="899" priority="889" operator="equal">
      <formula>0</formula>
    </cfRule>
    <cfRule type="cellIs" dxfId="898" priority="890" operator="equal">
      <formula>1</formula>
    </cfRule>
  </conditionalFormatting>
  <conditionalFormatting sqref="KY53:KY54">
    <cfRule type="cellIs" dxfId="897" priority="887" operator="equal">
      <formula>0</formula>
    </cfRule>
    <cfRule type="cellIs" dxfId="896" priority="888" operator="equal">
      <formula>1</formula>
    </cfRule>
  </conditionalFormatting>
  <conditionalFormatting sqref="KW53:KX54">
    <cfRule type="cellIs" dxfId="895" priority="883" operator="equal">
      <formula>0</formula>
    </cfRule>
    <cfRule type="cellIs" dxfId="894" priority="884" operator="equal">
      <formula>1</formula>
    </cfRule>
  </conditionalFormatting>
  <conditionalFormatting sqref="KX53:KX54">
    <cfRule type="cellIs" dxfId="893" priority="881" operator="equal">
      <formula>0</formula>
    </cfRule>
    <cfRule type="cellIs" dxfId="892" priority="882" operator="equal">
      <formula>1</formula>
    </cfRule>
  </conditionalFormatting>
  <conditionalFormatting sqref="KS57:KV58">
    <cfRule type="cellIs" dxfId="891" priority="875" operator="equal">
      <formula>0</formula>
    </cfRule>
    <cfRule type="cellIs" dxfId="890" priority="876" operator="equal">
      <formula>1</formula>
    </cfRule>
  </conditionalFormatting>
  <conditionalFormatting sqref="KW57:KX58">
    <cfRule type="cellIs" dxfId="889" priority="879" operator="equal">
      <formula>0</formula>
    </cfRule>
    <cfRule type="cellIs" dxfId="888" priority="880" operator="equal">
      <formula>1</formula>
    </cfRule>
  </conditionalFormatting>
  <conditionalFormatting sqref="KY57:KY58">
    <cfRule type="cellIs" dxfId="887" priority="877" operator="equal">
      <formula>0</formula>
    </cfRule>
    <cfRule type="cellIs" dxfId="886" priority="878" operator="equal">
      <formula>1</formula>
    </cfRule>
  </conditionalFormatting>
  <conditionalFormatting sqref="KW57:KX58">
    <cfRule type="cellIs" dxfId="885" priority="873" operator="equal">
      <formula>0</formula>
    </cfRule>
    <cfRule type="cellIs" dxfId="884" priority="874" operator="equal">
      <formula>1</formula>
    </cfRule>
  </conditionalFormatting>
  <conditionalFormatting sqref="KX57:KX58">
    <cfRule type="cellIs" dxfId="883" priority="871" operator="equal">
      <formula>0</formula>
    </cfRule>
    <cfRule type="cellIs" dxfId="882" priority="872" operator="equal">
      <formula>1</formula>
    </cfRule>
  </conditionalFormatting>
  <conditionalFormatting sqref="LE69">
    <cfRule type="cellIs" dxfId="881" priority="859" operator="equal">
      <formula>"NO HABILITADO"</formula>
    </cfRule>
    <cfRule type="cellIs" dxfId="880" priority="860" operator="equal">
      <formula>"OK"</formula>
    </cfRule>
  </conditionalFormatting>
  <conditionalFormatting sqref="LR69">
    <cfRule type="cellIs" dxfId="879" priority="857" operator="equal">
      <formula>0</formula>
    </cfRule>
    <cfRule type="cellIs" dxfId="878" priority="858" operator="equal">
      <formula>1</formula>
    </cfRule>
  </conditionalFormatting>
  <conditionalFormatting sqref="LT69">
    <cfRule type="cellIs" dxfId="877" priority="855" operator="equal">
      <formula>0</formula>
    </cfRule>
    <cfRule type="cellIs" dxfId="876" priority="856" operator="equal">
      <formula>1</formula>
    </cfRule>
  </conditionalFormatting>
  <conditionalFormatting sqref="LO69">
    <cfRule type="cellIs" dxfId="875" priority="853" operator="equal">
      <formula>0</formula>
    </cfRule>
    <cfRule type="cellIs" dxfId="874" priority="854" operator="equal">
      <formula>1</formula>
    </cfRule>
  </conditionalFormatting>
  <conditionalFormatting sqref="LL13:LO13">
    <cfRule type="cellIs" dxfId="873" priority="847" operator="equal">
      <formula>0</formula>
    </cfRule>
    <cfRule type="cellIs" dxfId="872" priority="848" operator="equal">
      <formula>1</formula>
    </cfRule>
  </conditionalFormatting>
  <conditionalFormatting sqref="LP13:LQ13">
    <cfRule type="cellIs" dxfId="871" priority="851" operator="equal">
      <formula>0</formula>
    </cfRule>
    <cfRule type="cellIs" dxfId="870" priority="852" operator="equal">
      <formula>1</formula>
    </cfRule>
  </conditionalFormatting>
  <conditionalFormatting sqref="LR13">
    <cfRule type="cellIs" dxfId="869" priority="849" operator="equal">
      <formula>0</formula>
    </cfRule>
    <cfRule type="cellIs" dxfId="868" priority="850" operator="equal">
      <formula>1</formula>
    </cfRule>
  </conditionalFormatting>
  <conditionalFormatting sqref="LP13:LQ13">
    <cfRule type="cellIs" dxfId="867" priority="845" operator="equal">
      <formula>0</formula>
    </cfRule>
    <cfRule type="cellIs" dxfId="866" priority="846" operator="equal">
      <formula>1</formula>
    </cfRule>
  </conditionalFormatting>
  <conditionalFormatting sqref="LQ13">
    <cfRule type="cellIs" dxfId="865" priority="843" operator="equal">
      <formula>0</formula>
    </cfRule>
    <cfRule type="cellIs" dxfId="864" priority="844" operator="equal">
      <formula>1</formula>
    </cfRule>
  </conditionalFormatting>
  <conditionalFormatting sqref="LL12">
    <cfRule type="cellIs" dxfId="863" priority="841" operator="equal">
      <formula>0</formula>
    </cfRule>
    <cfRule type="cellIs" dxfId="862" priority="842" operator="equal">
      <formula>1</formula>
    </cfRule>
  </conditionalFormatting>
  <conditionalFormatting sqref="LL19">
    <cfRule type="cellIs" dxfId="861" priority="839" operator="equal">
      <formula>0</formula>
    </cfRule>
    <cfRule type="cellIs" dxfId="860" priority="840" operator="equal">
      <formula>1</formula>
    </cfRule>
  </conditionalFormatting>
  <conditionalFormatting sqref="LL28">
    <cfRule type="cellIs" dxfId="859" priority="837" operator="equal">
      <formula>0</formula>
    </cfRule>
    <cfRule type="cellIs" dxfId="858" priority="838" operator="equal">
      <formula>1</formula>
    </cfRule>
  </conditionalFormatting>
  <conditionalFormatting sqref="LP32:LQ33 LP38:LQ38 LP42:LQ42 LP46:LQ47 LP51:LQ51">
    <cfRule type="cellIs" dxfId="857" priority="833" operator="equal">
      <formula>0</formula>
    </cfRule>
    <cfRule type="cellIs" dxfId="856" priority="834" operator="equal">
      <formula>1</formula>
    </cfRule>
  </conditionalFormatting>
  <conditionalFormatting sqref="LR32:LR33 LR38 LR42 LR46:LR47 LR51">
    <cfRule type="cellIs" dxfId="855" priority="831" operator="equal">
      <formula>0</formula>
    </cfRule>
    <cfRule type="cellIs" dxfId="854" priority="832" operator="equal">
      <formula>1</formula>
    </cfRule>
  </conditionalFormatting>
  <conditionalFormatting sqref="LL32:LO33 LL38:LO38 LL42:LO42 LL46:LO47 LL51:LO51">
    <cfRule type="cellIs" dxfId="853" priority="829" operator="equal">
      <formula>0</formula>
    </cfRule>
    <cfRule type="cellIs" dxfId="852" priority="830" operator="equal">
      <formula>1</formula>
    </cfRule>
  </conditionalFormatting>
  <conditionalFormatting sqref="LM69">
    <cfRule type="cellIs" dxfId="851" priority="835" operator="equal">
      <formula>0</formula>
    </cfRule>
    <cfRule type="cellIs" dxfId="850" priority="836" operator="equal">
      <formula>1</formula>
    </cfRule>
  </conditionalFormatting>
  <conditionalFormatting sqref="LP32:LQ33 LP38:LQ38 LP42:LQ42 LP46:LQ47 LP51:LQ51">
    <cfRule type="cellIs" dxfId="849" priority="827" operator="equal">
      <formula>0</formula>
    </cfRule>
    <cfRule type="cellIs" dxfId="848" priority="828" operator="equal">
      <formula>1</formula>
    </cfRule>
  </conditionalFormatting>
  <conditionalFormatting sqref="LQ32:LQ33 LQ38 LQ42 LQ46:LQ47 LQ51">
    <cfRule type="cellIs" dxfId="847" priority="825" operator="equal">
      <formula>0</formula>
    </cfRule>
    <cfRule type="cellIs" dxfId="846" priority="826" operator="equal">
      <formula>1</formula>
    </cfRule>
  </conditionalFormatting>
  <conditionalFormatting sqref="LP26:LQ27">
    <cfRule type="cellIs" dxfId="845" priority="777" operator="equal">
      <formula>0</formula>
    </cfRule>
    <cfRule type="cellIs" dxfId="844" priority="778" operator="equal">
      <formula>1</formula>
    </cfRule>
  </conditionalFormatting>
  <conditionalFormatting sqref="LL29">
    <cfRule type="cellIs" dxfId="843" priority="821" operator="equal">
      <formula>0</formula>
    </cfRule>
    <cfRule type="cellIs" dxfId="842" priority="822" operator="equal">
      <formula>1</formula>
    </cfRule>
  </conditionalFormatting>
  <conditionalFormatting sqref="LR55">
    <cfRule type="cellIs" dxfId="841" priority="817" operator="equal">
      <formula>0</formula>
    </cfRule>
    <cfRule type="cellIs" dxfId="840" priority="818" operator="equal">
      <formula>1</formula>
    </cfRule>
  </conditionalFormatting>
  <conditionalFormatting sqref="LP55:LQ55">
    <cfRule type="cellIs" dxfId="839" priority="819" operator="equal">
      <formula>0</formula>
    </cfRule>
    <cfRule type="cellIs" dxfId="838" priority="820" operator="equal">
      <formula>1</formula>
    </cfRule>
  </conditionalFormatting>
  <conditionalFormatting sqref="LP55:LQ55">
    <cfRule type="cellIs" dxfId="837" priority="813" operator="equal">
      <formula>0</formula>
    </cfRule>
    <cfRule type="cellIs" dxfId="836" priority="814" operator="equal">
      <formula>1</formula>
    </cfRule>
  </conditionalFormatting>
  <conditionalFormatting sqref="LL56:LO56">
    <cfRule type="cellIs" dxfId="835" priority="805" operator="equal">
      <formula>0</formula>
    </cfRule>
    <cfRule type="cellIs" dxfId="834" priority="806" operator="equal">
      <formula>1</formula>
    </cfRule>
  </conditionalFormatting>
  <conditionalFormatting sqref="LP56:LQ56">
    <cfRule type="cellIs" dxfId="833" priority="809" operator="equal">
      <formula>0</formula>
    </cfRule>
    <cfRule type="cellIs" dxfId="832" priority="810" operator="equal">
      <formula>1</formula>
    </cfRule>
  </conditionalFormatting>
  <conditionalFormatting sqref="LR56">
    <cfRule type="cellIs" dxfId="831" priority="807" operator="equal">
      <formula>0</formula>
    </cfRule>
    <cfRule type="cellIs" dxfId="830" priority="808" operator="equal">
      <formula>1</formula>
    </cfRule>
  </conditionalFormatting>
  <conditionalFormatting sqref="LP56:LQ56">
    <cfRule type="cellIs" dxfId="829" priority="803" operator="equal">
      <formula>0</formula>
    </cfRule>
    <cfRule type="cellIs" dxfId="828" priority="804" operator="equal">
      <formula>1</formula>
    </cfRule>
  </conditionalFormatting>
  <conditionalFormatting sqref="LQ56">
    <cfRule type="cellIs" dxfId="827" priority="801" operator="equal">
      <formula>0</formula>
    </cfRule>
    <cfRule type="cellIs" dxfId="826" priority="802" operator="equal">
      <formula>1</formula>
    </cfRule>
  </conditionalFormatting>
  <conditionalFormatting sqref="LL25">
    <cfRule type="cellIs" dxfId="825" priority="823" operator="equal">
      <formula>0</formula>
    </cfRule>
    <cfRule type="cellIs" dxfId="824" priority="824" operator="equal">
      <formula>1</formula>
    </cfRule>
  </conditionalFormatting>
  <conditionalFormatting sqref="LL55:LO55">
    <cfRule type="cellIs" dxfId="823" priority="815" operator="equal">
      <formula>0</formula>
    </cfRule>
    <cfRule type="cellIs" dxfId="822" priority="816" operator="equal">
      <formula>1</formula>
    </cfRule>
  </conditionalFormatting>
  <conditionalFormatting sqref="LQ55">
    <cfRule type="cellIs" dxfId="821" priority="811" operator="equal">
      <formula>0</formula>
    </cfRule>
    <cfRule type="cellIs" dxfId="820" priority="812" operator="equal">
      <formula>1</formula>
    </cfRule>
  </conditionalFormatting>
  <conditionalFormatting sqref="LL52:LO52">
    <cfRule type="cellIs" dxfId="819" priority="693" operator="equal">
      <formula>0</formula>
    </cfRule>
    <cfRule type="cellIs" dxfId="818" priority="694" operator="equal">
      <formula>1</formula>
    </cfRule>
  </conditionalFormatting>
  <conditionalFormatting sqref="LP52:LQ52">
    <cfRule type="cellIs" dxfId="817" priority="697" operator="equal">
      <formula>0</formula>
    </cfRule>
    <cfRule type="cellIs" dxfId="816" priority="698" operator="equal">
      <formula>1</formula>
    </cfRule>
  </conditionalFormatting>
  <conditionalFormatting sqref="LR52">
    <cfRule type="cellIs" dxfId="815" priority="695" operator="equal">
      <formula>0</formula>
    </cfRule>
    <cfRule type="cellIs" dxfId="814" priority="696" operator="equal">
      <formula>1</formula>
    </cfRule>
  </conditionalFormatting>
  <conditionalFormatting sqref="LP52:LQ52">
    <cfRule type="cellIs" dxfId="813" priority="691" operator="equal">
      <formula>0</formula>
    </cfRule>
    <cfRule type="cellIs" dxfId="812" priority="692" operator="equal">
      <formula>1</formula>
    </cfRule>
  </conditionalFormatting>
  <conditionalFormatting sqref="LQ52">
    <cfRule type="cellIs" dxfId="811" priority="689" operator="equal">
      <formula>0</formula>
    </cfRule>
    <cfRule type="cellIs" dxfId="810" priority="690" operator="equal">
      <formula>1</formula>
    </cfRule>
  </conditionalFormatting>
  <conditionalFormatting sqref="LL14:LO18">
    <cfRule type="cellIs" dxfId="809" priority="795" operator="equal">
      <formula>0</formula>
    </cfRule>
    <cfRule type="cellIs" dxfId="808" priority="796" operator="equal">
      <formula>1</formula>
    </cfRule>
  </conditionalFormatting>
  <conditionalFormatting sqref="LP14:LQ18">
    <cfRule type="cellIs" dxfId="807" priority="799" operator="equal">
      <formula>0</formula>
    </cfRule>
    <cfRule type="cellIs" dxfId="806" priority="800" operator="equal">
      <formula>1</formula>
    </cfRule>
  </conditionalFormatting>
  <conditionalFormatting sqref="LR14:LR18">
    <cfRule type="cellIs" dxfId="805" priority="797" operator="equal">
      <formula>0</formula>
    </cfRule>
    <cfRule type="cellIs" dxfId="804" priority="798" operator="equal">
      <formula>1</formula>
    </cfRule>
  </conditionalFormatting>
  <conditionalFormatting sqref="LP14:LQ18">
    <cfRule type="cellIs" dxfId="803" priority="793" operator="equal">
      <formula>0</formula>
    </cfRule>
    <cfRule type="cellIs" dxfId="802" priority="794" operator="equal">
      <formula>1</formula>
    </cfRule>
  </conditionalFormatting>
  <conditionalFormatting sqref="LQ14:LQ18">
    <cfRule type="cellIs" dxfId="801" priority="791" operator="equal">
      <formula>0</formula>
    </cfRule>
    <cfRule type="cellIs" dxfId="800" priority="792" operator="equal">
      <formula>1</formula>
    </cfRule>
  </conditionalFormatting>
  <conditionalFormatting sqref="LL20">
    <cfRule type="cellIs" dxfId="799" priority="789" operator="equal">
      <formula>0</formula>
    </cfRule>
    <cfRule type="cellIs" dxfId="798" priority="790" operator="equal">
      <formula>1</formula>
    </cfRule>
  </conditionalFormatting>
  <conditionalFormatting sqref="LL21:LO24">
    <cfRule type="cellIs" dxfId="797" priority="783" operator="equal">
      <formula>0</formula>
    </cfRule>
    <cfRule type="cellIs" dxfId="796" priority="784" operator="equal">
      <formula>1</formula>
    </cfRule>
  </conditionalFormatting>
  <conditionalFormatting sqref="LP21:LQ24">
    <cfRule type="cellIs" dxfId="795" priority="787" operator="equal">
      <formula>0</formula>
    </cfRule>
    <cfRule type="cellIs" dxfId="794" priority="788" operator="equal">
      <formula>1</formula>
    </cfRule>
  </conditionalFormatting>
  <conditionalFormatting sqref="LR21:LR24">
    <cfRule type="cellIs" dxfId="793" priority="785" operator="equal">
      <formula>0</formula>
    </cfRule>
    <cfRule type="cellIs" dxfId="792" priority="786" operator="equal">
      <formula>1</formula>
    </cfRule>
  </conditionalFormatting>
  <conditionalFormatting sqref="LP21:LQ24">
    <cfRule type="cellIs" dxfId="791" priority="781" operator="equal">
      <formula>0</formula>
    </cfRule>
    <cfRule type="cellIs" dxfId="790" priority="782" operator="equal">
      <formula>1</formula>
    </cfRule>
  </conditionalFormatting>
  <conditionalFormatting sqref="LQ21:LQ24">
    <cfRule type="cellIs" dxfId="789" priority="779" operator="equal">
      <formula>0</formula>
    </cfRule>
    <cfRule type="cellIs" dxfId="788" priority="780" operator="equal">
      <formula>1</formula>
    </cfRule>
  </conditionalFormatting>
  <conditionalFormatting sqref="LL26:LO27">
    <cfRule type="cellIs" dxfId="787" priority="773" operator="equal">
      <formula>0</formula>
    </cfRule>
    <cfRule type="cellIs" dxfId="786" priority="774" operator="equal">
      <formula>1</formula>
    </cfRule>
  </conditionalFormatting>
  <conditionalFormatting sqref="LR26:LR27">
    <cfRule type="cellIs" dxfId="785" priority="775" operator="equal">
      <formula>0</formula>
    </cfRule>
    <cfRule type="cellIs" dxfId="784" priority="776" operator="equal">
      <formula>1</formula>
    </cfRule>
  </conditionalFormatting>
  <conditionalFormatting sqref="LP26:LQ27">
    <cfRule type="cellIs" dxfId="783" priority="771" operator="equal">
      <formula>0</formula>
    </cfRule>
    <cfRule type="cellIs" dxfId="782" priority="772" operator="equal">
      <formula>1</formula>
    </cfRule>
  </conditionalFormatting>
  <conditionalFormatting sqref="LQ26:LQ27">
    <cfRule type="cellIs" dxfId="781" priority="769" operator="equal">
      <formula>0</formula>
    </cfRule>
    <cfRule type="cellIs" dxfId="780" priority="770" operator="equal">
      <formula>1</formula>
    </cfRule>
  </conditionalFormatting>
  <conditionalFormatting sqref="LL30:LO31">
    <cfRule type="cellIs" dxfId="779" priority="763" operator="equal">
      <formula>0</formula>
    </cfRule>
    <cfRule type="cellIs" dxfId="778" priority="764" operator="equal">
      <formula>1</formula>
    </cfRule>
  </conditionalFormatting>
  <conditionalFormatting sqref="LP30:LQ31">
    <cfRule type="cellIs" dxfId="777" priority="767" operator="equal">
      <formula>0</formula>
    </cfRule>
    <cfRule type="cellIs" dxfId="776" priority="768" operator="equal">
      <formula>1</formula>
    </cfRule>
  </conditionalFormatting>
  <conditionalFormatting sqref="LR30:LR31">
    <cfRule type="cellIs" dxfId="775" priority="765" operator="equal">
      <formula>0</formula>
    </cfRule>
    <cfRule type="cellIs" dxfId="774" priority="766" operator="equal">
      <formula>1</formula>
    </cfRule>
  </conditionalFormatting>
  <conditionalFormatting sqref="LP30:LQ31">
    <cfRule type="cellIs" dxfId="773" priority="761" operator="equal">
      <formula>0</formula>
    </cfRule>
    <cfRule type="cellIs" dxfId="772" priority="762" operator="equal">
      <formula>1</formula>
    </cfRule>
  </conditionalFormatting>
  <conditionalFormatting sqref="LQ30:LQ31">
    <cfRule type="cellIs" dxfId="771" priority="759" operator="equal">
      <formula>0</formula>
    </cfRule>
    <cfRule type="cellIs" dxfId="770" priority="760" operator="equal">
      <formula>1</formula>
    </cfRule>
  </conditionalFormatting>
  <conditionalFormatting sqref="LL34:LO37">
    <cfRule type="cellIs" dxfId="769" priority="753" operator="equal">
      <formula>0</formula>
    </cfRule>
    <cfRule type="cellIs" dxfId="768" priority="754" operator="equal">
      <formula>1</formula>
    </cfRule>
  </conditionalFormatting>
  <conditionalFormatting sqref="LP34:LQ37">
    <cfRule type="cellIs" dxfId="767" priority="757" operator="equal">
      <formula>0</formula>
    </cfRule>
    <cfRule type="cellIs" dxfId="766" priority="758" operator="equal">
      <formula>1</formula>
    </cfRule>
  </conditionalFormatting>
  <conditionalFormatting sqref="LR34:LR37">
    <cfRule type="cellIs" dxfId="765" priority="755" operator="equal">
      <formula>0</formula>
    </cfRule>
    <cfRule type="cellIs" dxfId="764" priority="756" operator="equal">
      <formula>1</formula>
    </cfRule>
  </conditionalFormatting>
  <conditionalFormatting sqref="LP34:LQ37">
    <cfRule type="cellIs" dxfId="763" priority="751" operator="equal">
      <formula>0</formula>
    </cfRule>
    <cfRule type="cellIs" dxfId="762" priority="752" operator="equal">
      <formula>1</formula>
    </cfRule>
  </conditionalFormatting>
  <conditionalFormatting sqref="LQ34:LQ37">
    <cfRule type="cellIs" dxfId="761" priority="749" operator="equal">
      <formula>0</formula>
    </cfRule>
    <cfRule type="cellIs" dxfId="760" priority="750" operator="equal">
      <formula>1</formula>
    </cfRule>
  </conditionalFormatting>
  <conditionalFormatting sqref="LL39:LO41">
    <cfRule type="cellIs" dxfId="759" priority="743" operator="equal">
      <formula>0</formula>
    </cfRule>
    <cfRule type="cellIs" dxfId="758" priority="744" operator="equal">
      <formula>1</formula>
    </cfRule>
  </conditionalFormatting>
  <conditionalFormatting sqref="LP39:LQ41">
    <cfRule type="cellIs" dxfId="757" priority="747" operator="equal">
      <formula>0</formula>
    </cfRule>
    <cfRule type="cellIs" dxfId="756" priority="748" operator="equal">
      <formula>1</formula>
    </cfRule>
  </conditionalFormatting>
  <conditionalFormatting sqref="LR39:LR41">
    <cfRule type="cellIs" dxfId="755" priority="745" operator="equal">
      <formula>0</formula>
    </cfRule>
    <cfRule type="cellIs" dxfId="754" priority="746" operator="equal">
      <formula>1</formula>
    </cfRule>
  </conditionalFormatting>
  <conditionalFormatting sqref="LP39:LQ41">
    <cfRule type="cellIs" dxfId="753" priority="741" operator="equal">
      <formula>0</formula>
    </cfRule>
    <cfRule type="cellIs" dxfId="752" priority="742" operator="equal">
      <formula>1</formula>
    </cfRule>
  </conditionalFormatting>
  <conditionalFormatting sqref="LQ39:LQ41">
    <cfRule type="cellIs" dxfId="751" priority="739" operator="equal">
      <formula>0</formula>
    </cfRule>
    <cfRule type="cellIs" dxfId="750" priority="740" operator="equal">
      <formula>1</formula>
    </cfRule>
  </conditionalFormatting>
  <conditionalFormatting sqref="LL43:LO45">
    <cfRule type="cellIs" dxfId="749" priority="733" operator="equal">
      <formula>0</formula>
    </cfRule>
    <cfRule type="cellIs" dxfId="748" priority="734" operator="equal">
      <formula>1</formula>
    </cfRule>
  </conditionalFormatting>
  <conditionalFormatting sqref="LP43:LQ45">
    <cfRule type="cellIs" dxfId="747" priority="737" operator="equal">
      <formula>0</formula>
    </cfRule>
    <cfRule type="cellIs" dxfId="746" priority="738" operator="equal">
      <formula>1</formula>
    </cfRule>
  </conditionalFormatting>
  <conditionalFormatting sqref="LR43:LR45">
    <cfRule type="cellIs" dxfId="745" priority="735" operator="equal">
      <formula>0</formula>
    </cfRule>
    <cfRule type="cellIs" dxfId="744" priority="736" operator="equal">
      <formula>1</formula>
    </cfRule>
  </conditionalFormatting>
  <conditionalFormatting sqref="LP43:LQ45">
    <cfRule type="cellIs" dxfId="743" priority="731" operator="equal">
      <formula>0</formula>
    </cfRule>
    <cfRule type="cellIs" dxfId="742" priority="732" operator="equal">
      <formula>1</formula>
    </cfRule>
  </conditionalFormatting>
  <conditionalFormatting sqref="LQ43:LQ45">
    <cfRule type="cellIs" dxfId="741" priority="729" operator="equal">
      <formula>0</formula>
    </cfRule>
    <cfRule type="cellIs" dxfId="740" priority="730" operator="equal">
      <formula>1</formula>
    </cfRule>
  </conditionalFormatting>
  <conditionalFormatting sqref="LL48:LO50">
    <cfRule type="cellIs" dxfId="739" priority="723" operator="equal">
      <formula>0</formula>
    </cfRule>
    <cfRule type="cellIs" dxfId="738" priority="724" operator="equal">
      <formula>1</formula>
    </cfRule>
  </conditionalFormatting>
  <conditionalFormatting sqref="LP48:LQ50">
    <cfRule type="cellIs" dxfId="737" priority="727" operator="equal">
      <formula>0</formula>
    </cfRule>
    <cfRule type="cellIs" dxfId="736" priority="728" operator="equal">
      <formula>1</formula>
    </cfRule>
  </conditionalFormatting>
  <conditionalFormatting sqref="LR48:LR50">
    <cfRule type="cellIs" dxfId="735" priority="725" operator="equal">
      <formula>0</formula>
    </cfRule>
    <cfRule type="cellIs" dxfId="734" priority="726" operator="equal">
      <formula>1</formula>
    </cfRule>
  </conditionalFormatting>
  <conditionalFormatting sqref="LP48:LQ50">
    <cfRule type="cellIs" dxfId="733" priority="721" operator="equal">
      <formula>0</formula>
    </cfRule>
    <cfRule type="cellIs" dxfId="732" priority="722" operator="equal">
      <formula>1</formula>
    </cfRule>
  </conditionalFormatting>
  <conditionalFormatting sqref="LQ48:LQ50">
    <cfRule type="cellIs" dxfId="731" priority="719" operator="equal">
      <formula>0</formula>
    </cfRule>
    <cfRule type="cellIs" dxfId="730" priority="720" operator="equal">
      <formula>1</formula>
    </cfRule>
  </conditionalFormatting>
  <conditionalFormatting sqref="LL53:LO54">
    <cfRule type="cellIs" dxfId="729" priority="713" operator="equal">
      <formula>0</formula>
    </cfRule>
    <cfRule type="cellIs" dxfId="728" priority="714" operator="equal">
      <formula>1</formula>
    </cfRule>
  </conditionalFormatting>
  <conditionalFormatting sqref="LP53:LQ54">
    <cfRule type="cellIs" dxfId="727" priority="717" operator="equal">
      <formula>0</formula>
    </cfRule>
    <cfRule type="cellIs" dxfId="726" priority="718" operator="equal">
      <formula>1</formula>
    </cfRule>
  </conditionalFormatting>
  <conditionalFormatting sqref="LR53:LR54">
    <cfRule type="cellIs" dxfId="725" priority="715" operator="equal">
      <formula>0</formula>
    </cfRule>
    <cfRule type="cellIs" dxfId="724" priority="716" operator="equal">
      <formula>1</formula>
    </cfRule>
  </conditionalFormatting>
  <conditionalFormatting sqref="LP53:LQ54">
    <cfRule type="cellIs" dxfId="723" priority="711" operator="equal">
      <formula>0</formula>
    </cfRule>
    <cfRule type="cellIs" dxfId="722" priority="712" operator="equal">
      <formula>1</formula>
    </cfRule>
  </conditionalFormatting>
  <conditionalFormatting sqref="LQ53:LQ54">
    <cfRule type="cellIs" dxfId="721" priority="709" operator="equal">
      <formula>0</formula>
    </cfRule>
    <cfRule type="cellIs" dxfId="720" priority="710" operator="equal">
      <formula>1</formula>
    </cfRule>
  </conditionalFormatting>
  <conditionalFormatting sqref="LL57:LO58">
    <cfRule type="cellIs" dxfId="719" priority="703" operator="equal">
      <formula>0</formula>
    </cfRule>
    <cfRule type="cellIs" dxfId="718" priority="704" operator="equal">
      <formula>1</formula>
    </cfRule>
  </conditionalFormatting>
  <conditionalFormatting sqref="LP57:LQ58">
    <cfRule type="cellIs" dxfId="717" priority="707" operator="equal">
      <formula>0</formula>
    </cfRule>
    <cfRule type="cellIs" dxfId="716" priority="708" operator="equal">
      <formula>1</formula>
    </cfRule>
  </conditionalFormatting>
  <conditionalFormatting sqref="LR57:LR58">
    <cfRule type="cellIs" dxfId="715" priority="705" operator="equal">
      <formula>0</formula>
    </cfRule>
    <cfRule type="cellIs" dxfId="714" priority="706" operator="equal">
      <formula>1</formula>
    </cfRule>
  </conditionalFormatting>
  <conditionalFormatting sqref="LP57:LQ58">
    <cfRule type="cellIs" dxfId="713" priority="701" operator="equal">
      <formula>0</formula>
    </cfRule>
    <cfRule type="cellIs" dxfId="712" priority="702" operator="equal">
      <formula>1</formula>
    </cfRule>
  </conditionalFormatting>
  <conditionalFormatting sqref="LQ57:LQ58">
    <cfRule type="cellIs" dxfId="711" priority="699" operator="equal">
      <formula>0</formula>
    </cfRule>
    <cfRule type="cellIs" dxfId="710" priority="700" operator="equal">
      <formula>1</formula>
    </cfRule>
  </conditionalFormatting>
  <conditionalFormatting sqref="LX69">
    <cfRule type="cellIs" dxfId="709" priority="687" operator="equal">
      <formula>"NO HABILITADO"</formula>
    </cfRule>
    <cfRule type="cellIs" dxfId="708" priority="688" operator="equal">
      <formula>"OK"</formula>
    </cfRule>
  </conditionalFormatting>
  <conditionalFormatting sqref="MK69">
    <cfRule type="cellIs" dxfId="707" priority="685" operator="equal">
      <formula>0</formula>
    </cfRule>
    <cfRule type="cellIs" dxfId="706" priority="686" operator="equal">
      <formula>1</formula>
    </cfRule>
  </conditionalFormatting>
  <conditionalFormatting sqref="MM69">
    <cfRule type="cellIs" dxfId="705" priority="683" operator="equal">
      <formula>0</formula>
    </cfRule>
    <cfRule type="cellIs" dxfId="704" priority="684" operator="equal">
      <formula>1</formula>
    </cfRule>
  </conditionalFormatting>
  <conditionalFormatting sqref="MH69">
    <cfRule type="cellIs" dxfId="703" priority="681" operator="equal">
      <formula>0</formula>
    </cfRule>
    <cfRule type="cellIs" dxfId="702" priority="682" operator="equal">
      <formula>1</formula>
    </cfRule>
  </conditionalFormatting>
  <conditionalFormatting sqref="ME13:MH13">
    <cfRule type="cellIs" dxfId="701" priority="675" operator="equal">
      <formula>0</formula>
    </cfRule>
    <cfRule type="cellIs" dxfId="700" priority="676" operator="equal">
      <formula>1</formula>
    </cfRule>
  </conditionalFormatting>
  <conditionalFormatting sqref="MI13:MJ13">
    <cfRule type="cellIs" dxfId="699" priority="679" operator="equal">
      <formula>0</formula>
    </cfRule>
    <cfRule type="cellIs" dxfId="698" priority="680" operator="equal">
      <formula>1</formula>
    </cfRule>
  </conditionalFormatting>
  <conditionalFormatting sqref="MK13">
    <cfRule type="cellIs" dxfId="697" priority="677" operator="equal">
      <formula>0</formula>
    </cfRule>
    <cfRule type="cellIs" dxfId="696" priority="678" operator="equal">
      <formula>1</formula>
    </cfRule>
  </conditionalFormatting>
  <conditionalFormatting sqref="MI13:MJ13">
    <cfRule type="cellIs" dxfId="695" priority="673" operator="equal">
      <formula>0</formula>
    </cfRule>
    <cfRule type="cellIs" dxfId="694" priority="674" operator="equal">
      <formula>1</formula>
    </cfRule>
  </conditionalFormatting>
  <conditionalFormatting sqref="MJ13">
    <cfRule type="cellIs" dxfId="693" priority="671" operator="equal">
      <formula>0</formula>
    </cfRule>
    <cfRule type="cellIs" dxfId="692" priority="672" operator="equal">
      <formula>1</formula>
    </cfRule>
  </conditionalFormatting>
  <conditionalFormatting sqref="ME12">
    <cfRule type="cellIs" dxfId="691" priority="669" operator="equal">
      <formula>0</formula>
    </cfRule>
    <cfRule type="cellIs" dxfId="690" priority="670" operator="equal">
      <formula>1</formula>
    </cfRule>
  </conditionalFormatting>
  <conditionalFormatting sqref="ME19">
    <cfRule type="cellIs" dxfId="689" priority="667" operator="equal">
      <formula>0</formula>
    </cfRule>
    <cfRule type="cellIs" dxfId="688" priority="668" operator="equal">
      <formula>1</formula>
    </cfRule>
  </conditionalFormatting>
  <conditionalFormatting sqref="ME28">
    <cfRule type="cellIs" dxfId="687" priority="665" operator="equal">
      <formula>0</formula>
    </cfRule>
    <cfRule type="cellIs" dxfId="686" priority="666" operator="equal">
      <formula>1</formula>
    </cfRule>
  </conditionalFormatting>
  <conditionalFormatting sqref="MI32:MJ33 MI38:MJ38 MI42:MJ42 MI46:MJ47 MI51:MJ51">
    <cfRule type="cellIs" dxfId="685" priority="661" operator="equal">
      <formula>0</formula>
    </cfRule>
    <cfRule type="cellIs" dxfId="684" priority="662" operator="equal">
      <formula>1</formula>
    </cfRule>
  </conditionalFormatting>
  <conditionalFormatting sqref="MK32:MK33 MK38 MK42 MK46:MK47 MK51">
    <cfRule type="cellIs" dxfId="683" priority="659" operator="equal">
      <formula>0</formula>
    </cfRule>
    <cfRule type="cellIs" dxfId="682" priority="660" operator="equal">
      <formula>1</formula>
    </cfRule>
  </conditionalFormatting>
  <conditionalFormatting sqref="ME32:MH33 ME38:MH38 ME42:MH42 ME46:MH47 ME51:MH51">
    <cfRule type="cellIs" dxfId="681" priority="657" operator="equal">
      <formula>0</formula>
    </cfRule>
    <cfRule type="cellIs" dxfId="680" priority="658" operator="equal">
      <formula>1</formula>
    </cfRule>
  </conditionalFormatting>
  <conditionalFormatting sqref="MF69">
    <cfRule type="cellIs" dxfId="679" priority="663" operator="equal">
      <formula>0</formula>
    </cfRule>
    <cfRule type="cellIs" dxfId="678" priority="664" operator="equal">
      <formula>1</formula>
    </cfRule>
  </conditionalFormatting>
  <conditionalFormatting sqref="MI32:MJ33 MI38:MJ38 MI42:MJ42 MI46:MJ47 MI51:MJ51">
    <cfRule type="cellIs" dxfId="677" priority="655" operator="equal">
      <formula>0</formula>
    </cfRule>
    <cfRule type="cellIs" dxfId="676" priority="656" operator="equal">
      <formula>1</formula>
    </cfRule>
  </conditionalFormatting>
  <conditionalFormatting sqref="MJ32:MJ33 MJ38 MJ42 MJ46:MJ47 MJ51">
    <cfRule type="cellIs" dxfId="675" priority="653" operator="equal">
      <formula>0</formula>
    </cfRule>
    <cfRule type="cellIs" dxfId="674" priority="654" operator="equal">
      <formula>1</formula>
    </cfRule>
  </conditionalFormatting>
  <conditionalFormatting sqref="MI26:MJ27">
    <cfRule type="cellIs" dxfId="673" priority="605" operator="equal">
      <formula>0</formula>
    </cfRule>
    <cfRule type="cellIs" dxfId="672" priority="606" operator="equal">
      <formula>1</formula>
    </cfRule>
  </conditionalFormatting>
  <conditionalFormatting sqref="ME29">
    <cfRule type="cellIs" dxfId="671" priority="649" operator="equal">
      <formula>0</formula>
    </cfRule>
    <cfRule type="cellIs" dxfId="670" priority="650" operator="equal">
      <formula>1</formula>
    </cfRule>
  </conditionalFormatting>
  <conditionalFormatting sqref="MK55">
    <cfRule type="cellIs" dxfId="669" priority="645" operator="equal">
      <formula>0</formula>
    </cfRule>
    <cfRule type="cellIs" dxfId="668" priority="646" operator="equal">
      <formula>1</formula>
    </cfRule>
  </conditionalFormatting>
  <conditionalFormatting sqref="MI55:MJ55">
    <cfRule type="cellIs" dxfId="667" priority="647" operator="equal">
      <formula>0</formula>
    </cfRule>
    <cfRule type="cellIs" dxfId="666" priority="648" operator="equal">
      <formula>1</formula>
    </cfRule>
  </conditionalFormatting>
  <conditionalFormatting sqref="MI55:MJ55">
    <cfRule type="cellIs" dxfId="665" priority="641" operator="equal">
      <formula>0</formula>
    </cfRule>
    <cfRule type="cellIs" dxfId="664" priority="642" operator="equal">
      <formula>1</formula>
    </cfRule>
  </conditionalFormatting>
  <conditionalFormatting sqref="ME56:MH56">
    <cfRule type="cellIs" dxfId="663" priority="633" operator="equal">
      <formula>0</formula>
    </cfRule>
    <cfRule type="cellIs" dxfId="662" priority="634" operator="equal">
      <formula>1</formula>
    </cfRule>
  </conditionalFormatting>
  <conditionalFormatting sqref="MI56:MJ56">
    <cfRule type="cellIs" dxfId="661" priority="637" operator="equal">
      <formula>0</formula>
    </cfRule>
    <cfRule type="cellIs" dxfId="660" priority="638" operator="equal">
      <formula>1</formula>
    </cfRule>
  </conditionalFormatting>
  <conditionalFormatting sqref="MK56">
    <cfRule type="cellIs" dxfId="659" priority="635" operator="equal">
      <formula>0</formula>
    </cfRule>
    <cfRule type="cellIs" dxfId="658" priority="636" operator="equal">
      <formula>1</formula>
    </cfRule>
  </conditionalFormatting>
  <conditionalFormatting sqref="MI56:MJ56">
    <cfRule type="cellIs" dxfId="657" priority="631" operator="equal">
      <formula>0</formula>
    </cfRule>
    <cfRule type="cellIs" dxfId="656" priority="632" operator="equal">
      <formula>1</formula>
    </cfRule>
  </conditionalFormatting>
  <conditionalFormatting sqref="MJ56">
    <cfRule type="cellIs" dxfId="655" priority="629" operator="equal">
      <formula>0</formula>
    </cfRule>
    <cfRule type="cellIs" dxfId="654" priority="630" operator="equal">
      <formula>1</formula>
    </cfRule>
  </conditionalFormatting>
  <conditionalFormatting sqref="ME25">
    <cfRule type="cellIs" dxfId="653" priority="651" operator="equal">
      <formula>0</formula>
    </cfRule>
    <cfRule type="cellIs" dxfId="652" priority="652" operator="equal">
      <formula>1</formula>
    </cfRule>
  </conditionalFormatting>
  <conditionalFormatting sqref="ME55:MH55">
    <cfRule type="cellIs" dxfId="651" priority="643" operator="equal">
      <formula>0</formula>
    </cfRule>
    <cfRule type="cellIs" dxfId="650" priority="644" operator="equal">
      <formula>1</formula>
    </cfRule>
  </conditionalFormatting>
  <conditionalFormatting sqref="MJ55">
    <cfRule type="cellIs" dxfId="649" priority="639" operator="equal">
      <formula>0</formula>
    </cfRule>
    <cfRule type="cellIs" dxfId="648" priority="640" operator="equal">
      <formula>1</formula>
    </cfRule>
  </conditionalFormatting>
  <conditionalFormatting sqref="ME52:MH52">
    <cfRule type="cellIs" dxfId="647" priority="521" operator="equal">
      <formula>0</formula>
    </cfRule>
    <cfRule type="cellIs" dxfId="646" priority="522" operator="equal">
      <formula>1</formula>
    </cfRule>
  </conditionalFormatting>
  <conditionalFormatting sqref="MI52:MJ52">
    <cfRule type="cellIs" dxfId="645" priority="525" operator="equal">
      <formula>0</formula>
    </cfRule>
    <cfRule type="cellIs" dxfId="644" priority="526" operator="equal">
      <formula>1</formula>
    </cfRule>
  </conditionalFormatting>
  <conditionalFormatting sqref="MK52">
    <cfRule type="cellIs" dxfId="643" priority="523" operator="equal">
      <formula>0</formula>
    </cfRule>
    <cfRule type="cellIs" dxfId="642" priority="524" operator="equal">
      <formula>1</formula>
    </cfRule>
  </conditionalFormatting>
  <conditionalFormatting sqref="MI52:MJ52">
    <cfRule type="cellIs" dxfId="641" priority="519" operator="equal">
      <formula>0</formula>
    </cfRule>
    <cfRule type="cellIs" dxfId="640" priority="520" operator="equal">
      <formula>1</formula>
    </cfRule>
  </conditionalFormatting>
  <conditionalFormatting sqref="MJ52">
    <cfRule type="cellIs" dxfId="639" priority="517" operator="equal">
      <formula>0</formula>
    </cfRule>
    <cfRule type="cellIs" dxfId="638" priority="518" operator="equal">
      <formula>1</formula>
    </cfRule>
  </conditionalFormatting>
  <conditionalFormatting sqref="ME14:MH18">
    <cfRule type="cellIs" dxfId="637" priority="623" operator="equal">
      <formula>0</formula>
    </cfRule>
    <cfRule type="cellIs" dxfId="636" priority="624" operator="equal">
      <formula>1</formula>
    </cfRule>
  </conditionalFormatting>
  <conditionalFormatting sqref="MI14:MJ18">
    <cfRule type="cellIs" dxfId="635" priority="627" operator="equal">
      <formula>0</formula>
    </cfRule>
    <cfRule type="cellIs" dxfId="634" priority="628" operator="equal">
      <formula>1</formula>
    </cfRule>
  </conditionalFormatting>
  <conditionalFormatting sqref="MK14:MK18">
    <cfRule type="cellIs" dxfId="633" priority="625" operator="equal">
      <formula>0</formula>
    </cfRule>
    <cfRule type="cellIs" dxfId="632" priority="626" operator="equal">
      <formula>1</formula>
    </cfRule>
  </conditionalFormatting>
  <conditionalFormatting sqref="MI14:MJ18">
    <cfRule type="cellIs" dxfId="631" priority="621" operator="equal">
      <formula>0</formula>
    </cfRule>
    <cfRule type="cellIs" dxfId="630" priority="622" operator="equal">
      <formula>1</formula>
    </cfRule>
  </conditionalFormatting>
  <conditionalFormatting sqref="MJ14:MJ18">
    <cfRule type="cellIs" dxfId="629" priority="619" operator="equal">
      <formula>0</formula>
    </cfRule>
    <cfRule type="cellIs" dxfId="628" priority="620" operator="equal">
      <formula>1</formula>
    </cfRule>
  </conditionalFormatting>
  <conditionalFormatting sqref="ME20">
    <cfRule type="cellIs" dxfId="627" priority="617" operator="equal">
      <formula>0</formula>
    </cfRule>
    <cfRule type="cellIs" dxfId="626" priority="618" operator="equal">
      <formula>1</formula>
    </cfRule>
  </conditionalFormatting>
  <conditionalFormatting sqref="ME21:MH24">
    <cfRule type="cellIs" dxfId="625" priority="611" operator="equal">
      <formula>0</formula>
    </cfRule>
    <cfRule type="cellIs" dxfId="624" priority="612" operator="equal">
      <formula>1</formula>
    </cfRule>
  </conditionalFormatting>
  <conditionalFormatting sqref="MI21:MJ24">
    <cfRule type="cellIs" dxfId="623" priority="615" operator="equal">
      <formula>0</formula>
    </cfRule>
    <cfRule type="cellIs" dxfId="622" priority="616" operator="equal">
      <formula>1</formula>
    </cfRule>
  </conditionalFormatting>
  <conditionalFormatting sqref="MK21:MK24">
    <cfRule type="cellIs" dxfId="621" priority="613" operator="equal">
      <formula>0</formula>
    </cfRule>
    <cfRule type="cellIs" dxfId="620" priority="614" operator="equal">
      <formula>1</formula>
    </cfRule>
  </conditionalFormatting>
  <conditionalFormatting sqref="MI21:MJ24">
    <cfRule type="cellIs" dxfId="619" priority="609" operator="equal">
      <formula>0</formula>
    </cfRule>
    <cfRule type="cellIs" dxfId="618" priority="610" operator="equal">
      <formula>1</formula>
    </cfRule>
  </conditionalFormatting>
  <conditionalFormatting sqref="MJ21:MJ24">
    <cfRule type="cellIs" dxfId="617" priority="607" operator="equal">
      <formula>0</formula>
    </cfRule>
    <cfRule type="cellIs" dxfId="616" priority="608" operator="equal">
      <formula>1</formula>
    </cfRule>
  </conditionalFormatting>
  <conditionalFormatting sqref="ME26:MH27">
    <cfRule type="cellIs" dxfId="615" priority="601" operator="equal">
      <formula>0</formula>
    </cfRule>
    <cfRule type="cellIs" dxfId="614" priority="602" operator="equal">
      <formula>1</formula>
    </cfRule>
  </conditionalFormatting>
  <conditionalFormatting sqref="MK26:MK27">
    <cfRule type="cellIs" dxfId="613" priority="603" operator="equal">
      <formula>0</formula>
    </cfRule>
    <cfRule type="cellIs" dxfId="612" priority="604" operator="equal">
      <formula>1</formula>
    </cfRule>
  </conditionalFormatting>
  <conditionalFormatting sqref="MI26:MJ27">
    <cfRule type="cellIs" dxfId="611" priority="599" operator="equal">
      <formula>0</formula>
    </cfRule>
    <cfRule type="cellIs" dxfId="610" priority="600" operator="equal">
      <formula>1</formula>
    </cfRule>
  </conditionalFormatting>
  <conditionalFormatting sqref="MJ26:MJ27">
    <cfRule type="cellIs" dxfId="609" priority="597" operator="equal">
      <formula>0</formula>
    </cfRule>
    <cfRule type="cellIs" dxfId="608" priority="598" operator="equal">
      <formula>1</formula>
    </cfRule>
  </conditionalFormatting>
  <conditionalFormatting sqref="ME30:MH31">
    <cfRule type="cellIs" dxfId="607" priority="591" operator="equal">
      <formula>0</formula>
    </cfRule>
    <cfRule type="cellIs" dxfId="606" priority="592" operator="equal">
      <formula>1</formula>
    </cfRule>
  </conditionalFormatting>
  <conditionalFormatting sqref="MI30:MJ31">
    <cfRule type="cellIs" dxfId="605" priority="595" operator="equal">
      <formula>0</formula>
    </cfRule>
    <cfRule type="cellIs" dxfId="604" priority="596" operator="equal">
      <formula>1</formula>
    </cfRule>
  </conditionalFormatting>
  <conditionalFormatting sqref="MK30:MK31">
    <cfRule type="cellIs" dxfId="603" priority="593" operator="equal">
      <formula>0</formula>
    </cfRule>
    <cfRule type="cellIs" dxfId="602" priority="594" operator="equal">
      <formula>1</formula>
    </cfRule>
  </conditionalFormatting>
  <conditionalFormatting sqref="MI30:MJ31">
    <cfRule type="cellIs" dxfId="601" priority="589" operator="equal">
      <formula>0</formula>
    </cfRule>
    <cfRule type="cellIs" dxfId="600" priority="590" operator="equal">
      <formula>1</formula>
    </cfRule>
  </conditionalFormatting>
  <conditionalFormatting sqref="MJ30:MJ31">
    <cfRule type="cellIs" dxfId="599" priority="587" operator="equal">
      <formula>0</formula>
    </cfRule>
    <cfRule type="cellIs" dxfId="598" priority="588" operator="equal">
      <formula>1</formula>
    </cfRule>
  </conditionalFormatting>
  <conditionalFormatting sqref="ME34:MH37">
    <cfRule type="cellIs" dxfId="597" priority="581" operator="equal">
      <formula>0</formula>
    </cfRule>
    <cfRule type="cellIs" dxfId="596" priority="582" operator="equal">
      <formula>1</formula>
    </cfRule>
  </conditionalFormatting>
  <conditionalFormatting sqref="MI34:MJ37">
    <cfRule type="cellIs" dxfId="595" priority="585" operator="equal">
      <formula>0</formula>
    </cfRule>
    <cfRule type="cellIs" dxfId="594" priority="586" operator="equal">
      <formula>1</formula>
    </cfRule>
  </conditionalFormatting>
  <conditionalFormatting sqref="MK34:MK37">
    <cfRule type="cellIs" dxfId="593" priority="583" operator="equal">
      <formula>0</formula>
    </cfRule>
    <cfRule type="cellIs" dxfId="592" priority="584" operator="equal">
      <formula>1</formula>
    </cfRule>
  </conditionalFormatting>
  <conditionalFormatting sqref="MI34:MJ37">
    <cfRule type="cellIs" dxfId="591" priority="579" operator="equal">
      <formula>0</formula>
    </cfRule>
    <cfRule type="cellIs" dxfId="590" priority="580" operator="equal">
      <formula>1</formula>
    </cfRule>
  </conditionalFormatting>
  <conditionalFormatting sqref="MJ34:MJ37">
    <cfRule type="cellIs" dxfId="589" priority="577" operator="equal">
      <formula>0</formula>
    </cfRule>
    <cfRule type="cellIs" dxfId="588" priority="578" operator="equal">
      <formula>1</formula>
    </cfRule>
  </conditionalFormatting>
  <conditionalFormatting sqref="ME39:MH41">
    <cfRule type="cellIs" dxfId="587" priority="571" operator="equal">
      <formula>0</formula>
    </cfRule>
    <cfRule type="cellIs" dxfId="586" priority="572" operator="equal">
      <formula>1</formula>
    </cfRule>
  </conditionalFormatting>
  <conditionalFormatting sqref="MI39:MJ41">
    <cfRule type="cellIs" dxfId="585" priority="575" operator="equal">
      <formula>0</formula>
    </cfRule>
    <cfRule type="cellIs" dxfId="584" priority="576" operator="equal">
      <formula>1</formula>
    </cfRule>
  </conditionalFormatting>
  <conditionalFormatting sqref="MK39:MK41">
    <cfRule type="cellIs" dxfId="583" priority="573" operator="equal">
      <formula>0</formula>
    </cfRule>
    <cfRule type="cellIs" dxfId="582" priority="574" operator="equal">
      <formula>1</formula>
    </cfRule>
  </conditionalFormatting>
  <conditionalFormatting sqref="MI39:MJ41">
    <cfRule type="cellIs" dxfId="581" priority="569" operator="equal">
      <formula>0</formula>
    </cfRule>
    <cfRule type="cellIs" dxfId="580" priority="570" operator="equal">
      <formula>1</formula>
    </cfRule>
  </conditionalFormatting>
  <conditionalFormatting sqref="MJ39:MJ41">
    <cfRule type="cellIs" dxfId="579" priority="567" operator="equal">
      <formula>0</formula>
    </cfRule>
    <cfRule type="cellIs" dxfId="578" priority="568" operator="equal">
      <formula>1</formula>
    </cfRule>
  </conditionalFormatting>
  <conditionalFormatting sqref="ME43:MH45">
    <cfRule type="cellIs" dxfId="577" priority="561" operator="equal">
      <formula>0</formula>
    </cfRule>
    <cfRule type="cellIs" dxfId="576" priority="562" operator="equal">
      <formula>1</formula>
    </cfRule>
  </conditionalFormatting>
  <conditionalFormatting sqref="MI43:MJ45">
    <cfRule type="cellIs" dxfId="575" priority="565" operator="equal">
      <formula>0</formula>
    </cfRule>
    <cfRule type="cellIs" dxfId="574" priority="566" operator="equal">
      <formula>1</formula>
    </cfRule>
  </conditionalFormatting>
  <conditionalFormatting sqref="MK43:MK45">
    <cfRule type="cellIs" dxfId="573" priority="563" operator="equal">
      <formula>0</formula>
    </cfRule>
    <cfRule type="cellIs" dxfId="572" priority="564" operator="equal">
      <formula>1</formula>
    </cfRule>
  </conditionalFormatting>
  <conditionalFormatting sqref="MI43:MJ45">
    <cfRule type="cellIs" dxfId="571" priority="559" operator="equal">
      <formula>0</formula>
    </cfRule>
    <cfRule type="cellIs" dxfId="570" priority="560" operator="equal">
      <formula>1</formula>
    </cfRule>
  </conditionalFormatting>
  <conditionalFormatting sqref="MJ43:MJ45">
    <cfRule type="cellIs" dxfId="569" priority="557" operator="equal">
      <formula>0</formula>
    </cfRule>
    <cfRule type="cellIs" dxfId="568" priority="558" operator="equal">
      <formula>1</formula>
    </cfRule>
  </conditionalFormatting>
  <conditionalFormatting sqref="ME48:MH50">
    <cfRule type="cellIs" dxfId="567" priority="551" operator="equal">
      <formula>0</formula>
    </cfRule>
    <cfRule type="cellIs" dxfId="566" priority="552" operator="equal">
      <formula>1</formula>
    </cfRule>
  </conditionalFormatting>
  <conditionalFormatting sqref="MI48:MJ50">
    <cfRule type="cellIs" dxfId="565" priority="555" operator="equal">
      <formula>0</formula>
    </cfRule>
    <cfRule type="cellIs" dxfId="564" priority="556" operator="equal">
      <formula>1</formula>
    </cfRule>
  </conditionalFormatting>
  <conditionalFormatting sqref="MK48:MK50">
    <cfRule type="cellIs" dxfId="563" priority="553" operator="equal">
      <formula>0</formula>
    </cfRule>
    <cfRule type="cellIs" dxfId="562" priority="554" operator="equal">
      <formula>1</formula>
    </cfRule>
  </conditionalFormatting>
  <conditionalFormatting sqref="MI48:MJ50">
    <cfRule type="cellIs" dxfId="561" priority="549" operator="equal">
      <formula>0</formula>
    </cfRule>
    <cfRule type="cellIs" dxfId="560" priority="550" operator="equal">
      <formula>1</formula>
    </cfRule>
  </conditionalFormatting>
  <conditionalFormatting sqref="MJ48:MJ50">
    <cfRule type="cellIs" dxfId="559" priority="547" operator="equal">
      <formula>0</formula>
    </cfRule>
    <cfRule type="cellIs" dxfId="558" priority="548" operator="equal">
      <formula>1</formula>
    </cfRule>
  </conditionalFormatting>
  <conditionalFormatting sqref="ME53:MH54">
    <cfRule type="cellIs" dxfId="557" priority="541" operator="equal">
      <formula>0</formula>
    </cfRule>
    <cfRule type="cellIs" dxfId="556" priority="542" operator="equal">
      <formula>1</formula>
    </cfRule>
  </conditionalFormatting>
  <conditionalFormatting sqref="MI53:MJ54">
    <cfRule type="cellIs" dxfId="555" priority="545" operator="equal">
      <formula>0</formula>
    </cfRule>
    <cfRule type="cellIs" dxfId="554" priority="546" operator="equal">
      <formula>1</formula>
    </cfRule>
  </conditionalFormatting>
  <conditionalFormatting sqref="MK53:MK54">
    <cfRule type="cellIs" dxfId="553" priority="543" operator="equal">
      <formula>0</formula>
    </cfRule>
    <cfRule type="cellIs" dxfId="552" priority="544" operator="equal">
      <formula>1</formula>
    </cfRule>
  </conditionalFormatting>
  <conditionalFormatting sqref="MI53:MJ54">
    <cfRule type="cellIs" dxfId="551" priority="539" operator="equal">
      <formula>0</formula>
    </cfRule>
    <cfRule type="cellIs" dxfId="550" priority="540" operator="equal">
      <formula>1</formula>
    </cfRule>
  </conditionalFormatting>
  <conditionalFormatting sqref="MJ53:MJ54">
    <cfRule type="cellIs" dxfId="549" priority="537" operator="equal">
      <formula>0</formula>
    </cfRule>
    <cfRule type="cellIs" dxfId="548" priority="538" operator="equal">
      <formula>1</formula>
    </cfRule>
  </conditionalFormatting>
  <conditionalFormatting sqref="ME57:MH58">
    <cfRule type="cellIs" dxfId="547" priority="531" operator="equal">
      <formula>0</formula>
    </cfRule>
    <cfRule type="cellIs" dxfId="546" priority="532" operator="equal">
      <formula>1</formula>
    </cfRule>
  </conditionalFormatting>
  <conditionalFormatting sqref="MI57:MJ58">
    <cfRule type="cellIs" dxfId="545" priority="535" operator="equal">
      <formula>0</formula>
    </cfRule>
    <cfRule type="cellIs" dxfId="544" priority="536" operator="equal">
      <formula>1</formula>
    </cfRule>
  </conditionalFormatting>
  <conditionalFormatting sqref="MK57:MK58">
    <cfRule type="cellIs" dxfId="543" priority="533" operator="equal">
      <formula>0</formula>
    </cfRule>
    <cfRule type="cellIs" dxfId="542" priority="534" operator="equal">
      <formula>1</formula>
    </cfRule>
  </conditionalFormatting>
  <conditionalFormatting sqref="MI57:MJ58">
    <cfRule type="cellIs" dxfId="541" priority="529" operator="equal">
      <formula>0</formula>
    </cfRule>
    <cfRule type="cellIs" dxfId="540" priority="530" operator="equal">
      <formula>1</formula>
    </cfRule>
  </conditionalFormatting>
  <conditionalFormatting sqref="MJ57:MJ58">
    <cfRule type="cellIs" dxfId="539" priority="527" operator="equal">
      <formula>0</formula>
    </cfRule>
    <cfRule type="cellIs" dxfId="538" priority="528" operator="equal">
      <formula>1</formula>
    </cfRule>
  </conditionalFormatting>
  <conditionalFormatting sqref="MQ69">
    <cfRule type="cellIs" dxfId="537" priority="515" operator="equal">
      <formula>"NO HABILITADO"</formula>
    </cfRule>
    <cfRule type="cellIs" dxfId="536" priority="516" operator="equal">
      <formula>"OK"</formula>
    </cfRule>
  </conditionalFormatting>
  <conditionalFormatting sqref="ND69">
    <cfRule type="cellIs" dxfId="535" priority="513" operator="equal">
      <formula>0</formula>
    </cfRule>
    <cfRule type="cellIs" dxfId="534" priority="514" operator="equal">
      <formula>1</formula>
    </cfRule>
  </conditionalFormatting>
  <conditionalFormatting sqref="NF69">
    <cfRule type="cellIs" dxfId="533" priority="511" operator="equal">
      <formula>0</formula>
    </cfRule>
    <cfRule type="cellIs" dxfId="532" priority="512" operator="equal">
      <formula>1</formula>
    </cfRule>
  </conditionalFormatting>
  <conditionalFormatting sqref="NA69">
    <cfRule type="cellIs" dxfId="531" priority="509" operator="equal">
      <formula>0</formula>
    </cfRule>
    <cfRule type="cellIs" dxfId="530" priority="510" operator="equal">
      <formula>1</formula>
    </cfRule>
  </conditionalFormatting>
  <conditionalFormatting sqref="MX13:NA13">
    <cfRule type="cellIs" dxfId="529" priority="503" operator="equal">
      <formula>0</formula>
    </cfRule>
    <cfRule type="cellIs" dxfId="528" priority="504" operator="equal">
      <formula>1</formula>
    </cfRule>
  </conditionalFormatting>
  <conditionalFormatting sqref="NB13:NC13">
    <cfRule type="cellIs" dxfId="527" priority="507" operator="equal">
      <formula>0</formula>
    </cfRule>
    <cfRule type="cellIs" dxfId="526" priority="508" operator="equal">
      <formula>1</formula>
    </cfRule>
  </conditionalFormatting>
  <conditionalFormatting sqref="ND13">
    <cfRule type="cellIs" dxfId="525" priority="505" operator="equal">
      <formula>0</formula>
    </cfRule>
    <cfRule type="cellIs" dxfId="524" priority="506" operator="equal">
      <formula>1</formula>
    </cfRule>
  </conditionalFormatting>
  <conditionalFormatting sqref="NB13:NC13">
    <cfRule type="cellIs" dxfId="523" priority="501" operator="equal">
      <formula>0</formula>
    </cfRule>
    <cfRule type="cellIs" dxfId="522" priority="502" operator="equal">
      <formula>1</formula>
    </cfRule>
  </conditionalFormatting>
  <conditionalFormatting sqref="NC13">
    <cfRule type="cellIs" dxfId="521" priority="499" operator="equal">
      <formula>0</formula>
    </cfRule>
    <cfRule type="cellIs" dxfId="520" priority="500" operator="equal">
      <formula>1</formula>
    </cfRule>
  </conditionalFormatting>
  <conditionalFormatting sqref="MX12">
    <cfRule type="cellIs" dxfId="519" priority="497" operator="equal">
      <formula>0</formula>
    </cfRule>
    <cfRule type="cellIs" dxfId="518" priority="498" operator="equal">
      <formula>1</formula>
    </cfRule>
  </conditionalFormatting>
  <conditionalFormatting sqref="MX19">
    <cfRule type="cellIs" dxfId="517" priority="495" operator="equal">
      <formula>0</formula>
    </cfRule>
    <cfRule type="cellIs" dxfId="516" priority="496" operator="equal">
      <formula>1</formula>
    </cfRule>
  </conditionalFormatting>
  <conditionalFormatting sqref="MX28">
    <cfRule type="cellIs" dxfId="515" priority="493" operator="equal">
      <formula>0</formula>
    </cfRule>
    <cfRule type="cellIs" dxfId="514" priority="494" operator="equal">
      <formula>1</formula>
    </cfRule>
  </conditionalFormatting>
  <conditionalFormatting sqref="NB32:NC33 NB38:NC38 NB42:NC42 NB46:NC47 NB51:NC51">
    <cfRule type="cellIs" dxfId="513" priority="489" operator="equal">
      <formula>0</formula>
    </cfRule>
    <cfRule type="cellIs" dxfId="512" priority="490" operator="equal">
      <formula>1</formula>
    </cfRule>
  </conditionalFormatting>
  <conditionalFormatting sqref="ND32:ND33 ND38 ND42 ND46:ND47 ND51">
    <cfRule type="cellIs" dxfId="511" priority="487" operator="equal">
      <formula>0</formula>
    </cfRule>
    <cfRule type="cellIs" dxfId="510" priority="488" operator="equal">
      <formula>1</formula>
    </cfRule>
  </conditionalFormatting>
  <conditionalFormatting sqref="MX32:NA33 MX38:NA38 MX42:NA42 MX46:NA47 MX51:NA51">
    <cfRule type="cellIs" dxfId="509" priority="485" operator="equal">
      <formula>0</formula>
    </cfRule>
    <cfRule type="cellIs" dxfId="508" priority="486" operator="equal">
      <formula>1</formula>
    </cfRule>
  </conditionalFormatting>
  <conditionalFormatting sqref="MY69">
    <cfRule type="cellIs" dxfId="507" priority="491" operator="equal">
      <formula>0</formula>
    </cfRule>
    <cfRule type="cellIs" dxfId="506" priority="492" operator="equal">
      <formula>1</formula>
    </cfRule>
  </conditionalFormatting>
  <conditionalFormatting sqref="NB32:NC33 NB38:NC38 NB42:NC42 NB46:NC47 NB51:NC51">
    <cfRule type="cellIs" dxfId="505" priority="483" operator="equal">
      <formula>0</formula>
    </cfRule>
    <cfRule type="cellIs" dxfId="504" priority="484" operator="equal">
      <formula>1</formula>
    </cfRule>
  </conditionalFormatting>
  <conditionalFormatting sqref="NC32:NC33 NC38 NC42 NC46:NC47 NC51">
    <cfRule type="cellIs" dxfId="503" priority="481" operator="equal">
      <formula>0</formula>
    </cfRule>
    <cfRule type="cellIs" dxfId="502" priority="482" operator="equal">
      <formula>1</formula>
    </cfRule>
  </conditionalFormatting>
  <conditionalFormatting sqref="NB26:NC27">
    <cfRule type="cellIs" dxfId="501" priority="433" operator="equal">
      <formula>0</formula>
    </cfRule>
    <cfRule type="cellIs" dxfId="500" priority="434" operator="equal">
      <formula>1</formula>
    </cfRule>
  </conditionalFormatting>
  <conditionalFormatting sqref="MX29">
    <cfRule type="cellIs" dxfId="499" priority="477" operator="equal">
      <formula>0</formula>
    </cfRule>
    <cfRule type="cellIs" dxfId="498" priority="478" operator="equal">
      <formula>1</formula>
    </cfRule>
  </conditionalFormatting>
  <conditionalFormatting sqref="ND55">
    <cfRule type="cellIs" dxfId="497" priority="473" operator="equal">
      <formula>0</formula>
    </cfRule>
    <cfRule type="cellIs" dxfId="496" priority="474" operator="equal">
      <formula>1</formula>
    </cfRule>
  </conditionalFormatting>
  <conditionalFormatting sqref="NB55:NC55">
    <cfRule type="cellIs" dxfId="495" priority="475" operator="equal">
      <formula>0</formula>
    </cfRule>
    <cfRule type="cellIs" dxfId="494" priority="476" operator="equal">
      <formula>1</formula>
    </cfRule>
  </conditionalFormatting>
  <conditionalFormatting sqref="NB55:NC55">
    <cfRule type="cellIs" dxfId="493" priority="469" operator="equal">
      <formula>0</formula>
    </cfRule>
    <cfRule type="cellIs" dxfId="492" priority="470" operator="equal">
      <formula>1</formula>
    </cfRule>
  </conditionalFormatting>
  <conditionalFormatting sqref="MX56:NA56">
    <cfRule type="cellIs" dxfId="491" priority="461" operator="equal">
      <formula>0</formula>
    </cfRule>
    <cfRule type="cellIs" dxfId="490" priority="462" operator="equal">
      <formula>1</formula>
    </cfRule>
  </conditionalFormatting>
  <conditionalFormatting sqref="NB56:NC56">
    <cfRule type="cellIs" dxfId="489" priority="465" operator="equal">
      <formula>0</formula>
    </cfRule>
    <cfRule type="cellIs" dxfId="488" priority="466" operator="equal">
      <formula>1</formula>
    </cfRule>
  </conditionalFormatting>
  <conditionalFormatting sqref="ND56">
    <cfRule type="cellIs" dxfId="487" priority="463" operator="equal">
      <formula>0</formula>
    </cfRule>
    <cfRule type="cellIs" dxfId="486" priority="464" operator="equal">
      <formula>1</formula>
    </cfRule>
  </conditionalFormatting>
  <conditionalFormatting sqref="NB56:NC56">
    <cfRule type="cellIs" dxfId="485" priority="459" operator="equal">
      <formula>0</formula>
    </cfRule>
    <cfRule type="cellIs" dxfId="484" priority="460" operator="equal">
      <formula>1</formula>
    </cfRule>
  </conditionalFormatting>
  <conditionalFormatting sqref="NC56">
    <cfRule type="cellIs" dxfId="483" priority="457" operator="equal">
      <formula>0</formula>
    </cfRule>
    <cfRule type="cellIs" dxfId="482" priority="458" operator="equal">
      <formula>1</formula>
    </cfRule>
  </conditionalFormatting>
  <conditionalFormatting sqref="MX25">
    <cfRule type="cellIs" dxfId="481" priority="479" operator="equal">
      <formula>0</formula>
    </cfRule>
    <cfRule type="cellIs" dxfId="480" priority="480" operator="equal">
      <formula>1</formula>
    </cfRule>
  </conditionalFormatting>
  <conditionalFormatting sqref="MX55:NA55">
    <cfRule type="cellIs" dxfId="479" priority="471" operator="equal">
      <formula>0</formula>
    </cfRule>
    <cfRule type="cellIs" dxfId="478" priority="472" operator="equal">
      <formula>1</formula>
    </cfRule>
  </conditionalFormatting>
  <conditionalFormatting sqref="NC55">
    <cfRule type="cellIs" dxfId="477" priority="467" operator="equal">
      <formula>0</formula>
    </cfRule>
    <cfRule type="cellIs" dxfId="476" priority="468" operator="equal">
      <formula>1</formula>
    </cfRule>
  </conditionalFormatting>
  <conditionalFormatting sqref="MX52:NA52">
    <cfRule type="cellIs" dxfId="475" priority="349" operator="equal">
      <formula>0</formula>
    </cfRule>
    <cfRule type="cellIs" dxfId="474" priority="350" operator="equal">
      <formula>1</formula>
    </cfRule>
  </conditionalFormatting>
  <conditionalFormatting sqref="NB52:NC52">
    <cfRule type="cellIs" dxfId="473" priority="353" operator="equal">
      <formula>0</formula>
    </cfRule>
    <cfRule type="cellIs" dxfId="472" priority="354" operator="equal">
      <formula>1</formula>
    </cfRule>
  </conditionalFormatting>
  <conditionalFormatting sqref="ND52">
    <cfRule type="cellIs" dxfId="471" priority="351" operator="equal">
      <formula>0</formula>
    </cfRule>
    <cfRule type="cellIs" dxfId="470" priority="352" operator="equal">
      <formula>1</formula>
    </cfRule>
  </conditionalFormatting>
  <conditionalFormatting sqref="NB52:NC52">
    <cfRule type="cellIs" dxfId="469" priority="347" operator="equal">
      <formula>0</formula>
    </cfRule>
    <cfRule type="cellIs" dxfId="468" priority="348" operator="equal">
      <formula>1</formula>
    </cfRule>
  </conditionalFormatting>
  <conditionalFormatting sqref="NC52">
    <cfRule type="cellIs" dxfId="467" priority="345" operator="equal">
      <formula>0</formula>
    </cfRule>
    <cfRule type="cellIs" dxfId="466" priority="346" operator="equal">
      <formula>1</formula>
    </cfRule>
  </conditionalFormatting>
  <conditionalFormatting sqref="MX14:NA18">
    <cfRule type="cellIs" dxfId="465" priority="451" operator="equal">
      <formula>0</formula>
    </cfRule>
    <cfRule type="cellIs" dxfId="464" priority="452" operator="equal">
      <formula>1</formula>
    </cfRule>
  </conditionalFormatting>
  <conditionalFormatting sqref="NB14:NC18">
    <cfRule type="cellIs" dxfId="463" priority="455" operator="equal">
      <formula>0</formula>
    </cfRule>
    <cfRule type="cellIs" dxfId="462" priority="456" operator="equal">
      <formula>1</formula>
    </cfRule>
  </conditionalFormatting>
  <conditionalFormatting sqref="ND14:ND18">
    <cfRule type="cellIs" dxfId="461" priority="453" operator="equal">
      <formula>0</formula>
    </cfRule>
    <cfRule type="cellIs" dxfId="460" priority="454" operator="equal">
      <formula>1</formula>
    </cfRule>
  </conditionalFormatting>
  <conditionalFormatting sqref="NB14:NC18">
    <cfRule type="cellIs" dxfId="459" priority="449" operator="equal">
      <formula>0</formula>
    </cfRule>
    <cfRule type="cellIs" dxfId="458" priority="450" operator="equal">
      <formula>1</formula>
    </cfRule>
  </conditionalFormatting>
  <conditionalFormatting sqref="NC14:NC18">
    <cfRule type="cellIs" dxfId="457" priority="447" operator="equal">
      <formula>0</formula>
    </cfRule>
    <cfRule type="cellIs" dxfId="456" priority="448" operator="equal">
      <formula>1</formula>
    </cfRule>
  </conditionalFormatting>
  <conditionalFormatting sqref="MX20">
    <cfRule type="cellIs" dxfId="455" priority="445" operator="equal">
      <formula>0</formula>
    </cfRule>
    <cfRule type="cellIs" dxfId="454" priority="446" operator="equal">
      <formula>1</formula>
    </cfRule>
  </conditionalFormatting>
  <conditionalFormatting sqref="MX21:NA24">
    <cfRule type="cellIs" dxfId="453" priority="439" operator="equal">
      <formula>0</formula>
    </cfRule>
    <cfRule type="cellIs" dxfId="452" priority="440" operator="equal">
      <formula>1</formula>
    </cfRule>
  </conditionalFormatting>
  <conditionalFormatting sqref="NB21:NC24">
    <cfRule type="cellIs" dxfId="451" priority="443" operator="equal">
      <formula>0</formula>
    </cfRule>
    <cfRule type="cellIs" dxfId="450" priority="444" operator="equal">
      <formula>1</formula>
    </cfRule>
  </conditionalFormatting>
  <conditionalFormatting sqref="ND21:ND24">
    <cfRule type="cellIs" dxfId="449" priority="441" operator="equal">
      <formula>0</formula>
    </cfRule>
    <cfRule type="cellIs" dxfId="448" priority="442" operator="equal">
      <formula>1</formula>
    </cfRule>
  </conditionalFormatting>
  <conditionalFormatting sqref="NB21:NC24">
    <cfRule type="cellIs" dxfId="447" priority="437" operator="equal">
      <formula>0</formula>
    </cfRule>
    <cfRule type="cellIs" dxfId="446" priority="438" operator="equal">
      <formula>1</formula>
    </cfRule>
  </conditionalFormatting>
  <conditionalFormatting sqref="NC21:NC24">
    <cfRule type="cellIs" dxfId="445" priority="435" operator="equal">
      <formula>0</formula>
    </cfRule>
    <cfRule type="cellIs" dxfId="444" priority="436" operator="equal">
      <formula>1</formula>
    </cfRule>
  </conditionalFormatting>
  <conditionalFormatting sqref="MX26:NA27">
    <cfRule type="cellIs" dxfId="443" priority="429" operator="equal">
      <formula>0</formula>
    </cfRule>
    <cfRule type="cellIs" dxfId="442" priority="430" operator="equal">
      <formula>1</formula>
    </cfRule>
  </conditionalFormatting>
  <conditionalFormatting sqref="ND26:ND27">
    <cfRule type="cellIs" dxfId="441" priority="431" operator="equal">
      <formula>0</formula>
    </cfRule>
    <cfRule type="cellIs" dxfId="440" priority="432" operator="equal">
      <formula>1</formula>
    </cfRule>
  </conditionalFormatting>
  <conditionalFormatting sqref="NB26:NC27">
    <cfRule type="cellIs" dxfId="439" priority="427" operator="equal">
      <formula>0</formula>
    </cfRule>
    <cfRule type="cellIs" dxfId="438" priority="428" operator="equal">
      <formula>1</formula>
    </cfRule>
  </conditionalFormatting>
  <conditionalFormatting sqref="NC26:NC27">
    <cfRule type="cellIs" dxfId="437" priority="425" operator="equal">
      <formula>0</formula>
    </cfRule>
    <cfRule type="cellIs" dxfId="436" priority="426" operator="equal">
      <formula>1</formula>
    </cfRule>
  </conditionalFormatting>
  <conditionalFormatting sqref="MX30:NA31">
    <cfRule type="cellIs" dxfId="435" priority="419" operator="equal">
      <formula>0</formula>
    </cfRule>
    <cfRule type="cellIs" dxfId="434" priority="420" operator="equal">
      <formula>1</formula>
    </cfRule>
  </conditionalFormatting>
  <conditionalFormatting sqref="NB30:NC31">
    <cfRule type="cellIs" dxfId="433" priority="423" operator="equal">
      <formula>0</formula>
    </cfRule>
    <cfRule type="cellIs" dxfId="432" priority="424" operator="equal">
      <formula>1</formula>
    </cfRule>
  </conditionalFormatting>
  <conditionalFormatting sqref="ND30:ND31">
    <cfRule type="cellIs" dxfId="431" priority="421" operator="equal">
      <formula>0</formula>
    </cfRule>
    <cfRule type="cellIs" dxfId="430" priority="422" operator="equal">
      <formula>1</formula>
    </cfRule>
  </conditionalFormatting>
  <conditionalFormatting sqref="NB30:NC31">
    <cfRule type="cellIs" dxfId="429" priority="417" operator="equal">
      <formula>0</formula>
    </cfRule>
    <cfRule type="cellIs" dxfId="428" priority="418" operator="equal">
      <formula>1</formula>
    </cfRule>
  </conditionalFormatting>
  <conditionalFormatting sqref="NC30:NC31">
    <cfRule type="cellIs" dxfId="427" priority="415" operator="equal">
      <formula>0</formula>
    </cfRule>
    <cfRule type="cellIs" dxfId="426" priority="416" operator="equal">
      <formula>1</formula>
    </cfRule>
  </conditionalFormatting>
  <conditionalFormatting sqref="MX34:NA37">
    <cfRule type="cellIs" dxfId="425" priority="409" operator="equal">
      <formula>0</formula>
    </cfRule>
    <cfRule type="cellIs" dxfId="424" priority="410" operator="equal">
      <formula>1</formula>
    </cfRule>
  </conditionalFormatting>
  <conditionalFormatting sqref="NB34:NC37">
    <cfRule type="cellIs" dxfId="423" priority="413" operator="equal">
      <formula>0</formula>
    </cfRule>
    <cfRule type="cellIs" dxfId="422" priority="414" operator="equal">
      <formula>1</formula>
    </cfRule>
  </conditionalFormatting>
  <conditionalFormatting sqref="ND34:ND37">
    <cfRule type="cellIs" dxfId="421" priority="411" operator="equal">
      <formula>0</formula>
    </cfRule>
    <cfRule type="cellIs" dxfId="420" priority="412" operator="equal">
      <formula>1</formula>
    </cfRule>
  </conditionalFormatting>
  <conditionalFormatting sqref="NB34:NC37">
    <cfRule type="cellIs" dxfId="419" priority="407" operator="equal">
      <formula>0</formula>
    </cfRule>
    <cfRule type="cellIs" dxfId="418" priority="408" operator="equal">
      <formula>1</formula>
    </cfRule>
  </conditionalFormatting>
  <conditionalFormatting sqref="NC34:NC37">
    <cfRule type="cellIs" dxfId="417" priority="405" operator="equal">
      <formula>0</formula>
    </cfRule>
    <cfRule type="cellIs" dxfId="416" priority="406" operator="equal">
      <formula>1</formula>
    </cfRule>
  </conditionalFormatting>
  <conditionalFormatting sqref="MX39:NA41">
    <cfRule type="cellIs" dxfId="415" priority="399" operator="equal">
      <formula>0</formula>
    </cfRule>
    <cfRule type="cellIs" dxfId="414" priority="400" operator="equal">
      <formula>1</formula>
    </cfRule>
  </conditionalFormatting>
  <conditionalFormatting sqref="NB39:NC41">
    <cfRule type="cellIs" dxfId="413" priority="403" operator="equal">
      <formula>0</formula>
    </cfRule>
    <cfRule type="cellIs" dxfId="412" priority="404" operator="equal">
      <formula>1</formula>
    </cfRule>
  </conditionalFormatting>
  <conditionalFormatting sqref="ND39:ND41">
    <cfRule type="cellIs" dxfId="411" priority="401" operator="equal">
      <formula>0</formula>
    </cfRule>
    <cfRule type="cellIs" dxfId="410" priority="402" operator="equal">
      <formula>1</formula>
    </cfRule>
  </conditionalFormatting>
  <conditionalFormatting sqref="NB39:NC41">
    <cfRule type="cellIs" dxfId="409" priority="397" operator="equal">
      <formula>0</formula>
    </cfRule>
    <cfRule type="cellIs" dxfId="408" priority="398" operator="equal">
      <formula>1</formula>
    </cfRule>
  </conditionalFormatting>
  <conditionalFormatting sqref="NC39:NC41">
    <cfRule type="cellIs" dxfId="407" priority="395" operator="equal">
      <formula>0</formula>
    </cfRule>
    <cfRule type="cellIs" dxfId="406" priority="396" operator="equal">
      <formula>1</formula>
    </cfRule>
  </conditionalFormatting>
  <conditionalFormatting sqref="MX43:NA45">
    <cfRule type="cellIs" dxfId="405" priority="389" operator="equal">
      <formula>0</formula>
    </cfRule>
    <cfRule type="cellIs" dxfId="404" priority="390" operator="equal">
      <formula>1</formula>
    </cfRule>
  </conditionalFormatting>
  <conditionalFormatting sqref="NB43:NC45">
    <cfRule type="cellIs" dxfId="403" priority="393" operator="equal">
      <formula>0</formula>
    </cfRule>
    <cfRule type="cellIs" dxfId="402" priority="394" operator="equal">
      <formula>1</formula>
    </cfRule>
  </conditionalFormatting>
  <conditionalFormatting sqref="ND43:ND45">
    <cfRule type="cellIs" dxfId="401" priority="391" operator="equal">
      <formula>0</formula>
    </cfRule>
    <cfRule type="cellIs" dxfId="400" priority="392" operator="equal">
      <formula>1</formula>
    </cfRule>
  </conditionalFormatting>
  <conditionalFormatting sqref="NB43:NC45">
    <cfRule type="cellIs" dxfId="399" priority="387" operator="equal">
      <formula>0</formula>
    </cfRule>
    <cfRule type="cellIs" dxfId="398" priority="388" operator="equal">
      <formula>1</formula>
    </cfRule>
  </conditionalFormatting>
  <conditionalFormatting sqref="NC43:NC45">
    <cfRule type="cellIs" dxfId="397" priority="385" operator="equal">
      <formula>0</formula>
    </cfRule>
    <cfRule type="cellIs" dxfId="396" priority="386" operator="equal">
      <formula>1</formula>
    </cfRule>
  </conditionalFormatting>
  <conditionalFormatting sqref="MX48:NA50">
    <cfRule type="cellIs" dxfId="395" priority="379" operator="equal">
      <formula>0</formula>
    </cfRule>
    <cfRule type="cellIs" dxfId="394" priority="380" operator="equal">
      <formula>1</formula>
    </cfRule>
  </conditionalFormatting>
  <conditionalFormatting sqref="NB48:NC50">
    <cfRule type="cellIs" dxfId="393" priority="383" operator="equal">
      <formula>0</formula>
    </cfRule>
    <cfRule type="cellIs" dxfId="392" priority="384" operator="equal">
      <formula>1</formula>
    </cfRule>
  </conditionalFormatting>
  <conditionalFormatting sqref="ND48:ND50">
    <cfRule type="cellIs" dxfId="391" priority="381" operator="equal">
      <formula>0</formula>
    </cfRule>
    <cfRule type="cellIs" dxfId="390" priority="382" operator="equal">
      <formula>1</formula>
    </cfRule>
  </conditionalFormatting>
  <conditionalFormatting sqref="NB48:NC50">
    <cfRule type="cellIs" dxfId="389" priority="377" operator="equal">
      <formula>0</formula>
    </cfRule>
    <cfRule type="cellIs" dxfId="388" priority="378" operator="equal">
      <formula>1</formula>
    </cfRule>
  </conditionalFormatting>
  <conditionalFormatting sqref="NC48:NC50">
    <cfRule type="cellIs" dxfId="387" priority="375" operator="equal">
      <formula>0</formula>
    </cfRule>
    <cfRule type="cellIs" dxfId="386" priority="376" operator="equal">
      <formula>1</formula>
    </cfRule>
  </conditionalFormatting>
  <conditionalFormatting sqref="MX53:NA54">
    <cfRule type="cellIs" dxfId="385" priority="369" operator="equal">
      <formula>0</formula>
    </cfRule>
    <cfRule type="cellIs" dxfId="384" priority="370" operator="equal">
      <formula>1</formula>
    </cfRule>
  </conditionalFormatting>
  <conditionalFormatting sqref="NB53:NC54">
    <cfRule type="cellIs" dxfId="383" priority="373" operator="equal">
      <formula>0</formula>
    </cfRule>
    <cfRule type="cellIs" dxfId="382" priority="374" operator="equal">
      <formula>1</formula>
    </cfRule>
  </conditionalFormatting>
  <conditionalFormatting sqref="ND53:ND54">
    <cfRule type="cellIs" dxfId="381" priority="371" operator="equal">
      <formula>0</formula>
    </cfRule>
    <cfRule type="cellIs" dxfId="380" priority="372" operator="equal">
      <formula>1</formula>
    </cfRule>
  </conditionalFormatting>
  <conditionalFormatting sqref="NB53:NC54">
    <cfRule type="cellIs" dxfId="379" priority="367" operator="equal">
      <formula>0</formula>
    </cfRule>
    <cfRule type="cellIs" dxfId="378" priority="368" operator="equal">
      <formula>1</formula>
    </cfRule>
  </conditionalFormatting>
  <conditionalFormatting sqref="NC53:NC54">
    <cfRule type="cellIs" dxfId="377" priority="365" operator="equal">
      <formula>0</formula>
    </cfRule>
    <cfRule type="cellIs" dxfId="376" priority="366" operator="equal">
      <formula>1</formula>
    </cfRule>
  </conditionalFormatting>
  <conditionalFormatting sqref="MX57:NA58">
    <cfRule type="cellIs" dxfId="375" priority="359" operator="equal">
      <formula>0</formula>
    </cfRule>
    <cfRule type="cellIs" dxfId="374" priority="360" operator="equal">
      <formula>1</formula>
    </cfRule>
  </conditionalFormatting>
  <conditionalFormatting sqref="NB57:NC58">
    <cfRule type="cellIs" dxfId="373" priority="363" operator="equal">
      <formula>0</formula>
    </cfRule>
    <cfRule type="cellIs" dxfId="372" priority="364" operator="equal">
      <formula>1</formula>
    </cfRule>
  </conditionalFormatting>
  <conditionalFormatting sqref="ND57:ND58">
    <cfRule type="cellIs" dxfId="371" priority="361" operator="equal">
      <formula>0</formula>
    </cfRule>
    <cfRule type="cellIs" dxfId="370" priority="362" operator="equal">
      <formula>1</formula>
    </cfRule>
  </conditionalFormatting>
  <conditionalFormatting sqref="NB57:NC58">
    <cfRule type="cellIs" dxfId="369" priority="357" operator="equal">
      <formula>0</formula>
    </cfRule>
    <cfRule type="cellIs" dxfId="368" priority="358" operator="equal">
      <formula>1</formula>
    </cfRule>
  </conditionalFormatting>
  <conditionalFormatting sqref="NC57:NC58">
    <cfRule type="cellIs" dxfId="367" priority="355" operator="equal">
      <formula>0</formula>
    </cfRule>
    <cfRule type="cellIs" dxfId="366" priority="356" operator="equal">
      <formula>1</formula>
    </cfRule>
  </conditionalFormatting>
  <conditionalFormatting sqref="NJ69">
    <cfRule type="cellIs" dxfId="365" priority="343" operator="equal">
      <formula>"NO HABILITADO"</formula>
    </cfRule>
    <cfRule type="cellIs" dxfId="364" priority="344" operator="equal">
      <formula>"OK"</formula>
    </cfRule>
  </conditionalFormatting>
  <conditionalFormatting sqref="NW69">
    <cfRule type="cellIs" dxfId="363" priority="341" operator="equal">
      <formula>0</formula>
    </cfRule>
    <cfRule type="cellIs" dxfId="362" priority="342" operator="equal">
      <formula>1</formula>
    </cfRule>
  </conditionalFormatting>
  <conditionalFormatting sqref="NY69">
    <cfRule type="cellIs" dxfId="361" priority="339" operator="equal">
      <formula>0</formula>
    </cfRule>
    <cfRule type="cellIs" dxfId="360" priority="340" operator="equal">
      <formula>1</formula>
    </cfRule>
  </conditionalFormatting>
  <conditionalFormatting sqref="NT69">
    <cfRule type="cellIs" dxfId="359" priority="337" operator="equal">
      <formula>0</formula>
    </cfRule>
    <cfRule type="cellIs" dxfId="358" priority="338" operator="equal">
      <formula>1</formula>
    </cfRule>
  </conditionalFormatting>
  <conditionalFormatting sqref="NQ13:NT13">
    <cfRule type="cellIs" dxfId="357" priority="331" operator="equal">
      <formula>0</formula>
    </cfRule>
    <cfRule type="cellIs" dxfId="356" priority="332" operator="equal">
      <formula>1</formula>
    </cfRule>
  </conditionalFormatting>
  <conditionalFormatting sqref="NU13:NV13">
    <cfRule type="cellIs" dxfId="355" priority="335" operator="equal">
      <formula>0</formula>
    </cfRule>
    <cfRule type="cellIs" dxfId="354" priority="336" operator="equal">
      <formula>1</formula>
    </cfRule>
  </conditionalFormatting>
  <conditionalFormatting sqref="NW13">
    <cfRule type="cellIs" dxfId="353" priority="333" operator="equal">
      <formula>0</formula>
    </cfRule>
    <cfRule type="cellIs" dxfId="352" priority="334" operator="equal">
      <formula>1</formula>
    </cfRule>
  </conditionalFormatting>
  <conditionalFormatting sqref="NU13:NV13">
    <cfRule type="cellIs" dxfId="351" priority="329" operator="equal">
      <formula>0</formula>
    </cfRule>
    <cfRule type="cellIs" dxfId="350" priority="330" operator="equal">
      <formula>1</formula>
    </cfRule>
  </conditionalFormatting>
  <conditionalFormatting sqref="NV13">
    <cfRule type="cellIs" dxfId="349" priority="327" operator="equal">
      <formula>0</formula>
    </cfRule>
    <cfRule type="cellIs" dxfId="348" priority="328" operator="equal">
      <formula>1</formula>
    </cfRule>
  </conditionalFormatting>
  <conditionalFormatting sqref="NQ12">
    <cfRule type="cellIs" dxfId="347" priority="325" operator="equal">
      <formula>0</formula>
    </cfRule>
    <cfRule type="cellIs" dxfId="346" priority="326" operator="equal">
      <formula>1</formula>
    </cfRule>
  </conditionalFormatting>
  <conditionalFormatting sqref="NQ19">
    <cfRule type="cellIs" dxfId="345" priority="323" operator="equal">
      <formula>0</formula>
    </cfRule>
    <cfRule type="cellIs" dxfId="344" priority="324" operator="equal">
      <formula>1</formula>
    </cfRule>
  </conditionalFormatting>
  <conditionalFormatting sqref="NQ28">
    <cfRule type="cellIs" dxfId="343" priority="321" operator="equal">
      <formula>0</formula>
    </cfRule>
    <cfRule type="cellIs" dxfId="342" priority="322" operator="equal">
      <formula>1</formula>
    </cfRule>
  </conditionalFormatting>
  <conditionalFormatting sqref="NU32:NV33 NU38:NV38 NU42:NV42 NU46:NV47 NU51:NV51">
    <cfRule type="cellIs" dxfId="341" priority="317" operator="equal">
      <formula>0</formula>
    </cfRule>
    <cfRule type="cellIs" dxfId="340" priority="318" operator="equal">
      <formula>1</formula>
    </cfRule>
  </conditionalFormatting>
  <conditionalFormatting sqref="NW32:NW33 NW38 NW42 NW46:NW47 NW51">
    <cfRule type="cellIs" dxfId="339" priority="315" operator="equal">
      <formula>0</formula>
    </cfRule>
    <cfRule type="cellIs" dxfId="338" priority="316" operator="equal">
      <formula>1</formula>
    </cfRule>
  </conditionalFormatting>
  <conditionalFormatting sqref="NQ32:NT33 NQ38:NT38 NQ42:NT42 NQ46:NT47 NQ51:NT51">
    <cfRule type="cellIs" dxfId="337" priority="313" operator="equal">
      <formula>0</formula>
    </cfRule>
    <cfRule type="cellIs" dxfId="336" priority="314" operator="equal">
      <formula>1</formula>
    </cfRule>
  </conditionalFormatting>
  <conditionalFormatting sqref="NR69">
    <cfRule type="cellIs" dxfId="335" priority="319" operator="equal">
      <formula>0</formula>
    </cfRule>
    <cfRule type="cellIs" dxfId="334" priority="320" operator="equal">
      <formula>1</formula>
    </cfRule>
  </conditionalFormatting>
  <conditionalFormatting sqref="NU32:NV33 NU38:NV38 NU42:NV42 NU46:NV47 NU51:NV51">
    <cfRule type="cellIs" dxfId="333" priority="311" operator="equal">
      <formula>0</formula>
    </cfRule>
    <cfRule type="cellIs" dxfId="332" priority="312" operator="equal">
      <formula>1</formula>
    </cfRule>
  </conditionalFormatting>
  <conditionalFormatting sqref="NV32:NV33 NV38 NV42 NV46:NV47 NV51">
    <cfRule type="cellIs" dxfId="331" priority="309" operator="equal">
      <formula>0</formula>
    </cfRule>
    <cfRule type="cellIs" dxfId="330" priority="310" operator="equal">
      <formula>1</formula>
    </cfRule>
  </conditionalFormatting>
  <conditionalFormatting sqref="NU26:NV27">
    <cfRule type="cellIs" dxfId="329" priority="261" operator="equal">
      <formula>0</formula>
    </cfRule>
    <cfRule type="cellIs" dxfId="328" priority="262" operator="equal">
      <formula>1</formula>
    </cfRule>
  </conditionalFormatting>
  <conditionalFormatting sqref="NQ29">
    <cfRule type="cellIs" dxfId="327" priority="305" operator="equal">
      <formula>0</formula>
    </cfRule>
    <cfRule type="cellIs" dxfId="326" priority="306" operator="equal">
      <formula>1</formula>
    </cfRule>
  </conditionalFormatting>
  <conditionalFormatting sqref="NW55">
    <cfRule type="cellIs" dxfId="325" priority="301" operator="equal">
      <formula>0</formula>
    </cfRule>
    <cfRule type="cellIs" dxfId="324" priority="302" operator="equal">
      <formula>1</formula>
    </cfRule>
  </conditionalFormatting>
  <conditionalFormatting sqref="NU55:NV55">
    <cfRule type="cellIs" dxfId="323" priority="303" operator="equal">
      <formula>0</formula>
    </cfRule>
    <cfRule type="cellIs" dxfId="322" priority="304" operator="equal">
      <formula>1</formula>
    </cfRule>
  </conditionalFormatting>
  <conditionalFormatting sqref="NU55:NV55">
    <cfRule type="cellIs" dxfId="321" priority="297" operator="equal">
      <formula>0</formula>
    </cfRule>
    <cfRule type="cellIs" dxfId="320" priority="298" operator="equal">
      <formula>1</formula>
    </cfRule>
  </conditionalFormatting>
  <conditionalFormatting sqref="NQ56:NT56">
    <cfRule type="cellIs" dxfId="319" priority="289" operator="equal">
      <formula>0</formula>
    </cfRule>
    <cfRule type="cellIs" dxfId="318" priority="290" operator="equal">
      <formula>1</formula>
    </cfRule>
  </conditionalFormatting>
  <conditionalFormatting sqref="NU56:NV56">
    <cfRule type="cellIs" dxfId="317" priority="293" operator="equal">
      <formula>0</formula>
    </cfRule>
    <cfRule type="cellIs" dxfId="316" priority="294" operator="equal">
      <formula>1</formula>
    </cfRule>
  </conditionalFormatting>
  <conditionalFormatting sqref="NW56">
    <cfRule type="cellIs" dxfId="315" priority="291" operator="equal">
      <formula>0</formula>
    </cfRule>
    <cfRule type="cellIs" dxfId="314" priority="292" operator="equal">
      <formula>1</formula>
    </cfRule>
  </conditionalFormatting>
  <conditionalFormatting sqref="NU56:NV56">
    <cfRule type="cellIs" dxfId="313" priority="287" operator="equal">
      <formula>0</formula>
    </cfRule>
    <cfRule type="cellIs" dxfId="312" priority="288" operator="equal">
      <formula>1</formula>
    </cfRule>
  </conditionalFormatting>
  <conditionalFormatting sqref="NV56">
    <cfRule type="cellIs" dxfId="311" priority="285" operator="equal">
      <formula>0</formula>
    </cfRule>
    <cfRule type="cellIs" dxfId="310" priority="286" operator="equal">
      <formula>1</formula>
    </cfRule>
  </conditionalFormatting>
  <conditionalFormatting sqref="NQ25">
    <cfRule type="cellIs" dxfId="309" priority="307" operator="equal">
      <formula>0</formula>
    </cfRule>
    <cfRule type="cellIs" dxfId="308" priority="308" operator="equal">
      <formula>1</formula>
    </cfRule>
  </conditionalFormatting>
  <conditionalFormatting sqref="NQ55:NT55">
    <cfRule type="cellIs" dxfId="307" priority="299" operator="equal">
      <formula>0</formula>
    </cfRule>
    <cfRule type="cellIs" dxfId="306" priority="300" operator="equal">
      <formula>1</formula>
    </cfRule>
  </conditionalFormatting>
  <conditionalFormatting sqref="NV55">
    <cfRule type="cellIs" dxfId="305" priority="295" operator="equal">
      <formula>0</formula>
    </cfRule>
    <cfRule type="cellIs" dxfId="304" priority="296" operator="equal">
      <formula>1</formula>
    </cfRule>
  </conditionalFormatting>
  <conditionalFormatting sqref="NQ52:NT52">
    <cfRule type="cellIs" dxfId="303" priority="177" operator="equal">
      <formula>0</formula>
    </cfRule>
    <cfRule type="cellIs" dxfId="302" priority="178" operator="equal">
      <formula>1</formula>
    </cfRule>
  </conditionalFormatting>
  <conditionalFormatting sqref="NU52:NV52">
    <cfRule type="cellIs" dxfId="301" priority="181" operator="equal">
      <formula>0</formula>
    </cfRule>
    <cfRule type="cellIs" dxfId="300" priority="182" operator="equal">
      <formula>1</formula>
    </cfRule>
  </conditionalFormatting>
  <conditionalFormatting sqref="NW52">
    <cfRule type="cellIs" dxfId="299" priority="179" operator="equal">
      <formula>0</formula>
    </cfRule>
    <cfRule type="cellIs" dxfId="298" priority="180" operator="equal">
      <formula>1</formula>
    </cfRule>
  </conditionalFormatting>
  <conditionalFormatting sqref="NU52:NV52">
    <cfRule type="cellIs" dxfId="297" priority="175" operator="equal">
      <formula>0</formula>
    </cfRule>
    <cfRule type="cellIs" dxfId="296" priority="176" operator="equal">
      <formula>1</formula>
    </cfRule>
  </conditionalFormatting>
  <conditionalFormatting sqref="NV52">
    <cfRule type="cellIs" dxfId="295" priority="173" operator="equal">
      <formula>0</formula>
    </cfRule>
    <cfRule type="cellIs" dxfId="294" priority="174" operator="equal">
      <formula>1</formula>
    </cfRule>
  </conditionalFormatting>
  <conditionalFormatting sqref="NQ14:NT18">
    <cfRule type="cellIs" dxfId="293" priority="279" operator="equal">
      <formula>0</formula>
    </cfRule>
    <cfRule type="cellIs" dxfId="292" priority="280" operator="equal">
      <formula>1</formula>
    </cfRule>
  </conditionalFormatting>
  <conditionalFormatting sqref="NU14:NV18">
    <cfRule type="cellIs" dxfId="291" priority="283" operator="equal">
      <formula>0</formula>
    </cfRule>
    <cfRule type="cellIs" dxfId="290" priority="284" operator="equal">
      <formula>1</formula>
    </cfRule>
  </conditionalFormatting>
  <conditionalFormatting sqref="NW14:NW18">
    <cfRule type="cellIs" dxfId="289" priority="281" operator="equal">
      <formula>0</formula>
    </cfRule>
    <cfRule type="cellIs" dxfId="288" priority="282" operator="equal">
      <formula>1</formula>
    </cfRule>
  </conditionalFormatting>
  <conditionalFormatting sqref="NU14:NV18">
    <cfRule type="cellIs" dxfId="287" priority="277" operator="equal">
      <formula>0</formula>
    </cfRule>
    <cfRule type="cellIs" dxfId="286" priority="278" operator="equal">
      <formula>1</formula>
    </cfRule>
  </conditionalFormatting>
  <conditionalFormatting sqref="NV14:NV18">
    <cfRule type="cellIs" dxfId="285" priority="275" operator="equal">
      <formula>0</formula>
    </cfRule>
    <cfRule type="cellIs" dxfId="284" priority="276" operator="equal">
      <formula>1</formula>
    </cfRule>
  </conditionalFormatting>
  <conditionalFormatting sqref="NQ20">
    <cfRule type="cellIs" dxfId="283" priority="273" operator="equal">
      <formula>0</formula>
    </cfRule>
    <cfRule type="cellIs" dxfId="282" priority="274" operator="equal">
      <formula>1</formula>
    </cfRule>
  </conditionalFormatting>
  <conditionalFormatting sqref="NQ21:NT24">
    <cfRule type="cellIs" dxfId="281" priority="267" operator="equal">
      <formula>0</formula>
    </cfRule>
    <cfRule type="cellIs" dxfId="280" priority="268" operator="equal">
      <formula>1</formula>
    </cfRule>
  </conditionalFormatting>
  <conditionalFormatting sqref="NU21:NV24">
    <cfRule type="cellIs" dxfId="279" priority="271" operator="equal">
      <formula>0</formula>
    </cfRule>
    <cfRule type="cellIs" dxfId="278" priority="272" operator="equal">
      <formula>1</formula>
    </cfRule>
  </conditionalFormatting>
  <conditionalFormatting sqref="NW21:NW24">
    <cfRule type="cellIs" dxfId="277" priority="269" operator="equal">
      <formula>0</formula>
    </cfRule>
    <cfRule type="cellIs" dxfId="276" priority="270" operator="equal">
      <formula>1</formula>
    </cfRule>
  </conditionalFormatting>
  <conditionalFormatting sqref="NU21:NV24">
    <cfRule type="cellIs" dxfId="275" priority="265" operator="equal">
      <formula>0</formula>
    </cfRule>
    <cfRule type="cellIs" dxfId="274" priority="266" operator="equal">
      <formula>1</formula>
    </cfRule>
  </conditionalFormatting>
  <conditionalFormatting sqref="NV21:NV24">
    <cfRule type="cellIs" dxfId="273" priority="263" operator="equal">
      <formula>0</formula>
    </cfRule>
    <cfRule type="cellIs" dxfId="272" priority="264" operator="equal">
      <formula>1</formula>
    </cfRule>
  </conditionalFormatting>
  <conditionalFormatting sqref="NQ26:NT27">
    <cfRule type="cellIs" dxfId="271" priority="257" operator="equal">
      <formula>0</formula>
    </cfRule>
    <cfRule type="cellIs" dxfId="270" priority="258" operator="equal">
      <formula>1</formula>
    </cfRule>
  </conditionalFormatting>
  <conditionalFormatting sqref="NW26:NW27">
    <cfRule type="cellIs" dxfId="269" priority="259" operator="equal">
      <formula>0</formula>
    </cfRule>
    <cfRule type="cellIs" dxfId="268" priority="260" operator="equal">
      <formula>1</formula>
    </cfRule>
  </conditionalFormatting>
  <conditionalFormatting sqref="NU26:NV27">
    <cfRule type="cellIs" dxfId="267" priority="255" operator="equal">
      <formula>0</formula>
    </cfRule>
    <cfRule type="cellIs" dxfId="266" priority="256" operator="equal">
      <formula>1</formula>
    </cfRule>
  </conditionalFormatting>
  <conditionalFormatting sqref="NV26:NV27">
    <cfRule type="cellIs" dxfId="265" priority="253" operator="equal">
      <formula>0</formula>
    </cfRule>
    <cfRule type="cellIs" dxfId="264" priority="254" operator="equal">
      <formula>1</formula>
    </cfRule>
  </conditionalFormatting>
  <conditionalFormatting sqref="NQ30:NT31">
    <cfRule type="cellIs" dxfId="263" priority="247" operator="equal">
      <formula>0</formula>
    </cfRule>
    <cfRule type="cellIs" dxfId="262" priority="248" operator="equal">
      <formula>1</formula>
    </cfRule>
  </conditionalFormatting>
  <conditionalFormatting sqref="NU30:NV31">
    <cfRule type="cellIs" dxfId="261" priority="251" operator="equal">
      <formula>0</formula>
    </cfRule>
    <cfRule type="cellIs" dxfId="260" priority="252" operator="equal">
      <formula>1</formula>
    </cfRule>
  </conditionalFormatting>
  <conditionalFormatting sqref="NW30:NW31">
    <cfRule type="cellIs" dxfId="259" priority="249" operator="equal">
      <formula>0</formula>
    </cfRule>
    <cfRule type="cellIs" dxfId="258" priority="250" operator="equal">
      <formula>1</formula>
    </cfRule>
  </conditionalFormatting>
  <conditionalFormatting sqref="NU30:NV31">
    <cfRule type="cellIs" dxfId="257" priority="245" operator="equal">
      <formula>0</formula>
    </cfRule>
    <cfRule type="cellIs" dxfId="256" priority="246" operator="equal">
      <formula>1</formula>
    </cfRule>
  </conditionalFormatting>
  <conditionalFormatting sqref="NV30:NV31">
    <cfRule type="cellIs" dxfId="255" priority="243" operator="equal">
      <formula>0</formula>
    </cfRule>
    <cfRule type="cellIs" dxfId="254" priority="244" operator="equal">
      <formula>1</formula>
    </cfRule>
  </conditionalFormatting>
  <conditionalFormatting sqref="NQ34:NT37">
    <cfRule type="cellIs" dxfId="253" priority="237" operator="equal">
      <formula>0</formula>
    </cfRule>
    <cfRule type="cellIs" dxfId="252" priority="238" operator="equal">
      <formula>1</formula>
    </cfRule>
  </conditionalFormatting>
  <conditionalFormatting sqref="NU34:NV37">
    <cfRule type="cellIs" dxfId="251" priority="241" operator="equal">
      <formula>0</formula>
    </cfRule>
    <cfRule type="cellIs" dxfId="250" priority="242" operator="equal">
      <formula>1</formula>
    </cfRule>
  </conditionalFormatting>
  <conditionalFormatting sqref="NW34:NW37">
    <cfRule type="cellIs" dxfId="249" priority="239" operator="equal">
      <formula>0</formula>
    </cfRule>
    <cfRule type="cellIs" dxfId="248" priority="240" operator="equal">
      <formula>1</formula>
    </cfRule>
  </conditionalFormatting>
  <conditionalFormatting sqref="NU34:NV37">
    <cfRule type="cellIs" dxfId="247" priority="235" operator="equal">
      <formula>0</formula>
    </cfRule>
    <cfRule type="cellIs" dxfId="246" priority="236" operator="equal">
      <formula>1</formula>
    </cfRule>
  </conditionalFormatting>
  <conditionalFormatting sqref="NV34:NV37">
    <cfRule type="cellIs" dxfId="245" priority="233" operator="equal">
      <formula>0</formula>
    </cfRule>
    <cfRule type="cellIs" dxfId="244" priority="234" operator="equal">
      <formula>1</formula>
    </cfRule>
  </conditionalFormatting>
  <conditionalFormatting sqref="NQ39:NT41">
    <cfRule type="cellIs" dxfId="243" priority="227" operator="equal">
      <formula>0</formula>
    </cfRule>
    <cfRule type="cellIs" dxfId="242" priority="228" operator="equal">
      <formula>1</formula>
    </cfRule>
  </conditionalFormatting>
  <conditionalFormatting sqref="NU39:NV41">
    <cfRule type="cellIs" dxfId="241" priority="231" operator="equal">
      <formula>0</formula>
    </cfRule>
    <cfRule type="cellIs" dxfId="240" priority="232" operator="equal">
      <formula>1</formula>
    </cfRule>
  </conditionalFormatting>
  <conditionalFormatting sqref="NW39:NW41">
    <cfRule type="cellIs" dxfId="239" priority="229" operator="equal">
      <formula>0</formula>
    </cfRule>
    <cfRule type="cellIs" dxfId="238" priority="230" operator="equal">
      <formula>1</formula>
    </cfRule>
  </conditionalFormatting>
  <conditionalFormatting sqref="NU39:NV41">
    <cfRule type="cellIs" dxfId="237" priority="225" operator="equal">
      <formula>0</formula>
    </cfRule>
    <cfRule type="cellIs" dxfId="236" priority="226" operator="equal">
      <formula>1</formula>
    </cfRule>
  </conditionalFormatting>
  <conditionalFormatting sqref="NV39:NV41">
    <cfRule type="cellIs" dxfId="235" priority="223" operator="equal">
      <formula>0</formula>
    </cfRule>
    <cfRule type="cellIs" dxfId="234" priority="224" operator="equal">
      <formula>1</formula>
    </cfRule>
  </conditionalFormatting>
  <conditionalFormatting sqref="NQ43:NT45">
    <cfRule type="cellIs" dxfId="233" priority="217" operator="equal">
      <formula>0</formula>
    </cfRule>
    <cfRule type="cellIs" dxfId="232" priority="218" operator="equal">
      <formula>1</formula>
    </cfRule>
  </conditionalFormatting>
  <conditionalFormatting sqref="NU43:NV45">
    <cfRule type="cellIs" dxfId="231" priority="221" operator="equal">
      <formula>0</formula>
    </cfRule>
    <cfRule type="cellIs" dxfId="230" priority="222" operator="equal">
      <formula>1</formula>
    </cfRule>
  </conditionalFormatting>
  <conditionalFormatting sqref="NW43:NW45">
    <cfRule type="cellIs" dxfId="229" priority="219" operator="equal">
      <formula>0</formula>
    </cfRule>
    <cfRule type="cellIs" dxfId="228" priority="220" operator="equal">
      <formula>1</formula>
    </cfRule>
  </conditionalFormatting>
  <conditionalFormatting sqref="NU43:NV45">
    <cfRule type="cellIs" dxfId="227" priority="215" operator="equal">
      <formula>0</formula>
    </cfRule>
    <cfRule type="cellIs" dxfId="226" priority="216" operator="equal">
      <formula>1</formula>
    </cfRule>
  </conditionalFormatting>
  <conditionalFormatting sqref="NV43:NV45">
    <cfRule type="cellIs" dxfId="225" priority="213" operator="equal">
      <formula>0</formula>
    </cfRule>
    <cfRule type="cellIs" dxfId="224" priority="214" operator="equal">
      <formula>1</formula>
    </cfRule>
  </conditionalFormatting>
  <conditionalFormatting sqref="NQ48:NT50">
    <cfRule type="cellIs" dxfId="223" priority="207" operator="equal">
      <formula>0</formula>
    </cfRule>
    <cfRule type="cellIs" dxfId="222" priority="208" operator="equal">
      <formula>1</formula>
    </cfRule>
  </conditionalFormatting>
  <conditionalFormatting sqref="NU48:NV50">
    <cfRule type="cellIs" dxfId="221" priority="211" operator="equal">
      <formula>0</formula>
    </cfRule>
    <cfRule type="cellIs" dxfId="220" priority="212" operator="equal">
      <formula>1</formula>
    </cfRule>
  </conditionalFormatting>
  <conditionalFormatting sqref="NW48:NW50">
    <cfRule type="cellIs" dxfId="219" priority="209" operator="equal">
      <formula>0</formula>
    </cfRule>
    <cfRule type="cellIs" dxfId="218" priority="210" operator="equal">
      <formula>1</formula>
    </cfRule>
  </conditionalFormatting>
  <conditionalFormatting sqref="NU48:NV50">
    <cfRule type="cellIs" dxfId="217" priority="205" operator="equal">
      <formula>0</formula>
    </cfRule>
    <cfRule type="cellIs" dxfId="216" priority="206" operator="equal">
      <formula>1</formula>
    </cfRule>
  </conditionalFormatting>
  <conditionalFormatting sqref="NV48:NV50">
    <cfRule type="cellIs" dxfId="215" priority="203" operator="equal">
      <formula>0</formula>
    </cfRule>
    <cfRule type="cellIs" dxfId="214" priority="204" operator="equal">
      <formula>1</formula>
    </cfRule>
  </conditionalFormatting>
  <conditionalFormatting sqref="NQ53:NT54">
    <cfRule type="cellIs" dxfId="213" priority="197" operator="equal">
      <formula>0</formula>
    </cfRule>
    <cfRule type="cellIs" dxfId="212" priority="198" operator="equal">
      <formula>1</formula>
    </cfRule>
  </conditionalFormatting>
  <conditionalFormatting sqref="NU53:NV54">
    <cfRule type="cellIs" dxfId="211" priority="201" operator="equal">
      <formula>0</formula>
    </cfRule>
    <cfRule type="cellIs" dxfId="210" priority="202" operator="equal">
      <formula>1</formula>
    </cfRule>
  </conditionalFormatting>
  <conditionalFormatting sqref="NW53:NW54">
    <cfRule type="cellIs" dxfId="209" priority="199" operator="equal">
      <formula>0</formula>
    </cfRule>
    <cfRule type="cellIs" dxfId="208" priority="200" operator="equal">
      <formula>1</formula>
    </cfRule>
  </conditionalFormatting>
  <conditionalFormatting sqref="NU53:NV54">
    <cfRule type="cellIs" dxfId="207" priority="195" operator="equal">
      <formula>0</formula>
    </cfRule>
    <cfRule type="cellIs" dxfId="206" priority="196" operator="equal">
      <formula>1</formula>
    </cfRule>
  </conditionalFormatting>
  <conditionalFormatting sqref="NV53:NV54">
    <cfRule type="cellIs" dxfId="205" priority="193" operator="equal">
      <formula>0</formula>
    </cfRule>
    <cfRule type="cellIs" dxfId="204" priority="194" operator="equal">
      <formula>1</formula>
    </cfRule>
  </conditionalFormatting>
  <conditionalFormatting sqref="NQ57:NT58">
    <cfRule type="cellIs" dxfId="203" priority="187" operator="equal">
      <formula>0</formula>
    </cfRule>
    <cfRule type="cellIs" dxfId="202" priority="188" operator="equal">
      <formula>1</formula>
    </cfRule>
  </conditionalFormatting>
  <conditionalFormatting sqref="NU57:NV58">
    <cfRule type="cellIs" dxfId="201" priority="191" operator="equal">
      <formula>0</formula>
    </cfRule>
    <cfRule type="cellIs" dxfId="200" priority="192" operator="equal">
      <formula>1</formula>
    </cfRule>
  </conditionalFormatting>
  <conditionalFormatting sqref="NW57:NW58">
    <cfRule type="cellIs" dxfId="199" priority="189" operator="equal">
      <formula>0</formula>
    </cfRule>
    <cfRule type="cellIs" dxfId="198" priority="190" operator="equal">
      <formula>1</formula>
    </cfRule>
  </conditionalFormatting>
  <conditionalFormatting sqref="NU57:NV58">
    <cfRule type="cellIs" dxfId="197" priority="185" operator="equal">
      <formula>0</formula>
    </cfRule>
    <cfRule type="cellIs" dxfId="196" priority="186" operator="equal">
      <formula>1</formula>
    </cfRule>
  </conditionalFormatting>
  <conditionalFormatting sqref="NV57:NV58">
    <cfRule type="cellIs" dxfId="195" priority="183" operator="equal">
      <formula>0</formula>
    </cfRule>
    <cfRule type="cellIs" dxfId="194" priority="184" operator="equal">
      <formula>1</formula>
    </cfRule>
  </conditionalFormatting>
  <conditionalFormatting sqref="OC69">
    <cfRule type="cellIs" dxfId="193" priority="171" operator="equal">
      <formula>"NO HABILITADO"</formula>
    </cfRule>
    <cfRule type="cellIs" dxfId="192" priority="172" operator="equal">
      <formula>"OK"</formula>
    </cfRule>
  </conditionalFormatting>
  <conditionalFormatting sqref="OP69">
    <cfRule type="cellIs" dxfId="191" priority="169" operator="equal">
      <formula>0</formula>
    </cfRule>
    <cfRule type="cellIs" dxfId="190" priority="170" operator="equal">
      <formula>1</formula>
    </cfRule>
  </conditionalFormatting>
  <conditionalFormatting sqref="OR69">
    <cfRule type="cellIs" dxfId="189" priority="167" operator="equal">
      <formula>0</formula>
    </cfRule>
    <cfRule type="cellIs" dxfId="188" priority="168" operator="equal">
      <formula>1</formula>
    </cfRule>
  </conditionalFormatting>
  <conditionalFormatting sqref="OM69">
    <cfRule type="cellIs" dxfId="187" priority="165" operator="equal">
      <formula>0</formula>
    </cfRule>
    <cfRule type="cellIs" dxfId="186" priority="166" operator="equal">
      <formula>1</formula>
    </cfRule>
  </conditionalFormatting>
  <conditionalFormatting sqref="OJ13:OM13">
    <cfRule type="cellIs" dxfId="185" priority="159" operator="equal">
      <formula>0</formula>
    </cfRule>
    <cfRule type="cellIs" dxfId="184" priority="160" operator="equal">
      <formula>1</formula>
    </cfRule>
  </conditionalFormatting>
  <conditionalFormatting sqref="ON13:OO13">
    <cfRule type="cellIs" dxfId="183" priority="163" operator="equal">
      <formula>0</formula>
    </cfRule>
    <cfRule type="cellIs" dxfId="182" priority="164" operator="equal">
      <formula>1</formula>
    </cfRule>
  </conditionalFormatting>
  <conditionalFormatting sqref="OP13">
    <cfRule type="cellIs" dxfId="181" priority="161" operator="equal">
      <formula>0</formula>
    </cfRule>
    <cfRule type="cellIs" dxfId="180" priority="162" operator="equal">
      <formula>1</formula>
    </cfRule>
  </conditionalFormatting>
  <conditionalFormatting sqref="ON13:OO13">
    <cfRule type="cellIs" dxfId="179" priority="157" operator="equal">
      <formula>0</formula>
    </cfRule>
    <cfRule type="cellIs" dxfId="178" priority="158" operator="equal">
      <formula>1</formula>
    </cfRule>
  </conditionalFormatting>
  <conditionalFormatting sqref="OO13">
    <cfRule type="cellIs" dxfId="177" priority="155" operator="equal">
      <formula>0</formula>
    </cfRule>
    <cfRule type="cellIs" dxfId="176" priority="156" operator="equal">
      <formula>1</formula>
    </cfRule>
  </conditionalFormatting>
  <conditionalFormatting sqref="OJ12">
    <cfRule type="cellIs" dxfId="175" priority="153" operator="equal">
      <formula>0</formula>
    </cfRule>
    <cfRule type="cellIs" dxfId="174" priority="154" operator="equal">
      <formula>1</formula>
    </cfRule>
  </conditionalFormatting>
  <conditionalFormatting sqref="OJ19">
    <cfRule type="cellIs" dxfId="173" priority="151" operator="equal">
      <formula>0</formula>
    </cfRule>
    <cfRule type="cellIs" dxfId="172" priority="152" operator="equal">
      <formula>1</formula>
    </cfRule>
  </conditionalFormatting>
  <conditionalFormatting sqref="OJ28">
    <cfRule type="cellIs" dxfId="171" priority="149" operator="equal">
      <formula>0</formula>
    </cfRule>
    <cfRule type="cellIs" dxfId="170" priority="150" operator="equal">
      <formula>1</formula>
    </cfRule>
  </conditionalFormatting>
  <conditionalFormatting sqref="ON32:OO33 ON38:OO38 ON42:OO42 ON46:OO47 ON51:OO51">
    <cfRule type="cellIs" dxfId="169" priority="145" operator="equal">
      <formula>0</formula>
    </cfRule>
    <cfRule type="cellIs" dxfId="168" priority="146" operator="equal">
      <formula>1</formula>
    </cfRule>
  </conditionalFormatting>
  <conditionalFormatting sqref="OP32:OP33 OP38 OP42 OP46:OP47 OP51">
    <cfRule type="cellIs" dxfId="167" priority="143" operator="equal">
      <formula>0</formula>
    </cfRule>
    <cfRule type="cellIs" dxfId="166" priority="144" operator="equal">
      <formula>1</formula>
    </cfRule>
  </conditionalFormatting>
  <conditionalFormatting sqref="OJ32:OM33 OJ38:OM38 OJ42:OM42 OJ46:OM47 OJ51:OM51">
    <cfRule type="cellIs" dxfId="165" priority="141" operator="equal">
      <formula>0</formula>
    </cfRule>
    <cfRule type="cellIs" dxfId="164" priority="142" operator="equal">
      <formula>1</formula>
    </cfRule>
  </conditionalFormatting>
  <conditionalFormatting sqref="OK69">
    <cfRule type="cellIs" dxfId="163" priority="147" operator="equal">
      <formula>0</formula>
    </cfRule>
    <cfRule type="cellIs" dxfId="162" priority="148" operator="equal">
      <formula>1</formula>
    </cfRule>
  </conditionalFormatting>
  <conditionalFormatting sqref="ON32:OO33 ON38:OO38 ON42:OO42 ON46:OO47 ON51:OO51">
    <cfRule type="cellIs" dxfId="161" priority="139" operator="equal">
      <formula>0</formula>
    </cfRule>
    <cfRule type="cellIs" dxfId="160" priority="140" operator="equal">
      <formula>1</formula>
    </cfRule>
  </conditionalFormatting>
  <conditionalFormatting sqref="OO32:OO33 OO38 OO42 OO46:OO47 OO51">
    <cfRule type="cellIs" dxfId="159" priority="137" operator="equal">
      <formula>0</formula>
    </cfRule>
    <cfRule type="cellIs" dxfId="158" priority="138" operator="equal">
      <formula>1</formula>
    </cfRule>
  </conditionalFormatting>
  <conditionalFormatting sqref="ON26:OO27">
    <cfRule type="cellIs" dxfId="157" priority="89" operator="equal">
      <formula>0</formula>
    </cfRule>
    <cfRule type="cellIs" dxfId="156" priority="90" operator="equal">
      <formula>1</formula>
    </cfRule>
  </conditionalFormatting>
  <conditionalFormatting sqref="OJ29">
    <cfRule type="cellIs" dxfId="155" priority="133" operator="equal">
      <formula>0</formula>
    </cfRule>
    <cfRule type="cellIs" dxfId="154" priority="134" operator="equal">
      <formula>1</formula>
    </cfRule>
  </conditionalFormatting>
  <conditionalFormatting sqref="OP55">
    <cfRule type="cellIs" dxfId="153" priority="129" operator="equal">
      <formula>0</formula>
    </cfRule>
    <cfRule type="cellIs" dxfId="152" priority="130" operator="equal">
      <formula>1</formula>
    </cfRule>
  </conditionalFormatting>
  <conditionalFormatting sqref="ON55:OO55">
    <cfRule type="cellIs" dxfId="151" priority="131" operator="equal">
      <formula>0</formula>
    </cfRule>
    <cfRule type="cellIs" dxfId="150" priority="132" operator="equal">
      <formula>1</formula>
    </cfRule>
  </conditionalFormatting>
  <conditionalFormatting sqref="ON55:OO55">
    <cfRule type="cellIs" dxfId="149" priority="125" operator="equal">
      <formula>0</formula>
    </cfRule>
    <cfRule type="cellIs" dxfId="148" priority="126" operator="equal">
      <formula>1</formula>
    </cfRule>
  </conditionalFormatting>
  <conditionalFormatting sqref="OJ56:OM56">
    <cfRule type="cellIs" dxfId="147" priority="117" operator="equal">
      <formula>0</formula>
    </cfRule>
    <cfRule type="cellIs" dxfId="146" priority="118" operator="equal">
      <formula>1</formula>
    </cfRule>
  </conditionalFormatting>
  <conditionalFormatting sqref="ON56:OO56">
    <cfRule type="cellIs" dxfId="145" priority="121" operator="equal">
      <formula>0</formula>
    </cfRule>
    <cfRule type="cellIs" dxfId="144" priority="122" operator="equal">
      <formula>1</formula>
    </cfRule>
  </conditionalFormatting>
  <conditionalFormatting sqref="OP56">
    <cfRule type="cellIs" dxfId="143" priority="119" operator="equal">
      <formula>0</formula>
    </cfRule>
    <cfRule type="cellIs" dxfId="142" priority="120" operator="equal">
      <formula>1</formula>
    </cfRule>
  </conditionalFormatting>
  <conditionalFormatting sqref="ON56:OO56">
    <cfRule type="cellIs" dxfId="141" priority="115" operator="equal">
      <formula>0</formula>
    </cfRule>
    <cfRule type="cellIs" dxfId="140" priority="116" operator="equal">
      <formula>1</formula>
    </cfRule>
  </conditionalFormatting>
  <conditionalFormatting sqref="OO56">
    <cfRule type="cellIs" dxfId="139" priority="113" operator="equal">
      <formula>0</formula>
    </cfRule>
    <cfRule type="cellIs" dxfId="138" priority="114" operator="equal">
      <formula>1</formula>
    </cfRule>
  </conditionalFormatting>
  <conditionalFormatting sqref="OJ25">
    <cfRule type="cellIs" dxfId="137" priority="135" operator="equal">
      <formula>0</formula>
    </cfRule>
    <cfRule type="cellIs" dxfId="136" priority="136" operator="equal">
      <formula>1</formula>
    </cfRule>
  </conditionalFormatting>
  <conditionalFormatting sqref="OJ55:OM55">
    <cfRule type="cellIs" dxfId="135" priority="127" operator="equal">
      <formula>0</formula>
    </cfRule>
    <cfRule type="cellIs" dxfId="134" priority="128" operator="equal">
      <formula>1</formula>
    </cfRule>
  </conditionalFormatting>
  <conditionalFormatting sqref="OO55">
    <cfRule type="cellIs" dxfId="133" priority="123" operator="equal">
      <formula>0</formula>
    </cfRule>
    <cfRule type="cellIs" dxfId="132" priority="124" operator="equal">
      <formula>1</formula>
    </cfRule>
  </conditionalFormatting>
  <conditionalFormatting sqref="OJ52:OM52">
    <cfRule type="cellIs" dxfId="131" priority="5" operator="equal">
      <formula>0</formula>
    </cfRule>
    <cfRule type="cellIs" dxfId="130" priority="6" operator="equal">
      <formula>1</formula>
    </cfRule>
  </conditionalFormatting>
  <conditionalFormatting sqref="ON52:OO52">
    <cfRule type="cellIs" dxfId="129" priority="9" operator="equal">
      <formula>0</formula>
    </cfRule>
    <cfRule type="cellIs" dxfId="128" priority="10" operator="equal">
      <formula>1</formula>
    </cfRule>
  </conditionalFormatting>
  <conditionalFormatting sqref="OP52">
    <cfRule type="cellIs" dxfId="127" priority="7" operator="equal">
      <formula>0</formula>
    </cfRule>
    <cfRule type="cellIs" dxfId="126" priority="8" operator="equal">
      <formula>1</formula>
    </cfRule>
  </conditionalFormatting>
  <conditionalFormatting sqref="ON52:OO52">
    <cfRule type="cellIs" dxfId="125" priority="3" operator="equal">
      <formula>0</formula>
    </cfRule>
    <cfRule type="cellIs" dxfId="124" priority="4" operator="equal">
      <formula>1</formula>
    </cfRule>
  </conditionalFormatting>
  <conditionalFormatting sqref="OO52">
    <cfRule type="cellIs" dxfId="123" priority="1" operator="equal">
      <formula>0</formula>
    </cfRule>
    <cfRule type="cellIs" dxfId="122" priority="2" operator="equal">
      <formula>1</formula>
    </cfRule>
  </conditionalFormatting>
  <conditionalFormatting sqref="OJ14:OM18">
    <cfRule type="cellIs" dxfId="121" priority="107" operator="equal">
      <formula>0</formula>
    </cfRule>
    <cfRule type="cellIs" dxfId="120" priority="108" operator="equal">
      <formula>1</formula>
    </cfRule>
  </conditionalFormatting>
  <conditionalFormatting sqref="ON14:OO18">
    <cfRule type="cellIs" dxfId="119" priority="111" operator="equal">
      <formula>0</formula>
    </cfRule>
    <cfRule type="cellIs" dxfId="118" priority="112" operator="equal">
      <formula>1</formula>
    </cfRule>
  </conditionalFormatting>
  <conditionalFormatting sqref="OP14:OP18">
    <cfRule type="cellIs" dxfId="117" priority="109" operator="equal">
      <formula>0</formula>
    </cfRule>
    <cfRule type="cellIs" dxfId="116" priority="110" operator="equal">
      <formula>1</formula>
    </cfRule>
  </conditionalFormatting>
  <conditionalFormatting sqref="ON14:OO18">
    <cfRule type="cellIs" dxfId="115" priority="105" operator="equal">
      <formula>0</formula>
    </cfRule>
    <cfRule type="cellIs" dxfId="114" priority="106" operator="equal">
      <formula>1</formula>
    </cfRule>
  </conditionalFormatting>
  <conditionalFormatting sqref="OO14:OO18">
    <cfRule type="cellIs" dxfId="113" priority="103" operator="equal">
      <formula>0</formula>
    </cfRule>
    <cfRule type="cellIs" dxfId="112" priority="104" operator="equal">
      <formula>1</formula>
    </cfRule>
  </conditionalFormatting>
  <conditionalFormatting sqref="OJ20">
    <cfRule type="cellIs" dxfId="111" priority="101" operator="equal">
      <formula>0</formula>
    </cfRule>
    <cfRule type="cellIs" dxfId="110" priority="102" operator="equal">
      <formula>1</formula>
    </cfRule>
  </conditionalFormatting>
  <conditionalFormatting sqref="OJ21:OM24">
    <cfRule type="cellIs" dxfId="109" priority="95" operator="equal">
      <formula>0</formula>
    </cfRule>
    <cfRule type="cellIs" dxfId="108" priority="96" operator="equal">
      <formula>1</formula>
    </cfRule>
  </conditionalFormatting>
  <conditionalFormatting sqref="ON21:OO24">
    <cfRule type="cellIs" dxfId="107" priority="99" operator="equal">
      <formula>0</formula>
    </cfRule>
    <cfRule type="cellIs" dxfId="106" priority="100" operator="equal">
      <formula>1</formula>
    </cfRule>
  </conditionalFormatting>
  <conditionalFormatting sqref="OP21:OP24">
    <cfRule type="cellIs" dxfId="105" priority="97" operator="equal">
      <formula>0</formula>
    </cfRule>
    <cfRule type="cellIs" dxfId="104" priority="98" operator="equal">
      <formula>1</formula>
    </cfRule>
  </conditionalFormatting>
  <conditionalFormatting sqref="ON21:OO24">
    <cfRule type="cellIs" dxfId="103" priority="93" operator="equal">
      <formula>0</formula>
    </cfRule>
    <cfRule type="cellIs" dxfId="102" priority="94" operator="equal">
      <formula>1</formula>
    </cfRule>
  </conditionalFormatting>
  <conditionalFormatting sqref="OO21:OO24">
    <cfRule type="cellIs" dxfId="101" priority="91" operator="equal">
      <formula>0</formula>
    </cfRule>
    <cfRule type="cellIs" dxfId="100" priority="92" operator="equal">
      <formula>1</formula>
    </cfRule>
  </conditionalFormatting>
  <conditionalFormatting sqref="OJ26:OM27">
    <cfRule type="cellIs" dxfId="99" priority="85" operator="equal">
      <formula>0</formula>
    </cfRule>
    <cfRule type="cellIs" dxfId="98" priority="86" operator="equal">
      <formula>1</formula>
    </cfRule>
  </conditionalFormatting>
  <conditionalFormatting sqref="OP26:OP27">
    <cfRule type="cellIs" dxfId="97" priority="87" operator="equal">
      <formula>0</formula>
    </cfRule>
    <cfRule type="cellIs" dxfId="96" priority="88" operator="equal">
      <formula>1</formula>
    </cfRule>
  </conditionalFormatting>
  <conditionalFormatting sqref="ON26:OO27">
    <cfRule type="cellIs" dxfId="95" priority="83" operator="equal">
      <formula>0</formula>
    </cfRule>
    <cfRule type="cellIs" dxfId="94" priority="84" operator="equal">
      <formula>1</formula>
    </cfRule>
  </conditionalFormatting>
  <conditionalFormatting sqref="OO26:OO27">
    <cfRule type="cellIs" dxfId="93" priority="81" operator="equal">
      <formula>0</formula>
    </cfRule>
    <cfRule type="cellIs" dxfId="92" priority="82" operator="equal">
      <formula>1</formula>
    </cfRule>
  </conditionalFormatting>
  <conditionalFormatting sqref="OJ30:OM31">
    <cfRule type="cellIs" dxfId="91" priority="75" operator="equal">
      <formula>0</formula>
    </cfRule>
    <cfRule type="cellIs" dxfId="90" priority="76" operator="equal">
      <formula>1</formula>
    </cfRule>
  </conditionalFormatting>
  <conditionalFormatting sqref="ON30:OO31">
    <cfRule type="cellIs" dxfId="89" priority="79" operator="equal">
      <formula>0</formula>
    </cfRule>
    <cfRule type="cellIs" dxfId="88" priority="80" operator="equal">
      <formula>1</formula>
    </cfRule>
  </conditionalFormatting>
  <conditionalFormatting sqref="OP30:OP31">
    <cfRule type="cellIs" dxfId="87" priority="77" operator="equal">
      <formula>0</formula>
    </cfRule>
    <cfRule type="cellIs" dxfId="86" priority="78" operator="equal">
      <formula>1</formula>
    </cfRule>
  </conditionalFormatting>
  <conditionalFormatting sqref="ON30:OO31">
    <cfRule type="cellIs" dxfId="85" priority="73" operator="equal">
      <formula>0</formula>
    </cfRule>
    <cfRule type="cellIs" dxfId="84" priority="74" operator="equal">
      <formula>1</formula>
    </cfRule>
  </conditionalFormatting>
  <conditionalFormatting sqref="OO30:OO31">
    <cfRule type="cellIs" dxfId="83" priority="71" operator="equal">
      <formula>0</formula>
    </cfRule>
    <cfRule type="cellIs" dxfId="82" priority="72" operator="equal">
      <formula>1</formula>
    </cfRule>
  </conditionalFormatting>
  <conditionalFormatting sqref="OJ34:OM37">
    <cfRule type="cellIs" dxfId="81" priority="65" operator="equal">
      <formula>0</formula>
    </cfRule>
    <cfRule type="cellIs" dxfId="80" priority="66" operator="equal">
      <formula>1</formula>
    </cfRule>
  </conditionalFormatting>
  <conditionalFormatting sqref="ON34:OO37">
    <cfRule type="cellIs" dxfId="79" priority="69" operator="equal">
      <formula>0</formula>
    </cfRule>
    <cfRule type="cellIs" dxfId="78" priority="70" operator="equal">
      <formula>1</formula>
    </cfRule>
  </conditionalFormatting>
  <conditionalFormatting sqref="OP34:OP37">
    <cfRule type="cellIs" dxfId="77" priority="67" operator="equal">
      <formula>0</formula>
    </cfRule>
    <cfRule type="cellIs" dxfId="76" priority="68" operator="equal">
      <formula>1</formula>
    </cfRule>
  </conditionalFormatting>
  <conditionalFormatting sqref="ON34:OO37">
    <cfRule type="cellIs" dxfId="75" priority="63" operator="equal">
      <formula>0</formula>
    </cfRule>
    <cfRule type="cellIs" dxfId="74" priority="64" operator="equal">
      <formula>1</formula>
    </cfRule>
  </conditionalFormatting>
  <conditionalFormatting sqref="OO34:OO37">
    <cfRule type="cellIs" dxfId="73" priority="61" operator="equal">
      <formula>0</formula>
    </cfRule>
    <cfRule type="cellIs" dxfId="72" priority="62" operator="equal">
      <formula>1</formula>
    </cfRule>
  </conditionalFormatting>
  <conditionalFormatting sqref="OJ39:OM41">
    <cfRule type="cellIs" dxfId="71" priority="55" operator="equal">
      <formula>0</formula>
    </cfRule>
    <cfRule type="cellIs" dxfId="70" priority="56" operator="equal">
      <formula>1</formula>
    </cfRule>
  </conditionalFormatting>
  <conditionalFormatting sqref="ON39:OO41">
    <cfRule type="cellIs" dxfId="69" priority="59" operator="equal">
      <formula>0</formula>
    </cfRule>
    <cfRule type="cellIs" dxfId="68" priority="60" operator="equal">
      <formula>1</formula>
    </cfRule>
  </conditionalFormatting>
  <conditionalFormatting sqref="OP39:OP41">
    <cfRule type="cellIs" dxfId="67" priority="57" operator="equal">
      <formula>0</formula>
    </cfRule>
    <cfRule type="cellIs" dxfId="66" priority="58" operator="equal">
      <formula>1</formula>
    </cfRule>
  </conditionalFormatting>
  <conditionalFormatting sqref="ON39:OO41">
    <cfRule type="cellIs" dxfId="65" priority="53" operator="equal">
      <formula>0</formula>
    </cfRule>
    <cfRule type="cellIs" dxfId="64" priority="54" operator="equal">
      <formula>1</formula>
    </cfRule>
  </conditionalFormatting>
  <conditionalFormatting sqref="OO39:OO41">
    <cfRule type="cellIs" dxfId="63" priority="51" operator="equal">
      <formula>0</formula>
    </cfRule>
    <cfRule type="cellIs" dxfId="62" priority="52" operator="equal">
      <formula>1</formula>
    </cfRule>
  </conditionalFormatting>
  <conditionalFormatting sqref="OJ43:OM45">
    <cfRule type="cellIs" dxfId="61" priority="45" operator="equal">
      <formula>0</formula>
    </cfRule>
    <cfRule type="cellIs" dxfId="60" priority="46" operator="equal">
      <formula>1</formula>
    </cfRule>
  </conditionalFormatting>
  <conditionalFormatting sqref="ON43:OO45">
    <cfRule type="cellIs" dxfId="59" priority="49" operator="equal">
      <formula>0</formula>
    </cfRule>
    <cfRule type="cellIs" dxfId="58" priority="50" operator="equal">
      <formula>1</formula>
    </cfRule>
  </conditionalFormatting>
  <conditionalFormatting sqref="OP43:OP45">
    <cfRule type="cellIs" dxfId="57" priority="47" operator="equal">
      <formula>0</formula>
    </cfRule>
    <cfRule type="cellIs" dxfId="56" priority="48" operator="equal">
      <formula>1</formula>
    </cfRule>
  </conditionalFormatting>
  <conditionalFormatting sqref="ON43:OO45">
    <cfRule type="cellIs" dxfId="55" priority="43" operator="equal">
      <formula>0</formula>
    </cfRule>
    <cfRule type="cellIs" dxfId="54" priority="44" operator="equal">
      <formula>1</formula>
    </cfRule>
  </conditionalFormatting>
  <conditionalFormatting sqref="OO43:OO45">
    <cfRule type="cellIs" dxfId="53" priority="41" operator="equal">
      <formula>0</formula>
    </cfRule>
    <cfRule type="cellIs" dxfId="52" priority="42" operator="equal">
      <formula>1</formula>
    </cfRule>
  </conditionalFormatting>
  <conditionalFormatting sqref="OJ48:OM50">
    <cfRule type="cellIs" dxfId="51" priority="35" operator="equal">
      <formula>0</formula>
    </cfRule>
    <cfRule type="cellIs" dxfId="50" priority="36" operator="equal">
      <formula>1</formula>
    </cfRule>
  </conditionalFormatting>
  <conditionalFormatting sqref="ON48:OO50">
    <cfRule type="cellIs" dxfId="49" priority="39" operator="equal">
      <formula>0</formula>
    </cfRule>
    <cfRule type="cellIs" dxfId="48" priority="40" operator="equal">
      <formula>1</formula>
    </cfRule>
  </conditionalFormatting>
  <conditionalFormatting sqref="OP48:OP50">
    <cfRule type="cellIs" dxfId="47" priority="37" operator="equal">
      <formula>0</formula>
    </cfRule>
    <cfRule type="cellIs" dxfId="46" priority="38" operator="equal">
      <formula>1</formula>
    </cfRule>
  </conditionalFormatting>
  <conditionalFormatting sqref="ON48:OO50">
    <cfRule type="cellIs" dxfId="45" priority="33" operator="equal">
      <formula>0</formula>
    </cfRule>
    <cfRule type="cellIs" dxfId="44" priority="34" operator="equal">
      <formula>1</formula>
    </cfRule>
  </conditionalFormatting>
  <conditionalFormatting sqref="OO48:OO50">
    <cfRule type="cellIs" dxfId="43" priority="31" operator="equal">
      <formula>0</formula>
    </cfRule>
    <cfRule type="cellIs" dxfId="42" priority="32" operator="equal">
      <formula>1</formula>
    </cfRule>
  </conditionalFormatting>
  <conditionalFormatting sqref="OJ53:OM54">
    <cfRule type="cellIs" dxfId="41" priority="25" operator="equal">
      <formula>0</formula>
    </cfRule>
    <cfRule type="cellIs" dxfId="40" priority="26" operator="equal">
      <formula>1</formula>
    </cfRule>
  </conditionalFormatting>
  <conditionalFormatting sqref="ON53:OO54">
    <cfRule type="cellIs" dxfId="39" priority="29" operator="equal">
      <formula>0</formula>
    </cfRule>
    <cfRule type="cellIs" dxfId="38" priority="30" operator="equal">
      <formula>1</formula>
    </cfRule>
  </conditionalFormatting>
  <conditionalFormatting sqref="OP53:OP54">
    <cfRule type="cellIs" dxfId="37" priority="27" operator="equal">
      <formula>0</formula>
    </cfRule>
    <cfRule type="cellIs" dxfId="36" priority="28" operator="equal">
      <formula>1</formula>
    </cfRule>
  </conditionalFormatting>
  <conditionalFormatting sqref="ON53:OO54">
    <cfRule type="cellIs" dxfId="35" priority="23" operator="equal">
      <formula>0</formula>
    </cfRule>
    <cfRule type="cellIs" dxfId="34" priority="24" operator="equal">
      <formula>1</formula>
    </cfRule>
  </conditionalFormatting>
  <conditionalFormatting sqref="OO53:OO54">
    <cfRule type="cellIs" dxfId="33" priority="21" operator="equal">
      <formula>0</formula>
    </cfRule>
    <cfRule type="cellIs" dxfId="32" priority="22" operator="equal">
      <formula>1</formula>
    </cfRule>
  </conditionalFormatting>
  <conditionalFormatting sqref="OJ57:OM58">
    <cfRule type="cellIs" dxfId="31" priority="15" operator="equal">
      <formula>0</formula>
    </cfRule>
    <cfRule type="cellIs" dxfId="30" priority="16" operator="equal">
      <formula>1</formula>
    </cfRule>
  </conditionalFormatting>
  <conditionalFormatting sqref="ON57:OO58">
    <cfRule type="cellIs" dxfId="29" priority="19" operator="equal">
      <formula>0</formula>
    </cfRule>
    <cfRule type="cellIs" dxfId="28" priority="20" operator="equal">
      <formula>1</formula>
    </cfRule>
  </conditionalFormatting>
  <conditionalFormatting sqref="OP57:OP58">
    <cfRule type="cellIs" dxfId="27" priority="17" operator="equal">
      <formula>0</formula>
    </cfRule>
    <cfRule type="cellIs" dxfId="26" priority="18" operator="equal">
      <formula>1</formula>
    </cfRule>
  </conditionalFormatting>
  <conditionalFormatting sqref="ON57:OO58">
    <cfRule type="cellIs" dxfId="25" priority="13" operator="equal">
      <formula>0</formula>
    </cfRule>
    <cfRule type="cellIs" dxfId="24" priority="14" operator="equal">
      <formula>1</formula>
    </cfRule>
  </conditionalFormatting>
  <conditionalFormatting sqref="OO57:OO58">
    <cfRule type="cellIs" dxfId="23" priority="11" operator="equal">
      <formula>0</formula>
    </cfRule>
    <cfRule type="cellIs" dxfId="22" priority="12" operator="equal">
      <formula>1</formula>
    </cfRule>
  </conditionalFormatting>
  <pageMargins left="0.7" right="0.7" top="0.75" bottom="0.75" header="0.3" footer="0.3"/>
  <pageSetup paperSize="9" orientation="portrait" horizontalDpi="4294967292"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3:I28"/>
  <sheetViews>
    <sheetView topLeftCell="A19" zoomScale="70" zoomScaleNormal="70" workbookViewId="0">
      <selection activeCell="I24" sqref="I24"/>
    </sheetView>
  </sheetViews>
  <sheetFormatPr baseColWidth="10" defaultColWidth="11.42578125" defaultRowHeight="15" x14ac:dyDescent="0.25"/>
  <cols>
    <col min="1" max="1" width="11.42578125" style="67"/>
    <col min="2" max="2" width="77.42578125" style="67" customWidth="1"/>
    <col min="3" max="3" width="25.42578125" style="67" customWidth="1"/>
    <col min="4" max="4" width="23.42578125" style="106" customWidth="1"/>
    <col min="5" max="5" width="20.7109375" style="106" customWidth="1"/>
    <col min="6" max="6" width="24" style="107" customWidth="1"/>
    <col min="7" max="7" width="26.28515625" style="107" customWidth="1"/>
    <col min="8" max="8" width="20.7109375" style="67" customWidth="1"/>
    <col min="9" max="9" width="76.5703125" style="67" customWidth="1"/>
    <col min="10" max="32" width="20.7109375" style="67" customWidth="1"/>
    <col min="33" max="16384" width="11.42578125" style="67"/>
  </cols>
  <sheetData>
    <row r="3" spans="1:9" ht="27.75" x14ac:dyDescent="0.25">
      <c r="A3" s="97" t="s">
        <v>115</v>
      </c>
      <c r="B3" s="98"/>
      <c r="C3" s="98"/>
      <c r="D3" s="98"/>
      <c r="E3" s="98"/>
      <c r="F3" s="98"/>
      <c r="G3" s="98"/>
      <c r="H3" s="98"/>
      <c r="I3" s="99"/>
    </row>
    <row r="4" spans="1:9" ht="60.75" x14ac:dyDescent="0.25">
      <c r="A4" s="100" t="s">
        <v>2</v>
      </c>
      <c r="B4" s="101" t="s">
        <v>3</v>
      </c>
      <c r="C4" s="100" t="s">
        <v>118</v>
      </c>
      <c r="D4" s="100" t="s">
        <v>157</v>
      </c>
      <c r="E4" s="100" t="s">
        <v>116</v>
      </c>
      <c r="F4" s="100" t="s">
        <v>117</v>
      </c>
      <c r="G4" s="100" t="s">
        <v>140</v>
      </c>
      <c r="H4" s="102" t="s">
        <v>119</v>
      </c>
      <c r="I4" s="100" t="s">
        <v>120</v>
      </c>
    </row>
    <row r="5" spans="1:9" ht="23.25" x14ac:dyDescent="0.25">
      <c r="A5" s="103">
        <v>1</v>
      </c>
      <c r="B5" s="104" t="str">
        <f t="shared" ref="B5:B6" si="0">VLOOKUP(A5,LISTA_OFERENTES,2,FALSE)</f>
        <v>OBYPLAN LTDA</v>
      </c>
      <c r="C5" s="235" t="s">
        <v>999</v>
      </c>
      <c r="D5" s="235" t="str">
        <f t="shared" ref="D5:D6" ca="1" si="1">VLOOKUP(A5,EXPERIENCIA,4,FALSE)</f>
        <v>H</v>
      </c>
      <c r="E5" s="235" t="str">
        <f t="shared" ref="E5:E17" si="2">VLOOKUP(A5,CAP_FINANCIERA,3,FALSE)</f>
        <v>H</v>
      </c>
      <c r="F5" s="235" t="str">
        <f t="shared" ref="F5:F17" si="3">VLOOKUP(A5,REP_COMERCIALES,3,FALSE)</f>
        <v>H</v>
      </c>
      <c r="G5" s="235" t="str">
        <f>VLOOKUP(A5,EST_UNI,3,FALSE)</f>
        <v>H</v>
      </c>
      <c r="H5" s="105" t="str">
        <f t="shared" ref="H5:H25" ca="1" si="4">IF(AND(C5="H",D5="H",E5="H",F5="H",G5="H"),"H","NH")</f>
        <v>H</v>
      </c>
      <c r="I5" s="158"/>
    </row>
    <row r="6" spans="1:9" ht="121.5" x14ac:dyDescent="0.25">
      <c r="A6" s="103">
        <v>2</v>
      </c>
      <c r="B6" s="104" t="str">
        <f t="shared" si="0"/>
        <v>ECOCIVIL SAS ESTRUCTURAS Y OBRAS CIVILES SAS</v>
      </c>
      <c r="C6" s="235" t="s">
        <v>377</v>
      </c>
      <c r="D6" s="235" t="str">
        <f t="shared" ca="1" si="1"/>
        <v>H</v>
      </c>
      <c r="E6" s="235" t="str">
        <f t="shared" si="2"/>
        <v>H</v>
      </c>
      <c r="F6" s="235" t="str">
        <f t="shared" si="3"/>
        <v>H</v>
      </c>
      <c r="G6" s="235" t="str">
        <f t="shared" ref="G6" si="5">VLOOKUP(A6,EST_UNI,3,FALSE)</f>
        <v>H</v>
      </c>
      <c r="H6" s="105" t="str">
        <f t="shared" ca="1" si="4"/>
        <v>NH</v>
      </c>
      <c r="I6" s="255" t="s">
        <v>1000</v>
      </c>
    </row>
    <row r="7" spans="1:9" ht="135.75" customHeight="1" x14ac:dyDescent="0.25">
      <c r="A7" s="103">
        <v>3</v>
      </c>
      <c r="B7" s="104" t="str">
        <f t="shared" ref="B7:B17" si="6">VLOOKUP(A7,LISTA_OFERENTES,2,FALSE)</f>
        <v>HCG CONSTRUCCIONES LTDA</v>
      </c>
      <c r="C7" s="235" t="s">
        <v>999</v>
      </c>
      <c r="D7" s="235" t="str">
        <f t="shared" ref="D7:D17" ca="1" si="7">VLOOKUP(A7,EXPERIENCIA,4,FALSE)</f>
        <v>H</v>
      </c>
      <c r="E7" s="235" t="str">
        <f t="shared" si="2"/>
        <v>H</v>
      </c>
      <c r="F7" s="235" t="str">
        <f t="shared" si="3"/>
        <v>NH</v>
      </c>
      <c r="G7" s="235" t="str">
        <f t="shared" ref="G7:G25" si="8">VLOOKUP(A7,EST_UNI,3,FALSE)</f>
        <v>NH</v>
      </c>
      <c r="H7" s="105" t="str">
        <f t="shared" ca="1" si="4"/>
        <v>NH</v>
      </c>
      <c r="I7" s="255" t="s">
        <v>1003</v>
      </c>
    </row>
    <row r="8" spans="1:9" ht="23.25" x14ac:dyDescent="0.25">
      <c r="A8" s="103">
        <v>4</v>
      </c>
      <c r="B8" s="104" t="str">
        <f t="shared" si="6"/>
        <v>MCJC INGENIERIA S.A.S.</v>
      </c>
      <c r="C8" s="235" t="s">
        <v>999</v>
      </c>
      <c r="D8" s="235" t="str">
        <f t="shared" ca="1" si="7"/>
        <v>H</v>
      </c>
      <c r="E8" s="235" t="str">
        <f t="shared" si="2"/>
        <v>H</v>
      </c>
      <c r="F8" s="235" t="str">
        <f t="shared" si="3"/>
        <v>H</v>
      </c>
      <c r="G8" s="235" t="str">
        <f t="shared" si="8"/>
        <v>H</v>
      </c>
      <c r="H8" s="105" t="str">
        <f t="shared" ca="1" si="4"/>
        <v>H</v>
      </c>
      <c r="I8" s="255"/>
    </row>
    <row r="9" spans="1:9" ht="23.25" x14ac:dyDescent="0.25">
      <c r="A9" s="103">
        <v>5</v>
      </c>
      <c r="B9" s="104" t="str">
        <f t="shared" si="6"/>
        <v>CONSTRUVALORES S.A.S</v>
      </c>
      <c r="C9" s="235" t="s">
        <v>999</v>
      </c>
      <c r="D9" s="235" t="str">
        <f t="shared" ca="1" si="7"/>
        <v>H</v>
      </c>
      <c r="E9" s="235" t="str">
        <f t="shared" si="2"/>
        <v>H</v>
      </c>
      <c r="F9" s="235" t="str">
        <f t="shared" si="3"/>
        <v>H</v>
      </c>
      <c r="G9" s="235" t="str">
        <f t="shared" si="8"/>
        <v>H</v>
      </c>
      <c r="H9" s="105" t="str">
        <f t="shared" ca="1" si="4"/>
        <v>H</v>
      </c>
      <c r="I9" s="158"/>
    </row>
    <row r="10" spans="1:9" ht="23.25" x14ac:dyDescent="0.25">
      <c r="A10" s="103">
        <v>6</v>
      </c>
      <c r="B10" s="104" t="str">
        <f t="shared" si="6"/>
        <v>ACERO MAS CONCRETO S.A.S</v>
      </c>
      <c r="C10" s="235" t="s">
        <v>999</v>
      </c>
      <c r="D10" s="235" t="str">
        <f t="shared" ca="1" si="7"/>
        <v>H</v>
      </c>
      <c r="E10" s="235" t="str">
        <f t="shared" si="2"/>
        <v>H</v>
      </c>
      <c r="F10" s="235" t="str">
        <f t="shared" si="3"/>
        <v>H</v>
      </c>
      <c r="G10" s="235" t="str">
        <f t="shared" si="8"/>
        <v>H</v>
      </c>
      <c r="H10" s="105" t="str">
        <f t="shared" ca="1" si="4"/>
        <v>H</v>
      </c>
      <c r="I10" s="158"/>
    </row>
    <row r="11" spans="1:9" ht="23.25" x14ac:dyDescent="0.25">
      <c r="A11" s="103">
        <v>7</v>
      </c>
      <c r="B11" s="104" t="str">
        <f t="shared" si="6"/>
        <v>LUIS CARLOS PARRA VELASQUEZ</v>
      </c>
      <c r="C11" s="235" t="s">
        <v>999</v>
      </c>
      <c r="D11" s="235" t="str">
        <f t="shared" ca="1" si="7"/>
        <v>H</v>
      </c>
      <c r="E11" s="235" t="str">
        <f t="shared" si="2"/>
        <v>H</v>
      </c>
      <c r="F11" s="235" t="str">
        <f t="shared" si="3"/>
        <v>H</v>
      </c>
      <c r="G11" s="235" t="str">
        <f t="shared" si="8"/>
        <v>H</v>
      </c>
      <c r="H11" s="105" t="str">
        <f t="shared" ca="1" si="4"/>
        <v>H</v>
      </c>
      <c r="I11" s="158"/>
    </row>
    <row r="12" spans="1:9" ht="23.25" x14ac:dyDescent="0.25">
      <c r="A12" s="103">
        <v>8</v>
      </c>
      <c r="B12" s="104" t="str">
        <f t="shared" si="6"/>
        <v>JOHN JAIRO VÁSQUEZ SUÁREZ</v>
      </c>
      <c r="C12" s="235" t="s">
        <v>999</v>
      </c>
      <c r="D12" s="235" t="str">
        <f t="shared" ca="1" si="7"/>
        <v>H</v>
      </c>
      <c r="E12" s="235" t="str">
        <f t="shared" si="2"/>
        <v>H</v>
      </c>
      <c r="F12" s="235" t="str">
        <f t="shared" si="3"/>
        <v>H</v>
      </c>
      <c r="G12" s="235" t="str">
        <f t="shared" si="8"/>
        <v>H</v>
      </c>
      <c r="H12" s="105" t="str">
        <f t="shared" ca="1" si="4"/>
        <v>H</v>
      </c>
      <c r="I12" s="158"/>
    </row>
    <row r="13" spans="1:9" ht="182.25" x14ac:dyDescent="0.25">
      <c r="A13" s="103">
        <v>9</v>
      </c>
      <c r="B13" s="104" t="str">
        <f t="shared" si="6"/>
        <v>URBANICO S.A.S.</v>
      </c>
      <c r="C13" s="235" t="s">
        <v>999</v>
      </c>
      <c r="D13" s="235" t="str">
        <f t="shared" ca="1" si="7"/>
        <v>H</v>
      </c>
      <c r="E13" s="235" t="str">
        <f t="shared" si="2"/>
        <v>H</v>
      </c>
      <c r="F13" s="235" t="str">
        <f t="shared" si="3"/>
        <v>NH</v>
      </c>
      <c r="G13" s="235" t="str">
        <f t="shared" si="8"/>
        <v>NH</v>
      </c>
      <c r="H13" s="105" t="str">
        <f t="shared" ca="1" si="4"/>
        <v>NH</v>
      </c>
      <c r="I13" s="255" t="s">
        <v>1004</v>
      </c>
    </row>
    <row r="14" spans="1:9" ht="23.25" x14ac:dyDescent="0.25">
      <c r="A14" s="103">
        <v>10</v>
      </c>
      <c r="B14" s="104" t="str">
        <f t="shared" si="6"/>
        <v>CONDEIN SAS</v>
      </c>
      <c r="C14" s="235" t="s">
        <v>999</v>
      </c>
      <c r="D14" s="235" t="str">
        <f t="shared" ca="1" si="7"/>
        <v>H</v>
      </c>
      <c r="E14" s="235" t="str">
        <f t="shared" si="2"/>
        <v>H</v>
      </c>
      <c r="F14" s="235" t="str">
        <f t="shared" si="3"/>
        <v>H</v>
      </c>
      <c r="G14" s="235" t="str">
        <f t="shared" si="8"/>
        <v>H</v>
      </c>
      <c r="H14" s="105" t="str">
        <f t="shared" ca="1" si="4"/>
        <v>H</v>
      </c>
      <c r="I14" s="158"/>
    </row>
    <row r="15" spans="1:9" ht="23.25" x14ac:dyDescent="0.25">
      <c r="A15" s="103">
        <v>11</v>
      </c>
      <c r="B15" s="104" t="str">
        <f t="shared" si="6"/>
        <v>LINA MARCELA ALFONSO NARANJO</v>
      </c>
      <c r="C15" s="235" t="s">
        <v>999</v>
      </c>
      <c r="D15" s="235" t="str">
        <f t="shared" ca="1" si="7"/>
        <v>H</v>
      </c>
      <c r="E15" s="235" t="str">
        <f t="shared" si="2"/>
        <v>H</v>
      </c>
      <c r="F15" s="235" t="str">
        <f t="shared" si="3"/>
        <v>H</v>
      </c>
      <c r="G15" s="235" t="str">
        <f t="shared" si="8"/>
        <v>H</v>
      </c>
      <c r="H15" s="105" t="str">
        <f t="shared" ca="1" si="4"/>
        <v>H</v>
      </c>
      <c r="I15" s="158"/>
    </row>
    <row r="16" spans="1:9" ht="23.25" x14ac:dyDescent="0.25">
      <c r="A16" s="103">
        <v>12</v>
      </c>
      <c r="B16" s="104" t="str">
        <f t="shared" si="6"/>
        <v>ASIRCON CONTRATISTAS SAS</v>
      </c>
      <c r="C16" s="235" t="s">
        <v>999</v>
      </c>
      <c r="D16" s="235" t="str">
        <f t="shared" ca="1" si="7"/>
        <v>H</v>
      </c>
      <c r="E16" s="235" t="str">
        <f t="shared" si="2"/>
        <v>H</v>
      </c>
      <c r="F16" s="235" t="str">
        <f t="shared" si="3"/>
        <v>H</v>
      </c>
      <c r="G16" s="235" t="str">
        <f t="shared" si="8"/>
        <v>H</v>
      </c>
      <c r="H16" s="105" t="str">
        <f t="shared" ca="1" si="4"/>
        <v>H</v>
      </c>
      <c r="I16" s="158"/>
    </row>
    <row r="17" spans="1:9" ht="23.25" x14ac:dyDescent="0.25">
      <c r="A17" s="103">
        <v>13</v>
      </c>
      <c r="B17" s="104" t="str">
        <f t="shared" si="6"/>
        <v>LUIS FERNANDO OROZCO ZAMMATA</v>
      </c>
      <c r="C17" s="235" t="s">
        <v>999</v>
      </c>
      <c r="D17" s="235" t="str">
        <f t="shared" ca="1" si="7"/>
        <v>H</v>
      </c>
      <c r="E17" s="235" t="str">
        <f t="shared" si="2"/>
        <v>H</v>
      </c>
      <c r="F17" s="235" t="str">
        <f t="shared" si="3"/>
        <v>H</v>
      </c>
      <c r="G17" s="235" t="str">
        <f t="shared" si="8"/>
        <v>H</v>
      </c>
      <c r="H17" s="105" t="str">
        <f t="shared" ca="1" si="4"/>
        <v>H</v>
      </c>
      <c r="I17" s="158"/>
    </row>
    <row r="18" spans="1:9" ht="23.25" x14ac:dyDescent="0.25">
      <c r="A18" s="103">
        <f>+A17+1</f>
        <v>14</v>
      </c>
      <c r="B18" s="104" t="str">
        <f t="shared" ref="B18:B25" si="9">VLOOKUP(A18,LISTA_OFERENTES,2,FALSE)</f>
        <v>JUAN CARLOS RESTREPO GUTIERREZ</v>
      </c>
      <c r="C18" s="235" t="s">
        <v>999</v>
      </c>
      <c r="D18" s="235" t="str">
        <f t="shared" ref="D18:D25" ca="1" si="10">VLOOKUP(A18,EXPERIENCIA,4,FALSE)</f>
        <v>H</v>
      </c>
      <c r="E18" s="235" t="str">
        <f t="shared" ref="E18:E25" si="11">VLOOKUP(A18,CAP_FINANCIERA,3,FALSE)</f>
        <v>H</v>
      </c>
      <c r="F18" s="235" t="str">
        <f t="shared" ref="F18:F25" si="12">VLOOKUP(A18,REP_COMERCIALES,3,FALSE)</f>
        <v>H</v>
      </c>
      <c r="G18" s="235" t="str">
        <f t="shared" si="8"/>
        <v>H</v>
      </c>
      <c r="H18" s="105" t="str">
        <f t="shared" ca="1" si="4"/>
        <v>H</v>
      </c>
      <c r="I18" s="158"/>
    </row>
    <row r="19" spans="1:9" ht="344.25" x14ac:dyDescent="0.25">
      <c r="A19" s="103">
        <f t="shared" ref="A19:A25" si="13">+A18+1</f>
        <v>15</v>
      </c>
      <c r="B19" s="104" t="str">
        <f t="shared" si="9"/>
        <v xml:space="preserve">DANIEL NIEVES VERGARA </v>
      </c>
      <c r="C19" s="235" t="s">
        <v>999</v>
      </c>
      <c r="D19" s="235" t="str">
        <f t="shared" ca="1" si="10"/>
        <v>H</v>
      </c>
      <c r="E19" s="235" t="str">
        <f t="shared" si="11"/>
        <v>H</v>
      </c>
      <c r="F19" s="235" t="str">
        <f t="shared" si="12"/>
        <v>H</v>
      </c>
      <c r="G19" s="235" t="s">
        <v>377</v>
      </c>
      <c r="H19" s="105" t="str">
        <f t="shared" ca="1" si="4"/>
        <v>NH</v>
      </c>
      <c r="I19" s="158" t="s">
        <v>1001</v>
      </c>
    </row>
    <row r="20" spans="1:9" ht="23.25" x14ac:dyDescent="0.25">
      <c r="A20" s="103">
        <f t="shared" si="13"/>
        <v>16</v>
      </c>
      <c r="B20" s="104" t="str">
        <f t="shared" si="9"/>
        <v>ÁLVARO ANDRÉS CUARTAS ROBAYO</v>
      </c>
      <c r="C20" s="235" t="s">
        <v>999</v>
      </c>
      <c r="D20" s="235" t="str">
        <f t="shared" ca="1" si="10"/>
        <v>H</v>
      </c>
      <c r="E20" s="235" t="str">
        <f t="shared" si="11"/>
        <v>H</v>
      </c>
      <c r="F20" s="235" t="str">
        <f t="shared" si="12"/>
        <v>H</v>
      </c>
      <c r="G20" s="235" t="str">
        <f t="shared" si="8"/>
        <v>H</v>
      </c>
      <c r="H20" s="105" t="str">
        <f t="shared" ca="1" si="4"/>
        <v>H</v>
      </c>
      <c r="I20" s="158"/>
    </row>
    <row r="21" spans="1:9" ht="23.25" x14ac:dyDescent="0.25">
      <c r="A21" s="103">
        <f t="shared" si="13"/>
        <v>17</v>
      </c>
      <c r="B21" s="104" t="str">
        <f t="shared" si="9"/>
        <v xml:space="preserve">VIACOL INGENIEROS CONTRATISTAS </v>
      </c>
      <c r="C21" s="235" t="s">
        <v>999</v>
      </c>
      <c r="D21" s="235" t="str">
        <f t="shared" ca="1" si="10"/>
        <v>H</v>
      </c>
      <c r="E21" s="235" t="str">
        <f t="shared" si="11"/>
        <v>H</v>
      </c>
      <c r="F21" s="235" t="str">
        <f t="shared" si="12"/>
        <v>H</v>
      </c>
      <c r="G21" s="235" t="str">
        <f t="shared" si="8"/>
        <v>H</v>
      </c>
      <c r="H21" s="105" t="str">
        <f t="shared" ca="1" si="4"/>
        <v>H</v>
      </c>
      <c r="I21" s="158"/>
    </row>
    <row r="22" spans="1:9" ht="23.25" x14ac:dyDescent="0.25">
      <c r="A22" s="103">
        <f t="shared" si="13"/>
        <v>18</v>
      </c>
      <c r="B22" s="104" t="str">
        <f t="shared" si="9"/>
        <v xml:space="preserve">JULIO CESAR QUESADA ARREDONDO </v>
      </c>
      <c r="C22" s="235" t="s">
        <v>999</v>
      </c>
      <c r="D22" s="235" t="str">
        <f t="shared" ca="1" si="10"/>
        <v>H</v>
      </c>
      <c r="E22" s="235" t="str">
        <f t="shared" si="11"/>
        <v>H</v>
      </c>
      <c r="F22" s="235" t="str">
        <f t="shared" si="12"/>
        <v>H</v>
      </c>
      <c r="G22" s="235" t="str">
        <f t="shared" si="8"/>
        <v>H</v>
      </c>
      <c r="H22" s="105" t="str">
        <f t="shared" ca="1" si="4"/>
        <v>H</v>
      </c>
      <c r="I22" s="158"/>
    </row>
    <row r="23" spans="1:9" ht="23.25" x14ac:dyDescent="0.25">
      <c r="A23" s="103">
        <f>+A22+1</f>
        <v>19</v>
      </c>
      <c r="B23" s="104" t="str">
        <f t="shared" si="9"/>
        <v>WILLIAMS.CO SAS</v>
      </c>
      <c r="C23" s="235" t="s">
        <v>999</v>
      </c>
      <c r="D23" s="235" t="str">
        <f t="shared" ca="1" si="10"/>
        <v>H</v>
      </c>
      <c r="E23" s="235" t="str">
        <f t="shared" si="11"/>
        <v>H</v>
      </c>
      <c r="F23" s="235" t="str">
        <f t="shared" si="12"/>
        <v>H</v>
      </c>
      <c r="G23" s="235" t="str">
        <f t="shared" si="8"/>
        <v>H</v>
      </c>
      <c r="H23" s="105" t="str">
        <f t="shared" ca="1" si="4"/>
        <v>H</v>
      </c>
      <c r="I23" s="158"/>
    </row>
    <row r="24" spans="1:9" ht="344.25" x14ac:dyDescent="0.25">
      <c r="A24" s="103">
        <f t="shared" si="13"/>
        <v>20</v>
      </c>
      <c r="B24" s="104" t="str">
        <f t="shared" si="9"/>
        <v>LUIS ENRIQUE OYOLA QUINTERO</v>
      </c>
      <c r="C24" s="235" t="s">
        <v>999</v>
      </c>
      <c r="D24" s="235" t="str">
        <f t="shared" ca="1" si="10"/>
        <v>H</v>
      </c>
      <c r="E24" s="235" t="str">
        <f t="shared" si="11"/>
        <v>H</v>
      </c>
      <c r="F24" s="235" t="str">
        <f t="shared" si="12"/>
        <v>H</v>
      </c>
      <c r="G24" s="235" t="s">
        <v>377</v>
      </c>
      <c r="H24" s="105" t="str">
        <f t="shared" ca="1" si="4"/>
        <v>NH</v>
      </c>
      <c r="I24" s="158" t="s">
        <v>1002</v>
      </c>
    </row>
    <row r="25" spans="1:9" ht="23.25" x14ac:dyDescent="0.25">
      <c r="A25" s="103">
        <f t="shared" si="13"/>
        <v>21</v>
      </c>
      <c r="B25" s="104" t="str">
        <f t="shared" si="9"/>
        <v>JUAN CARLOS SIERRA BOTERO</v>
      </c>
      <c r="C25" s="235" t="s">
        <v>999</v>
      </c>
      <c r="D25" s="235" t="str">
        <f t="shared" ca="1" si="10"/>
        <v>H</v>
      </c>
      <c r="E25" s="235" t="str">
        <f t="shared" si="11"/>
        <v>H</v>
      </c>
      <c r="F25" s="235" t="str">
        <f t="shared" si="12"/>
        <v>H</v>
      </c>
      <c r="G25" s="235" t="str">
        <f t="shared" si="8"/>
        <v>H</v>
      </c>
      <c r="H25" s="105" t="str">
        <f t="shared" ca="1" si="4"/>
        <v>H</v>
      </c>
      <c r="I25" s="158"/>
    </row>
    <row r="28" spans="1:9" ht="23.25" x14ac:dyDescent="0.25">
      <c r="H28" s="105"/>
    </row>
  </sheetData>
  <sheetProtection algorithmName="SHA-512" hashValue="dpzH5hR6BeB7Qh4Q7no8QFusFZCDNOR5m6w3uKERsOXZvubQW3UOZhCLzxCN1/jSoqDVW6GiSNv809bdau0djA==" saltValue="T3wJptfF7PEsyofZvx7HAg==" spinCount="100000" sheet="1" objects="1" scenarios="1"/>
  <conditionalFormatting sqref="D5:E5 D6 E6:E17">
    <cfRule type="cellIs" dxfId="21" priority="38" operator="equal">
      <formula>"NH"</formula>
    </cfRule>
  </conditionalFormatting>
  <conditionalFormatting sqref="G5:G6">
    <cfRule type="cellIs" dxfId="20" priority="36" operator="equal">
      <formula>"NH"</formula>
    </cfRule>
  </conditionalFormatting>
  <conditionalFormatting sqref="F5:F17">
    <cfRule type="cellIs" dxfId="19" priority="33" operator="equal">
      <formula>"NH"</formula>
    </cfRule>
  </conditionalFormatting>
  <conditionalFormatting sqref="C5:C6">
    <cfRule type="cellIs" dxfId="18" priority="21" operator="equal">
      <formula>"NH"</formula>
    </cfRule>
  </conditionalFormatting>
  <conditionalFormatting sqref="D7:D17">
    <cfRule type="cellIs" dxfId="17" priority="17" operator="equal">
      <formula>"NH"</formula>
    </cfRule>
  </conditionalFormatting>
  <conditionalFormatting sqref="G7:G25">
    <cfRule type="cellIs" dxfId="16" priority="16" operator="equal">
      <formula>"NH"</formula>
    </cfRule>
  </conditionalFormatting>
  <conditionalFormatting sqref="C7:C17">
    <cfRule type="cellIs" dxfId="15" priority="14" operator="equal">
      <formula>"NH"</formula>
    </cfRule>
  </conditionalFormatting>
  <conditionalFormatting sqref="E18:E25">
    <cfRule type="cellIs" dxfId="14" priority="11" operator="equal">
      <formula>"NH"</formula>
    </cfRule>
  </conditionalFormatting>
  <conditionalFormatting sqref="F18:F25">
    <cfRule type="cellIs" dxfId="13" priority="10" operator="equal">
      <formula>"NH"</formula>
    </cfRule>
  </conditionalFormatting>
  <conditionalFormatting sqref="D18:D25">
    <cfRule type="cellIs" dxfId="12" priority="9" operator="equal">
      <formula>"NH"</formula>
    </cfRule>
  </conditionalFormatting>
  <conditionalFormatting sqref="C18:C25">
    <cfRule type="cellIs" dxfId="11" priority="7" operator="equal">
      <formula>"NH"</formula>
    </cfRule>
  </conditionalFormatting>
  <conditionalFormatting sqref="H28">
    <cfRule type="cellIs" dxfId="10" priority="5" operator="equal">
      <formula>"NH"</formula>
    </cfRule>
    <cfRule type="cellIs" dxfId="9" priority="6" operator="equal">
      <formula>"H"</formula>
    </cfRule>
  </conditionalFormatting>
  <conditionalFormatting sqref="H5:H25">
    <cfRule type="cellIs" dxfId="8" priority="1" operator="equal">
      <formula>"NH"</formula>
    </cfRule>
    <cfRule type="cellIs" dxfId="7" priority="2" operator="equal">
      <formula>"H"</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U218"/>
  <sheetViews>
    <sheetView showGridLines="0" topLeftCell="A4" zoomScale="75" zoomScaleNormal="70" workbookViewId="0">
      <selection activeCell="L17" sqref="L17"/>
    </sheetView>
  </sheetViews>
  <sheetFormatPr baseColWidth="10" defaultColWidth="11.42578125" defaultRowHeight="15" outlineLevelRow="1" x14ac:dyDescent="0.25"/>
  <cols>
    <col min="1" max="1" width="9.85546875" style="67" customWidth="1"/>
    <col min="2" max="2" width="21.28515625" style="67" customWidth="1"/>
    <col min="3" max="3" width="19.7109375" style="67" customWidth="1"/>
    <col min="4" max="4" width="9.28515625" style="67" customWidth="1"/>
    <col min="5" max="5" width="17" style="67" customWidth="1"/>
    <col min="6" max="6" width="6.7109375" style="67" customWidth="1"/>
    <col min="7" max="7" width="16.85546875" style="67" customWidth="1"/>
    <col min="8" max="8" width="9.42578125" style="67" customWidth="1"/>
    <col min="9" max="9" width="20.28515625" style="67" customWidth="1"/>
    <col min="10" max="10" width="13.42578125" style="67" customWidth="1"/>
    <col min="11" max="11" width="18.28515625" style="67" customWidth="1"/>
    <col min="12" max="12" width="12.28515625" style="67" customWidth="1"/>
    <col min="13" max="13" width="20.42578125" style="67" customWidth="1"/>
    <col min="14" max="14" width="13.42578125" style="67" customWidth="1"/>
    <col min="15" max="15" width="16.42578125" style="67" customWidth="1"/>
    <col min="16" max="16" width="6.7109375" style="67" customWidth="1"/>
    <col min="17" max="17" width="18.42578125" style="67" customWidth="1"/>
    <col min="18" max="18" width="6.7109375" style="67" customWidth="1"/>
    <col min="19" max="19" width="17.42578125" style="67" customWidth="1"/>
    <col min="20" max="20" width="6.7109375" style="67" customWidth="1"/>
    <col min="21" max="21" width="17" style="67" customWidth="1"/>
    <col min="22" max="22" width="6.7109375" style="67" customWidth="1"/>
    <col min="23" max="23" width="17" style="67" customWidth="1"/>
    <col min="24" max="24" width="6.7109375" style="67" customWidth="1"/>
    <col min="25" max="25" width="17" style="67" customWidth="1"/>
    <col min="26" max="26" width="6" style="67" customWidth="1"/>
    <col min="27" max="27" width="16.7109375" style="67" customWidth="1"/>
    <col min="28" max="28" width="6.7109375" style="67" customWidth="1"/>
    <col min="29" max="29" width="17" style="67" customWidth="1"/>
    <col min="30" max="30" width="6.7109375" style="67" customWidth="1"/>
    <col min="31" max="31" width="17" style="67" customWidth="1"/>
    <col min="32" max="32" width="6.7109375" style="67" customWidth="1"/>
    <col min="33" max="33" width="17" style="67" customWidth="1"/>
    <col min="34" max="34" width="6.7109375" style="67" customWidth="1"/>
    <col min="35" max="35" width="17" style="67" customWidth="1"/>
    <col min="36" max="36" width="6.7109375" style="67" customWidth="1"/>
    <col min="37" max="37" width="17" style="67" customWidth="1"/>
    <col min="38" max="38" width="6.7109375" style="67" customWidth="1"/>
    <col min="39" max="39" width="17" style="67" customWidth="1"/>
    <col min="40" max="40" width="6.7109375" style="67" customWidth="1"/>
    <col min="41" max="41" width="17" style="67" customWidth="1"/>
    <col min="42" max="42" width="6.7109375" style="67" customWidth="1"/>
    <col min="43" max="43" width="17" style="67" customWidth="1"/>
    <col min="44" max="44" width="6.7109375" style="67" customWidth="1"/>
    <col min="45" max="45" width="11.42578125" style="67"/>
    <col min="46" max="46" width="20" style="67" customWidth="1"/>
    <col min="47" max="47" width="14.28515625" style="67" customWidth="1"/>
    <col min="48" max="16384" width="11.42578125" style="67"/>
  </cols>
  <sheetData>
    <row r="1" spans="1:47" s="109" customFormat="1" ht="24.75" customHeight="1" x14ac:dyDescent="0.25">
      <c r="A1" s="542" t="s">
        <v>121</v>
      </c>
      <c r="B1" s="543"/>
      <c r="C1" s="543"/>
      <c r="D1" s="543"/>
      <c r="E1" s="543"/>
      <c r="F1" s="543"/>
      <c r="G1" s="543"/>
      <c r="H1" s="543"/>
      <c r="I1" s="543"/>
      <c r="J1" s="543"/>
      <c r="K1" s="543"/>
      <c r="L1" s="543"/>
      <c r="M1" s="543"/>
      <c r="N1" s="543"/>
      <c r="O1" s="543"/>
      <c r="P1" s="543"/>
      <c r="Q1" s="543"/>
      <c r="R1" s="543"/>
      <c r="S1" s="543"/>
      <c r="T1" s="543"/>
      <c r="U1" s="543"/>
      <c r="V1" s="543"/>
      <c r="W1" s="543"/>
      <c r="X1" s="543"/>
      <c r="Y1" s="543"/>
      <c r="Z1" s="543"/>
      <c r="AA1" s="108"/>
      <c r="AB1" s="108"/>
      <c r="AC1" s="108"/>
      <c r="AD1" s="108"/>
      <c r="AE1" s="108"/>
      <c r="AF1" s="108"/>
      <c r="AG1" s="108"/>
      <c r="AH1" s="108"/>
      <c r="AI1" s="108"/>
      <c r="AJ1" s="108"/>
      <c r="AK1" s="108"/>
      <c r="AL1" s="108"/>
      <c r="AM1" s="108"/>
      <c r="AN1" s="108"/>
      <c r="AO1" s="108"/>
      <c r="AP1" s="108"/>
      <c r="AQ1" s="108"/>
      <c r="AR1" s="108"/>
    </row>
    <row r="3" spans="1:47" x14ac:dyDescent="0.25">
      <c r="A3" s="544" t="s">
        <v>122</v>
      </c>
      <c r="B3" s="544"/>
      <c r="E3" s="545" t="s">
        <v>123</v>
      </c>
      <c r="F3" s="545"/>
      <c r="G3" s="545"/>
      <c r="H3" s="545"/>
      <c r="K3" s="546" t="s">
        <v>124</v>
      </c>
      <c r="L3" s="546"/>
      <c r="M3" s="546"/>
    </row>
    <row r="4" spans="1:47" s="110" customFormat="1" ht="30.75" customHeight="1" x14ac:dyDescent="0.25">
      <c r="A4" s="258" t="s">
        <v>125</v>
      </c>
      <c r="B4" s="159">
        <v>20</v>
      </c>
      <c r="E4" s="544" t="s">
        <v>126</v>
      </c>
      <c r="F4" s="544"/>
      <c r="G4" s="544" t="s">
        <v>127</v>
      </c>
      <c r="H4" s="544"/>
      <c r="K4" s="547" t="str">
        <f>+'10. EVALUACIÓN'!I8</f>
        <v>Media aritmética</v>
      </c>
      <c r="L4" s="548"/>
      <c r="M4" s="549"/>
    </row>
    <row r="5" spans="1:47" ht="30.75" customHeight="1" x14ac:dyDescent="0.25">
      <c r="A5" s="257" t="s">
        <v>128</v>
      </c>
      <c r="B5" s="159">
        <v>11</v>
      </c>
      <c r="E5" s="553">
        <v>140</v>
      </c>
      <c r="F5" s="553"/>
      <c r="G5" s="553">
        <v>60</v>
      </c>
      <c r="H5" s="553"/>
      <c r="K5" s="550"/>
      <c r="L5" s="551"/>
      <c r="M5" s="552"/>
    </row>
    <row r="6" spans="1:47" x14ac:dyDescent="0.25">
      <c r="A6" s="95"/>
      <c r="B6" s="95"/>
      <c r="D6" s="111"/>
    </row>
    <row r="7" spans="1:47" s="112" customFormat="1" ht="21" customHeight="1" x14ac:dyDescent="0.25">
      <c r="A7" s="556" t="s">
        <v>97</v>
      </c>
      <c r="B7" s="258" t="s">
        <v>129</v>
      </c>
      <c r="C7" s="541">
        <v>1</v>
      </c>
      <c r="D7" s="541"/>
      <c r="E7" s="541">
        <v>2</v>
      </c>
      <c r="F7" s="541"/>
      <c r="G7" s="541">
        <v>3</v>
      </c>
      <c r="H7" s="541"/>
      <c r="I7" s="557">
        <v>4</v>
      </c>
      <c r="J7" s="541"/>
      <c r="K7" s="541">
        <v>5</v>
      </c>
      <c r="L7" s="541"/>
      <c r="M7" s="541">
        <v>6</v>
      </c>
      <c r="N7" s="541"/>
      <c r="O7" s="541">
        <v>7</v>
      </c>
      <c r="P7" s="541"/>
      <c r="Q7" s="541">
        <v>8</v>
      </c>
      <c r="R7" s="541"/>
      <c r="S7" s="541">
        <v>9</v>
      </c>
      <c r="T7" s="541"/>
      <c r="U7" s="541">
        <v>10</v>
      </c>
      <c r="V7" s="541"/>
      <c r="W7" s="541">
        <v>11</v>
      </c>
      <c r="X7" s="541"/>
      <c r="Y7" s="541">
        <v>12</v>
      </c>
      <c r="Z7" s="541"/>
      <c r="AA7" s="541">
        <v>13</v>
      </c>
      <c r="AB7" s="541"/>
      <c r="AC7" s="541">
        <v>14</v>
      </c>
      <c r="AD7" s="541"/>
      <c r="AE7" s="541">
        <v>15</v>
      </c>
      <c r="AF7" s="541"/>
      <c r="AG7" s="541">
        <v>16</v>
      </c>
      <c r="AH7" s="541"/>
      <c r="AI7" s="541">
        <v>17</v>
      </c>
      <c r="AJ7" s="541"/>
      <c r="AK7" s="541">
        <v>18</v>
      </c>
      <c r="AL7" s="541"/>
      <c r="AM7" s="541">
        <v>19</v>
      </c>
      <c r="AN7" s="541"/>
      <c r="AO7" s="541">
        <v>20</v>
      </c>
      <c r="AP7" s="541"/>
      <c r="AQ7" s="541">
        <v>21</v>
      </c>
      <c r="AR7" s="541"/>
    </row>
    <row r="8" spans="1:47" s="110" customFormat="1" ht="35.25" customHeight="1" x14ac:dyDescent="0.25">
      <c r="A8" s="556"/>
      <c r="B8" s="113" t="s">
        <v>130</v>
      </c>
      <c r="C8" s="554" t="str">
        <f ca="1">IF(C7="","",IF(VLOOKUP(C7,EVALUACION,5,FALSE)="H","Habilitado","No habilitado"))</f>
        <v>Habilitado</v>
      </c>
      <c r="D8" s="555"/>
      <c r="E8" s="554" t="str">
        <f ca="1">IF(E7="","",IF(VLOOKUP(E7,EVALUACION,5,FALSE)="H","Habilitado","No habilitado"))</f>
        <v>No habilitado</v>
      </c>
      <c r="F8" s="555"/>
      <c r="G8" s="554" t="str">
        <f ca="1">IF(G7="","",IF(VLOOKUP(G7,EVALUACION,5,FALSE)="H","Habilitado","No habilitado"))</f>
        <v>No habilitado</v>
      </c>
      <c r="H8" s="555"/>
      <c r="I8" s="554" t="str">
        <f ca="1">IF(I7="","",IF(VLOOKUP(I7,EVALUACION,5,FALSE)="H","Habilitado","No habilitado"))</f>
        <v>Habilitado</v>
      </c>
      <c r="J8" s="555"/>
      <c r="K8" s="554" t="str">
        <f ca="1">IF(K7="","",IF(VLOOKUP(K7,EVALUACION,5,FALSE)="H","Habilitado","No habilitado"))</f>
        <v>Habilitado</v>
      </c>
      <c r="L8" s="555"/>
      <c r="M8" s="554" t="str">
        <f ca="1">IF(M7="","",IF(VLOOKUP(M7,EVALUACION,5,FALSE)="H","Habilitado","No habilitado"))</f>
        <v>Habilitado</v>
      </c>
      <c r="N8" s="555"/>
      <c r="O8" s="554" t="str">
        <f ca="1">IF(O7="","",IF(VLOOKUP(O7,EVALUACION,5,FALSE)="H","Habilitado","No habilitado"))</f>
        <v>Habilitado</v>
      </c>
      <c r="P8" s="555"/>
      <c r="Q8" s="554" t="str">
        <f ca="1">IF(Q7="","",IF(VLOOKUP(Q7,EVALUACION,5,FALSE)="H","Habilitado","No habilitado"))</f>
        <v>Habilitado</v>
      </c>
      <c r="R8" s="555"/>
      <c r="S8" s="554" t="str">
        <f ca="1">IF(S7="","",IF(VLOOKUP(S7,EVALUACION,5,FALSE)="H","Habilitado","No habilitado"))</f>
        <v>No habilitado</v>
      </c>
      <c r="T8" s="555"/>
      <c r="U8" s="554" t="str">
        <f ca="1">IF(U7="","",IF(VLOOKUP(U7,EVALUACION,5,FALSE)="H","Habilitado","No habilitado"))</f>
        <v>Habilitado</v>
      </c>
      <c r="V8" s="555"/>
      <c r="W8" s="554" t="str">
        <f ca="1">IF(W7="","",IF(VLOOKUP(W7,EVALUACION,5,FALSE)="H","Habilitado","No habilitado"))</f>
        <v>Habilitado</v>
      </c>
      <c r="X8" s="555"/>
      <c r="Y8" s="554" t="str">
        <f ca="1">IF(Y7="","",IF(VLOOKUP(Y7,EVALUACION,5,FALSE)="H","Habilitado","No habilitado"))</f>
        <v>Habilitado</v>
      </c>
      <c r="Z8" s="555"/>
      <c r="AA8" s="554" t="str">
        <f ca="1">IF(AA7="","",IF(VLOOKUP(AA7,EVALUACION,5,FALSE)="H","Habilitado","No habilitado"))</f>
        <v>Habilitado</v>
      </c>
      <c r="AB8" s="555"/>
      <c r="AC8" s="554" t="str">
        <f ca="1">IF(AC7="","",IF(VLOOKUP(AC7,EVALUACION,5,FALSE)="H","Habilitado","No habilitado"))</f>
        <v>Habilitado</v>
      </c>
      <c r="AD8" s="555"/>
      <c r="AE8" s="554" t="str">
        <f ca="1">IF(AE7="","",IF(VLOOKUP(AE7,EVALUACION,5,FALSE)="H","Habilitado","No habilitado"))</f>
        <v>No habilitado</v>
      </c>
      <c r="AF8" s="555"/>
      <c r="AG8" s="554" t="str">
        <f ca="1">IF(AG7="","",IF(VLOOKUP(AG7,EVALUACION,5,FALSE)="H","Habilitado","No habilitado"))</f>
        <v>Habilitado</v>
      </c>
      <c r="AH8" s="555"/>
      <c r="AI8" s="554" t="str">
        <f ca="1">IF(AI7="","",IF(VLOOKUP(AI7,EVALUACION,5,FALSE)="H","Habilitado","No habilitado"))</f>
        <v>Habilitado</v>
      </c>
      <c r="AJ8" s="555"/>
      <c r="AK8" s="554" t="str">
        <f ca="1">IF(AK7="","",IF(VLOOKUP(AK7,EVALUACION,5,FALSE)="H","Habilitado","No habilitado"))</f>
        <v>Habilitado</v>
      </c>
      <c r="AL8" s="555"/>
      <c r="AM8" s="554" t="str">
        <f ca="1">IF(AM7="","",IF(VLOOKUP(AM7,EVALUACION,5,FALSE)="H","Habilitado","No habilitado"))</f>
        <v>Habilitado</v>
      </c>
      <c r="AN8" s="555"/>
      <c r="AO8" s="554" t="str">
        <f ca="1">IF(AO7="","",IF(VLOOKUP(AO7,EVALUACION,5,FALSE)="H","Habilitado","No habilitado"))</f>
        <v>No habilitado</v>
      </c>
      <c r="AP8" s="555"/>
      <c r="AQ8" s="554" t="str">
        <f ca="1">IF(AQ7="","",IF(VLOOKUP(AQ7,EVALUACION,5,FALSE)="H","Habilitado","No habilitado"))</f>
        <v>Habilitado</v>
      </c>
      <c r="AR8" s="555"/>
    </row>
    <row r="9" spans="1:47" s="110" customFormat="1" ht="23.25" customHeight="1" x14ac:dyDescent="0.25">
      <c r="A9" s="556" t="s">
        <v>131</v>
      </c>
      <c r="B9" s="556"/>
      <c r="C9" s="558">
        <f ca="1">IF(C14="","",SUM(D14:D83))</f>
        <v>105</v>
      </c>
      <c r="D9" s="559"/>
      <c r="E9" s="558" t="str">
        <f ca="1">IF(E14="","",SUM(F14:F101))</f>
        <v/>
      </c>
      <c r="F9" s="559"/>
      <c r="G9" s="558" t="str">
        <f ca="1">IF(G14="","",SUM(H14:H83))</f>
        <v/>
      </c>
      <c r="H9" s="559"/>
      <c r="I9" s="558">
        <f t="shared" ref="I9" ca="1" si="0">IF(I14="","",SUM(J14:J83))</f>
        <v>84</v>
      </c>
      <c r="J9" s="559"/>
      <c r="K9" s="558">
        <f t="shared" ref="K9" ca="1" si="1">IF(K14="","",SUM(L14:L83))</f>
        <v>119</v>
      </c>
      <c r="L9" s="559"/>
      <c r="M9" s="558">
        <f t="shared" ref="M9" ca="1" si="2">IF(M14="","",SUM(N14:N83))</f>
        <v>77</v>
      </c>
      <c r="N9" s="559"/>
      <c r="O9" s="558">
        <f t="shared" ref="O9" ca="1" si="3">IF(O14="","",SUM(P14:P83))</f>
        <v>84</v>
      </c>
      <c r="P9" s="559"/>
      <c r="Q9" s="558">
        <f t="shared" ref="Q9" ca="1" si="4">IF(Q14="","",SUM(R14:R83))</f>
        <v>77</v>
      </c>
      <c r="R9" s="559"/>
      <c r="S9" s="558" t="str">
        <f t="shared" ref="S9" ca="1" si="5">IF(S14="","",SUM(T14:T83))</f>
        <v/>
      </c>
      <c r="T9" s="559"/>
      <c r="U9" s="558">
        <f t="shared" ref="U9" ca="1" si="6">IF(U14="","",SUM(V14:V83))</f>
        <v>70</v>
      </c>
      <c r="V9" s="559"/>
      <c r="W9" s="558">
        <f t="shared" ref="W9" ca="1" si="7">IF(W14="","",SUM(X14:X83))</f>
        <v>70</v>
      </c>
      <c r="X9" s="559"/>
      <c r="Y9" s="558">
        <f t="shared" ref="Y9" ca="1" si="8">IF(Y14="","",SUM(Z14:Z83))</f>
        <v>84</v>
      </c>
      <c r="Z9" s="559"/>
      <c r="AA9" s="558">
        <f t="shared" ref="AA9" ca="1" si="9">IF(AA14="","",SUM(AB14:AB83))</f>
        <v>84</v>
      </c>
      <c r="AB9" s="559"/>
      <c r="AC9" s="558">
        <f t="shared" ref="AC9" ca="1" si="10">IF(AC14="","",SUM(AD14:AD101))</f>
        <v>56</v>
      </c>
      <c r="AD9" s="559"/>
      <c r="AE9" s="558" t="str">
        <f t="shared" ref="AE9" ca="1" si="11">IF(AE14="","",SUM(AF14:AF101))</f>
        <v/>
      </c>
      <c r="AF9" s="559"/>
      <c r="AG9" s="558">
        <f t="shared" ref="AG9" ca="1" si="12">IF(AG14="","",SUM(AH14:AH101))</f>
        <v>77</v>
      </c>
      <c r="AH9" s="559"/>
      <c r="AI9" s="558">
        <f t="shared" ref="AI9" ca="1" si="13">IF(AI14="","",SUM(AJ14:AJ101))</f>
        <v>98</v>
      </c>
      <c r="AJ9" s="559"/>
      <c r="AK9" s="558">
        <f t="shared" ref="AK9" ca="1" si="14">IF(AK14="","",SUM(AL14:AL101))</f>
        <v>84</v>
      </c>
      <c r="AL9" s="559"/>
      <c r="AM9" s="558">
        <f t="shared" ref="AM9" ca="1" si="15">IF(AM14="","",SUM(AN14:AN101))</f>
        <v>105</v>
      </c>
      <c r="AN9" s="559"/>
      <c r="AO9" s="558" t="str">
        <f t="shared" ref="AO9" ca="1" si="16">IF(AO14="","",SUM(AP14:AP101))</f>
        <v/>
      </c>
      <c r="AP9" s="559"/>
      <c r="AQ9" s="558">
        <f t="shared" ref="AQ9" ca="1" si="17">IF(AQ14="","",SUM(AR14:AR101))</f>
        <v>77</v>
      </c>
      <c r="AR9" s="559"/>
    </row>
    <row r="10" spans="1:47" s="110" customFormat="1" ht="23.25" customHeight="1" x14ac:dyDescent="0.25">
      <c r="A10" s="556" t="s">
        <v>132</v>
      </c>
      <c r="B10" s="556"/>
      <c r="C10" s="558">
        <f ca="1">IF(C104="","",SUM(D104:D218))</f>
        <v>27.27272727272727</v>
      </c>
      <c r="D10" s="559"/>
      <c r="E10" s="558" t="str">
        <f ca="1">IF(E104="","",SUM(F104:F135))</f>
        <v/>
      </c>
      <c r="F10" s="559"/>
      <c r="G10" s="558" t="str">
        <f ca="1">IF(G104="","",SUM(H104:H218))</f>
        <v/>
      </c>
      <c r="H10" s="559"/>
      <c r="I10" s="558">
        <f t="shared" ref="I10" ca="1" si="18">IF(I104="","",SUM(J104:J218))</f>
        <v>32.727272727272727</v>
      </c>
      <c r="J10" s="559"/>
      <c r="K10" s="558">
        <f t="shared" ref="K10" ca="1" si="19">IF(K104="","",SUM(L104:L218))</f>
        <v>38.18181818181818</v>
      </c>
      <c r="L10" s="559"/>
      <c r="M10" s="558">
        <f t="shared" ref="M10" ca="1" si="20">IF(M104="","",SUM(N104:N218))</f>
        <v>43.636363636363633</v>
      </c>
      <c r="N10" s="559"/>
      <c r="O10" s="558">
        <f t="shared" ref="O10" ca="1" si="21">IF(O104="","",SUM(P104:P218))</f>
        <v>27.27272727272727</v>
      </c>
      <c r="P10" s="559"/>
      <c r="Q10" s="558">
        <f t="shared" ref="Q10" ca="1" si="22">IF(Q104="","",SUM(R104:R218))</f>
        <v>43.636363636363633</v>
      </c>
      <c r="R10" s="559"/>
      <c r="S10" s="558" t="str">
        <f t="shared" ref="S10" ca="1" si="23">IF(S104="","",SUM(T104:T218))</f>
        <v/>
      </c>
      <c r="T10" s="559"/>
      <c r="U10" s="558">
        <f t="shared" ref="U10" ca="1" si="24">IF(U104="","",SUM(V104:V218))</f>
        <v>43.636363636363633</v>
      </c>
      <c r="V10" s="559"/>
      <c r="W10" s="558">
        <f t="shared" ref="W10" ca="1" si="25">IF(W104="","",SUM(X104:X218))</f>
        <v>38.18181818181818</v>
      </c>
      <c r="X10" s="559"/>
      <c r="Y10" s="558">
        <f t="shared" ref="Y10" ca="1" si="26">IF(Y104="","",SUM(Z104:Z218))</f>
        <v>21.818181818181817</v>
      </c>
      <c r="Z10" s="559"/>
      <c r="AA10" s="558">
        <f t="shared" ref="AA10" ca="1" si="27">IF(AA104="","",SUM(AB104:AB218))</f>
        <v>21.818181818181817</v>
      </c>
      <c r="AB10" s="559"/>
      <c r="AC10" s="558">
        <f ca="1">IF(AC104="","",SUM(AD104:AD135))</f>
        <v>38.18181818181818</v>
      </c>
      <c r="AD10" s="559"/>
      <c r="AE10" s="558" t="str">
        <f ca="1">IF(AE104="","",SUM(AF104:AF135))</f>
        <v/>
      </c>
      <c r="AF10" s="559"/>
      <c r="AG10" s="558">
        <f ca="1">IF(AG104="","",SUM(AH104:AH135))</f>
        <v>32.727272727272727</v>
      </c>
      <c r="AH10" s="559"/>
      <c r="AI10" s="558">
        <f ca="1">IF(AI104="","",SUM(AJ104:AJ135))</f>
        <v>49.090909090909086</v>
      </c>
      <c r="AJ10" s="559"/>
      <c r="AK10" s="558">
        <f ca="1">IF(AK104="","",SUM(AL104:AL135))</f>
        <v>21.818181818181817</v>
      </c>
      <c r="AL10" s="559"/>
      <c r="AM10" s="558">
        <f ca="1">IF(AM104="","",SUM(AN104:AN135))</f>
        <v>32.727272727272727</v>
      </c>
      <c r="AN10" s="559"/>
      <c r="AO10" s="558" t="str">
        <f ca="1">IF(AO104="","",SUM(AP104:AP135))</f>
        <v/>
      </c>
      <c r="AP10" s="559"/>
      <c r="AQ10" s="558">
        <f ca="1">IF(AQ104="","",SUM(AR104:AR135))</f>
        <v>27.27272727272727</v>
      </c>
      <c r="AR10" s="559"/>
    </row>
    <row r="11" spans="1:47" s="110" customFormat="1" ht="23.25" customHeight="1" x14ac:dyDescent="0.25">
      <c r="A11" s="556" t="s">
        <v>133</v>
      </c>
      <c r="B11" s="556"/>
      <c r="C11" s="558">
        <f ca="1">IF(C7="","",IF(C8="No habilitado","",C9+C10))</f>
        <v>132.27272727272728</v>
      </c>
      <c r="D11" s="559"/>
      <c r="E11" s="558" t="str">
        <f ca="1">IF(E7="","",IF(E8="No habilitado","",E9+E10))</f>
        <v/>
      </c>
      <c r="F11" s="559"/>
      <c r="G11" s="558" t="str">
        <f ca="1">IF(G7="","",IF(G8="No habilitado","",G9+G10))</f>
        <v/>
      </c>
      <c r="H11" s="559"/>
      <c r="I11" s="561">
        <f t="shared" ref="I11" ca="1" si="28">IF(I7="","",IF(I8="No habilitado","",I9+I10))</f>
        <v>116.72727272727272</v>
      </c>
      <c r="J11" s="559"/>
      <c r="K11" s="558">
        <f t="shared" ref="K11" ca="1" si="29">IF(K7="","",IF(K8="No habilitado","",K9+K10))</f>
        <v>157.18181818181819</v>
      </c>
      <c r="L11" s="559"/>
      <c r="M11" s="558">
        <f t="shared" ref="M11" ca="1" si="30">IF(M7="","",IF(M8="No habilitado","",M9+M10))</f>
        <v>120.63636363636363</v>
      </c>
      <c r="N11" s="559"/>
      <c r="O11" s="558">
        <f t="shared" ref="O11" ca="1" si="31">IF(O7="","",IF(O8="No habilitado","",O9+O10))</f>
        <v>111.27272727272727</v>
      </c>
      <c r="P11" s="559"/>
      <c r="Q11" s="558">
        <f t="shared" ref="Q11" ca="1" si="32">IF(Q7="","",IF(Q8="No habilitado","",Q9+Q10))</f>
        <v>120.63636363636363</v>
      </c>
      <c r="R11" s="559"/>
      <c r="S11" s="558" t="str">
        <f t="shared" ref="S11" ca="1" si="33">IF(S7="","",IF(S8="No habilitado","",S9+S10))</f>
        <v/>
      </c>
      <c r="T11" s="559"/>
      <c r="U11" s="558">
        <f t="shared" ref="U11" ca="1" si="34">IF(U7="","",IF(U8="No habilitado","",U9+U10))</f>
        <v>113.63636363636363</v>
      </c>
      <c r="V11" s="559"/>
      <c r="W11" s="558">
        <f t="shared" ref="W11" ca="1" si="35">IF(W7="","",IF(W8="No habilitado","",W9+W10))</f>
        <v>108.18181818181819</v>
      </c>
      <c r="X11" s="559"/>
      <c r="Y11" s="558">
        <f t="shared" ref="Y11" ca="1" si="36">IF(Y7="","",IF(Y8="No habilitado","",Y9+Y10))</f>
        <v>105.81818181818181</v>
      </c>
      <c r="Z11" s="559"/>
      <c r="AA11" s="558">
        <f t="shared" ref="AA11" ca="1" si="37">IF(AA7="","",IF(AA8="No habilitado","",AA9+AA10))</f>
        <v>105.81818181818181</v>
      </c>
      <c r="AB11" s="559"/>
      <c r="AC11" s="558">
        <f t="shared" ref="AC11:AE11" ca="1" si="38">IF(AC7="","",IF(AC8="No habilitado","",AC9+AC10))</f>
        <v>94.181818181818187</v>
      </c>
      <c r="AD11" s="559"/>
      <c r="AE11" s="558" t="str">
        <f t="shared" ca="1" si="38"/>
        <v/>
      </c>
      <c r="AF11" s="559"/>
      <c r="AG11" s="558">
        <f t="shared" ref="AG11" ca="1" si="39">IF(AG7="","",IF(AG8="No habilitado","",AG9+AG10))</f>
        <v>109.72727272727272</v>
      </c>
      <c r="AH11" s="559"/>
      <c r="AI11" s="558">
        <f t="shared" ref="AI11" ca="1" si="40">IF(AI7="","",IF(AI8="No habilitado","",AI9+AI10))</f>
        <v>147.09090909090909</v>
      </c>
      <c r="AJ11" s="559"/>
      <c r="AK11" s="558">
        <f t="shared" ref="AK11" ca="1" si="41">IF(AK7="","",IF(AK8="No habilitado","",AK9+AK10))</f>
        <v>105.81818181818181</v>
      </c>
      <c r="AL11" s="559"/>
      <c r="AM11" s="558">
        <f t="shared" ref="AM11" ca="1" si="42">IF(AM7="","",IF(AM8="No habilitado","",AM9+AM10))</f>
        <v>137.72727272727272</v>
      </c>
      <c r="AN11" s="559"/>
      <c r="AO11" s="558" t="str">
        <f t="shared" ref="AO11" ca="1" si="43">IF(AO7="","",IF(AO8="No habilitado","",AO9+AO10))</f>
        <v/>
      </c>
      <c r="AP11" s="559"/>
      <c r="AQ11" s="558">
        <f t="shared" ref="AQ11" ca="1" si="44">IF(AQ7="","",IF(AQ8="No habilitado","",AQ9+AQ10))</f>
        <v>104.27272727272727</v>
      </c>
      <c r="AR11" s="559"/>
    </row>
    <row r="12" spans="1:47" ht="21" customHeight="1" x14ac:dyDescent="0.25"/>
    <row r="13" spans="1:47" ht="21.75" customHeight="1" x14ac:dyDescent="0.25">
      <c r="A13" s="114" t="s">
        <v>134</v>
      </c>
      <c r="B13" s="114"/>
      <c r="C13" s="114"/>
      <c r="D13" s="114"/>
      <c r="E13" s="114"/>
      <c r="F13" s="114"/>
      <c r="G13" s="114"/>
      <c r="H13" s="114"/>
      <c r="I13" s="200"/>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T13" s="67" t="s">
        <v>847</v>
      </c>
      <c r="AU13" s="67" t="s">
        <v>150</v>
      </c>
    </row>
    <row r="14" spans="1:47" ht="21.75" customHeight="1" outlineLevel="1" x14ac:dyDescent="0.25">
      <c r="A14" s="295" t="s">
        <v>467</v>
      </c>
      <c r="B14" s="116">
        <f ca="1">IF(A14="","",IF($K$4="Media aritmética",ROUND(AVERAGE(C14,E14,G14,I14,K14,M14,O14,Q14,S14,U14,W14,Y14,AA14,AC14,AE14,AG14,AI14,AK14,AM14,AO14,AQ14),2),ROUND(_xlfn.STDEV.P(C14,E14,G14,I14,,K14,M14,O14,Q14,S14,U14,W14,Y14,AA14,AC14,AE14,AG14,AI14,AK14,AM14,AO14,AQ14),2)))</f>
        <v>5984486.8799999999</v>
      </c>
      <c r="C14" s="117">
        <f t="shared" ref="C14:C45" ca="1" si="45">IF($C$8="Habilitado",IF($A14="","",ROUND(VLOOKUP($A14,OFERENTE_1,16,FALSE),2)),"")</f>
        <v>7579190</v>
      </c>
      <c r="D14" s="118">
        <f ca="1">IF($A14="","",IF(C14="","",IF($K$4="Media aritmética",(C14&lt;=$B14)*($E$5/$B$4)+(C14&gt;$B14)*0,IF(AND(ROUND(AVERAGE($C14,$E14,$G14,$I14,$K14,$M14,$O14,$Q14,$S14,$U14,$W14,$Y14,$AA14,$AC14,$AE14,$AG14,$AI14,$AK14,$AM14,$AO14,$AQ14),2)-$B14/2&lt;=C14,(ROUND(AVERAGE($C14,$E14,$G14,$I14,$K14,$M14,$O14,$Q14,$S14,$U14,$W14,$Y14,$AA14,$AC14,$AE14,$AG14,$AI14,$AK14,$AM14,$AO14,$AQ14),2)+$B14/2&gt;=C14)),($E$5/$B$4),0))))</f>
        <v>0</v>
      </c>
      <c r="E14" s="117" t="str">
        <f t="shared" ref="E14:E45" ca="1" si="46">IF($E$8="Habilitado",IF($A14="","",ROUND(VLOOKUP($A14,OFERENTE_2,16,FALSE),2)),"")</f>
        <v/>
      </c>
      <c r="F14" s="118" t="str">
        <f ca="1">IF($A14="","",IF(E14="","",IF($K$4="Media aritmética",(E14&lt;=$B14)*($E$5/$B$4)+(E14&gt;$B14)*0,IF(AND(ROUND(AVERAGE($C14,$E14,$G14,$I14,$K14,$M14,$O14,$Q14,$S14,$U14,$W14,$Y14,$AA14,$AC14,$AE14,$AG14,$AI14,$AK14,$AM14,$AO14,$AQ14),2)-$B14/2&lt;=E14,(ROUND(AVERAGE($C14,$E14,$G14,$I14,$K14,$M14,$O14,$Q14,$S14,$U14,$W14,$Y14,$AA14,$AC14,$AE14,$AG14,$AI14,$AK14,$AM14,$AO14,$AQ14),2)+$B14/2&gt;=E14)),($E$5/$B$4),0))))</f>
        <v/>
      </c>
      <c r="G14" s="117" t="str">
        <f t="shared" ref="G14:G77" ca="1" si="47">IF($G$8="Habilitado",IF($A14="","",ROUND(VLOOKUP($A14,OFERENTE_3,15,FALSE),2)),"")</f>
        <v/>
      </c>
      <c r="H14" s="118" t="str">
        <f ca="1">IF($A14="","",IF(G14="","",IF($K$4="Media aritmética",(G14&lt;=$B14)*($E$5/$B$4)+(G14&gt;$B14)*0,IF(AND(ROUND(AVERAGE($C14,$E14,$G14,$I14,$K14,$M14,$O14,$Q14,$S14,$U14,$W14,$Y14,$AA14,$AC14,$AE14,$AG14,$AI14,$AK14,$AM14,$AO14,$AQ14),2)-$B14/2&lt;=G14,(ROUND(AVERAGE($C14,$E14,$G14,$I14,$K14,$M14,$O14,$Q14,$S14,$U14,$W14,$Y14,$AA14,$AC14,$AE14,$AG14,$AI14,$AK14,$AM14,$AO14,$AQ14),2)+$B14/2&gt;=G14)),($E$5/$B$4),0))))</f>
        <v/>
      </c>
      <c r="I14" s="201">
        <f t="shared" ref="I14:I45" ca="1" si="48">IF($I$8="Habilitado",IF($A14="","",ROUND(VLOOKUP($A14,OFERENTE_4,16,FALSE),2)),"")</f>
        <v>6342786</v>
      </c>
      <c r="J14" s="118">
        <f t="shared" ref="J14:L33" ca="1" si="49">IF($A14="","",IF(I14="","",IF($K$4="Media aritmética",(I14&lt;=$B14)*($E$5/$B$4)+(I14&gt;$B14)*0,IF(AND(ROUND(AVERAGE($C14,$E14,$G14,$I14,$K14,$M14,$O14,$Q14,$S14,$U14,$W14,$Y14,$AA14,$AC14,$AE14,$AG14,$AI14,$AK14,$AM14,$AO14,$AQ14),2)-$B14/2&lt;=I14,(ROUND(AVERAGE($C14,$E14,$G14,$I14,$K14,$M14,$O14,$Q14,$S14,$U14,$W14,$Y14,$AA14,$AC14,$AE14,$AG14,$AI14,$AK14,$AM14,$AO14,$AQ14),2)+$B14/2&gt;=I14)),($E$5/$B$4),0))))</f>
        <v>0</v>
      </c>
      <c r="K14" s="117">
        <f t="shared" ref="K14:K45" ca="1" si="50">IF($K$8="Habilitado",IF($A14="","",ROUND(VLOOKUP($A14,OFERENTE_5,16,FALSE),2)),"")</f>
        <v>3447200</v>
      </c>
      <c r="L14" s="118">
        <f t="shared" ca="1" si="49"/>
        <v>7</v>
      </c>
      <c r="M14" s="117">
        <f t="shared" ref="M14:M45" ca="1" si="51">IF($M$8="Habilitado",IF($A14="","",ROUND(VLOOKUP($A14,OFERENTE_6,16,FALSE),2)),"")</f>
        <v>4433000</v>
      </c>
      <c r="N14" s="118">
        <f t="shared" ref="N14" ca="1" si="52">IF($A14="","",IF(M14="","",IF($K$4="Media aritmética",(M14&lt;=$B14)*($E$5/$B$4)+(M14&gt;$B14)*0,IF(AND(ROUND(AVERAGE($C14,$E14,$G14,$I14,$K14,$M14,$O14,$Q14,$S14,$U14,$W14,$Y14,$AA14,$AC14,$AE14,$AG14,$AI14,$AK14,$AM14,$AO14,$AQ14),2)-$B14/2&lt;=M14,(ROUND(AVERAGE($C14,$E14,$G14,$I14,$K14,$M14,$O14,$Q14,$S14,$U14,$W14,$Y14,$AA14,$AC14,$AE14,$AG14,$AI14,$AK14,$AM14,$AO14,$AQ14),2)+$B14/2&gt;=M14)),($E$5/$B$4),0))))</f>
        <v>7</v>
      </c>
      <c r="O14" s="117">
        <f t="shared" ref="O14:O45" ca="1" si="53">IF($O$8="Habilitado",IF($A14="","",ROUND(VLOOKUP($A14,OFERENTE_7,16,FALSE),2)),"")</f>
        <v>12710000</v>
      </c>
      <c r="P14" s="118">
        <f t="shared" ref="P14" ca="1" si="54">IF($A14="","",IF(O14="","",IF($K$4="Media aritmética",(O14&lt;=$B14)*($E$5/$B$4)+(O14&gt;$B14)*0,IF(AND(ROUND(AVERAGE($C14,$E14,$G14,$I14,$K14,$M14,$O14,$Q14,$S14,$U14,$W14,$Y14,$AA14,$AC14,$AE14,$AG14,$AI14,$AK14,$AM14,$AO14,$AQ14),2)-$B14/2&lt;=O14,(ROUND(AVERAGE($C14,$E14,$G14,$I14,$K14,$M14,$O14,$Q14,$S14,$U14,$W14,$Y14,$AA14,$AC14,$AE14,$AG14,$AI14,$AK14,$AM14,$AO14,$AQ14),2)+$B14/2&gt;=O14)),($E$5/$B$4),0))))</f>
        <v>0</v>
      </c>
      <c r="Q14" s="117">
        <f t="shared" ref="Q14:Q45" ca="1" si="55">IF($Q$8="Habilitado",IF($A14="","",ROUND(VLOOKUP($A14,OFERENTE_8,16,FALSE),2)),"")</f>
        <v>4216000</v>
      </c>
      <c r="R14" s="118">
        <f t="shared" ref="R14" ca="1" si="56">IF($A14="","",IF(Q14="","",IF($K$4="Media aritmética",(Q14&lt;=$B14)*($E$5/$B$4)+(Q14&gt;$B14)*0,IF(AND(ROUND(AVERAGE($C14,$E14,$G14,$I14,$K14,$M14,$O14,$Q14,$S14,$U14,$W14,$Y14,$AA14,$AC14,$AE14,$AG14,$AI14,$AK14,$AM14,$AO14,$AQ14),2)-$B14/2&lt;=Q14,(ROUND(AVERAGE($C14,$E14,$G14,$I14,$K14,$M14,$O14,$Q14,$S14,$U14,$W14,$Y14,$AA14,$AC14,$AE14,$AG14,$AI14,$AK14,$AM14,$AO14,$AQ14),2)+$B14/2&gt;=Q14)),($E$5/$B$4),0))))</f>
        <v>7</v>
      </c>
      <c r="S14" s="117" t="str">
        <f t="shared" ref="S14:S45" ca="1" si="57">IF($S$8="Habilitado",IF($A14="","",ROUND(VLOOKUP($A14,OFERENTE_9,16,FALSE),2)),"")</f>
        <v/>
      </c>
      <c r="T14" s="118" t="str">
        <f t="shared" ref="T14" ca="1" si="58">IF($A14="","",IF(S14="","",IF($K$4="Media aritmética",(S14&lt;=$B14)*($E$5/$B$4)+(S14&gt;$B14)*0,IF(AND(ROUND(AVERAGE($C14,$E14,$G14,$I14,$K14,$M14,$O14,$Q14,$S14,$U14,$W14,$Y14,$AA14,$AC14,$AE14,$AG14,$AI14,$AK14,$AM14,$AO14,$AQ14),2)-$B14/2&lt;=S14,(ROUND(AVERAGE($C14,$E14,$G14,$I14,$K14,$M14,$O14,$Q14,$S14,$U14,$W14,$Y14,$AA14,$AC14,$AE14,$AG14,$AI14,$AK14,$AM14,$AO14,$AQ14),2)+$B14/2&gt;=S14)),($E$5/$B$4),0))))</f>
        <v/>
      </c>
      <c r="U14" s="117">
        <f t="shared" ref="U14:U45" ca="1" si="59">IF($U$8="Habilitado",IF($A14="","",ROUND(VLOOKUP($A14,OFERENTE_10,16,FALSE),2)),"")</f>
        <v>4836000</v>
      </c>
      <c r="V14" s="118">
        <f t="shared" ref="V14" ca="1" si="60">IF($A14="","",IF(U14="","",IF($K$4="Media aritmética",(U14&lt;=$B14)*($E$5/$B$4)+(U14&gt;$B14)*0,IF(AND(ROUND(AVERAGE($C14,$E14,$G14,$I14,$K14,$M14,$O14,$Q14,$S14,$U14,$W14,$Y14,$AA14,$AC14,$AE14,$AG14,$AI14,$AK14,$AM14,$AO14,$AQ14),2)-$B14/2&lt;=U14,(ROUND(AVERAGE($C14,$E14,$G14,$I14,$K14,$M14,$O14,$Q14,$S14,$U14,$W14,$Y14,$AA14,$AC14,$AE14,$AG14,$AI14,$AK14,$AM14,$AO14,$AQ14),2)+$B14/2&gt;=U14)),($E$5/$B$4),0))))</f>
        <v>7</v>
      </c>
      <c r="W14" s="117">
        <f t="shared" ref="W14:W45" ca="1" si="61">IF($W$8="Habilitado",IF($A14="","",ROUND(VLOOKUP($A14,OFERENTE_11,16,FALSE),2)),"")</f>
        <v>3720000</v>
      </c>
      <c r="X14" s="118">
        <f t="shared" ref="X14" ca="1" si="62">IF($A14="","",IF(W14="","",IF($K$4="Media aritmética",(W14&lt;=$B14)*($E$5/$B$4)+(W14&gt;$B14)*0,IF(AND(ROUND(AVERAGE($C14,$E14,$G14,$I14,$K14,$M14,$O14,$Q14,$S14,$U14,$W14,$Y14,$AA14,$AC14,$AE14,$AG14,$AI14,$AK14,$AM14,$AO14,$AQ14),2)-$B14/2&lt;=W14,(ROUND(AVERAGE($C14,$E14,$G14,$I14,$K14,$M14,$O14,$Q14,$S14,$U14,$W14,$Y14,$AA14,$AC14,$AE14,$AG14,$AI14,$AK14,$AM14,$AO14,$AQ14),2)+$B14/2&gt;=W14)),($E$5/$B$4),0))))</f>
        <v>7</v>
      </c>
      <c r="Y14" s="117">
        <f t="shared" ref="Y14:Y45" ca="1" si="63">IF($Y$8="Habilitado",IF($A14="","",ROUND(VLOOKUP($A14,OFERENTE_12,16,FALSE),2)),"")</f>
        <v>10279538</v>
      </c>
      <c r="Z14" s="118">
        <f t="shared" ref="Z14" ca="1" si="64">IF($A14="","",IF(Y14="","",IF($K$4="Media aritmética",(Y14&lt;=$B14)*($E$5/$B$4)+(Y14&gt;$B14)*0,IF(AND(ROUND(AVERAGE($C14,$E14,$G14,$I14,$K14,$M14,$O14,$Q14,$S14,$U14,$W14,$Y14,$AA14,$AC14,$AE14,$AG14,$AI14,$AK14,$AM14,$AO14,$AQ14),2)-$B14/2&lt;=Y14,(ROUND(AVERAGE($C14,$E14,$G14,$I14,$K14,$M14,$O14,$Q14,$S14,$U14,$W14,$Y14,$AA14,$AC14,$AE14,$AG14,$AI14,$AK14,$AM14,$AO14,$AQ14),2)+$B14/2&gt;=Y14)),($E$5/$B$4),0))))</f>
        <v>0</v>
      </c>
      <c r="AA14" s="117">
        <f t="shared" ref="AA14:AA45" ca="1" si="65">IF($AA$8="Habilitado",IF($A14="","",ROUND(VLOOKUP($A14,OFERENTE_13,16,FALSE),2)),"")</f>
        <v>10276500</v>
      </c>
      <c r="AB14" s="118">
        <f t="shared" ref="AB14" ca="1" si="66">IF($A14="","",IF(AA14="","",IF($K$4="Media aritmética",(AA14&lt;=$B14)*($E$5/$B$4)+(AA14&gt;$B14)*0,IF(AND(ROUND(AVERAGE($C14,$E14,$G14,$I14,$K14,$M14,$O14,$Q14,$S14,$U14,$W14,$Y14,$AA14,$AC14,$AE14,$AG14,$AI14,$AK14,$AM14,$AO14,$AQ14),2)-$B14/2&lt;=AA14,(ROUND(AVERAGE($C14,$E14,$G14,$I14,$K14,$M14,$O14,$Q14,$S14,$U14,$W14,$Y14,$AA14,$AC14,$AE14,$AG14,$AI14,$AK14,$AM14,$AO14,$AQ14),2)+$B14/2&gt;=AA14)),($E$5/$B$4),0))))</f>
        <v>0</v>
      </c>
      <c r="AC14" s="117">
        <f t="shared" ref="AC14:AC45" ca="1" si="67">IF($AC$8="Habilitado",IF($A14="","",ROUND(VLOOKUP($A14,OFERENTE_14,16,FALSE),2)),"")</f>
        <v>4464000</v>
      </c>
      <c r="AD14" s="118">
        <f t="shared" ref="AD14" ca="1" si="68">IF($A14="","",IF(AC14="","",IF($K$4="Media aritmética",(AC14&lt;=$B14)*($E$5/$B$4)+(AC14&gt;$B14)*0,IF(AND(ROUND(AVERAGE($C14,$E14,$G14,$I14,$K14,$M14,$O14,$Q14,$S14,$U14,$W14,$Y14,$AA14,$AC14,$AE14,$AG14,$AI14,$AK14,$AM14,$AO14,$AQ14),2)-$B14/2&lt;=AC14,(ROUND(AVERAGE($C14,$E14,$G14,$I14,$K14,$M14,$O14,$Q14,$S14,$U14,$W14,$Y14,$AA14,$AC14,$AE14,$AG14,$AI14,$AK14,$AM14,$AO14,$AQ14),2)+$B14/2&gt;=AC14)),($E$5/$B$4),0))))</f>
        <v>7</v>
      </c>
      <c r="AE14" s="117" t="str">
        <f t="shared" ref="AE14:AE45" ca="1" si="69">IF($AE$8="Habilitado",IF($A14="","",ROUND(VLOOKUP($A14,OFERENTE_15,16,FALSE),2)),"")</f>
        <v/>
      </c>
      <c r="AF14" s="118" t="str">
        <f t="shared" ref="AF14" ca="1" si="70">IF($A14="","",IF(AE14="","",IF($K$4="Media aritmética",(AE14&lt;=$B14)*($E$5/$B$4)+(AE14&gt;$B14)*0,IF(AND(ROUND(AVERAGE($C14,$E14,$G14,$I14,$K14,$M14,$O14,$Q14,$S14,$U14,$W14,$Y14,$AA14,$AC14,$AE14,$AG14,$AI14,$AK14,$AM14,$AO14,$AQ14),2)-$B14/2&lt;=AE14,(ROUND(AVERAGE($C14,$E14,$G14,$I14,$K14,$M14,$O14,$Q14,$S14,$U14,$W14,$Y14,$AA14,$AC14,$AE14,$AG14,$AI14,$AK14,$AM14,$AO14,$AQ14),2)+$B14/2&gt;=AE14)),($E$5/$B$4),0))))</f>
        <v/>
      </c>
      <c r="AG14" s="117">
        <f t="shared" ref="AG14:AG45" ca="1" si="71">IF($AG$8="Habilitado",IF($A14="","",ROUND(VLOOKUP($A14,OFERENTE_16,16,FALSE),2)),"")</f>
        <v>4030000</v>
      </c>
      <c r="AH14" s="118">
        <f t="shared" ref="AH14" ca="1" si="72">IF($A14="","",IF(AG14="","",IF($K$4="Media aritmética",(AG14&lt;=$B14)*($E$5/$B$4)+(AG14&gt;$B14)*0,IF(AND(ROUND(AVERAGE($C14,$E14,$G14,$I14,$K14,$M14,$O14,$Q14,$S14,$U14,$W14,$Y14,$AA14,$AC14,$AE14,$AG14,$AI14,$AK14,$AM14,$AO14,$AQ14),2)-$B14/2&lt;=AG14,(ROUND(AVERAGE($C14,$E14,$G14,$I14,$K14,$M14,$O14,$Q14,$S14,$U14,$W14,$Y14,$AA14,$AC14,$AE14,$AG14,$AI14,$AK14,$AM14,$AO14,$AQ14),2)+$B14/2&gt;=AG14)),($E$5/$B$4),0))))</f>
        <v>7</v>
      </c>
      <c r="AI14" s="117">
        <f t="shared" ref="AI14:AI45" ca="1" si="73">IF($AI$8="Habilitado",IF($A14="","",ROUND(VLOOKUP($A14,OFERENTE_17,16,FALSE),2)),"")</f>
        <v>3062038</v>
      </c>
      <c r="AJ14" s="118">
        <f t="shared" ref="AJ14" ca="1" si="74">IF($A14="","",IF(AI14="","",IF($K$4="Media aritmética",(AI14&lt;=$B14)*($E$5/$B$4)+(AI14&gt;$B14)*0,IF(AND(ROUND(AVERAGE($C14,$E14,$G14,$I14,$K14,$M14,$O14,$Q14,$S14,$U14,$W14,$Y14,$AA14,$AC14,$AE14,$AG14,$AI14,$AK14,$AM14,$AO14,$AQ14),2)-$B14/2&lt;=AI14,(ROUND(AVERAGE($C14,$E14,$G14,$I14,$K14,$M14,$O14,$Q14,$S14,$U14,$W14,$Y14,$AA14,$AC14,$AE14,$AG14,$AI14,$AK14,$AM14,$AO14,$AQ14),2)+$B14/2&gt;=AI14)),($E$5/$B$4),0))))</f>
        <v>7</v>
      </c>
      <c r="AK14" s="117">
        <f t="shared" ref="AK14:AK45" ca="1" si="75">IF($AK$8="Habilitado",IF($A14="","",ROUND(VLOOKUP($A14,OFERENTE_18,16,FALSE),2)),"")</f>
        <v>10279538</v>
      </c>
      <c r="AL14" s="118">
        <f t="shared" ref="AL14" ca="1" si="76">IF($A14="","",IF(AK14="","",IF($K$4="Media aritmética",(AK14&lt;=$B14)*($E$5/$B$4)+(AK14&gt;$B14)*0,IF(AND(ROUND(AVERAGE($C14,$E14,$G14,$I14,$K14,$M14,$O14,$Q14,$S14,$U14,$W14,$Y14,$AA14,$AC14,$AE14,$AG14,$AI14,$AK14,$AM14,$AO14,$AQ14),2)-$B14/2&lt;=AK14,(ROUND(AVERAGE($C14,$E14,$G14,$I14,$K14,$M14,$O14,$Q14,$S14,$U14,$W14,$Y14,$AA14,$AC14,$AE14,$AG14,$AI14,$AK14,$AM14,$AO14,$AQ14),2)+$B14/2&gt;=AK14)),($E$5/$B$4),0))))</f>
        <v>0</v>
      </c>
      <c r="AM14" s="117">
        <f t="shared" ref="AM14:AM45" ca="1" si="77">IF($AM$8="Habilitado",IF($A14="","",ROUND(VLOOKUP($A14,OFERENTE_19,16,FALSE),2)),"")</f>
        <v>1426000</v>
      </c>
      <c r="AN14" s="118">
        <f t="shared" ref="AN14" ca="1" si="78">IF($A14="","",IF(AM14="","",IF($K$4="Media aritmética",(AM14&lt;=$B14)*($E$5/$B$4)+(AM14&gt;$B14)*0,IF(AND(ROUND(AVERAGE($C14,$E14,$G14,$I14,$K14,$M14,$O14,$Q14,$S14,$U14,$W14,$Y14,$AA14,$AC14,$AE14,$AG14,$AI14,$AK14,$AM14,$AO14,$AQ14),2)-$B14/2&lt;=AM14,(ROUND(AVERAGE($C14,$E14,$G14,$I14,$K14,$M14,$O14,$Q14,$S14,$U14,$W14,$Y14,$AA14,$AC14,$AE14,$AG14,$AI14,$AK14,$AM14,$AO14,$AQ14),2)+$B14/2&gt;=AM14)),($E$5/$B$4),0))))</f>
        <v>7</v>
      </c>
      <c r="AO14" s="117" t="str">
        <f t="shared" ref="AO14:AO45" ca="1" si="79">IF($AO$8="Habilitado",IF($A14="","",ROUND(VLOOKUP($A14,OFERENTE_20,16,FALSE),2)),"")</f>
        <v/>
      </c>
      <c r="AP14" s="118" t="str">
        <f t="shared" ref="AP14" ca="1" si="80">IF($A14="","",IF(AO14="","",IF($K$4="Media aritmética",(AO14&lt;=$B14)*($E$5/$B$4)+(AO14&gt;$B14)*0,IF(AND(ROUND(AVERAGE($C14,$E14,$G14,$I14,$K14,$M14,$O14,$Q14,$S14,$U14,$W14,$Y14,$AA14,$AC14,$AE14,$AG14,$AI14,$AK14,$AM14,$AO14,$AQ14),2)-$B14/2&lt;=AO14,(ROUND(AVERAGE($C14,$E14,$G14,$I14,$K14,$M14,$O14,$Q14,$S14,$U14,$W14,$Y14,$AA14,$AC14,$AE14,$AG14,$AI14,$AK14,$AM14,$AO14,$AQ14),2)+$B14/2&gt;=AO14)),($E$5/$B$4),0))))</f>
        <v/>
      </c>
      <c r="AQ14" s="117">
        <f t="shared" ref="AQ14:AQ45" ca="1" si="81">IF($AQ$8="Habilitado",IF($A14="","",ROUND(VLOOKUP($A14,OFERENTE_21,16,FALSE),2)),"")</f>
        <v>4650000</v>
      </c>
      <c r="AR14" s="118">
        <f t="shared" ref="AR14" ca="1" si="82">IF($A14="","",IF(AQ14="","",IF($K$4="Media aritmética",(AQ14&lt;=$B14)*($E$5/$B$4)+(AQ14&gt;$B14)*0,IF(AND(ROUND(AVERAGE($C14,$E14,$G14,$I14,$K14,$M14,$O14,$Q14,$S14,$U14,$W14,$Y14,$AA14,$AC14,$AE14,$AG14,$AI14,$AK14,$AM14,$AO14,$AQ14),2)-$B14/2&lt;=AQ14,(ROUND(AVERAGE($C14,$E14,$G14,$I14,$K14,$M14,$O14,$Q14,$S14,$U14,$W14,$Y14,$AA14,$AC14,$AE14,$AG14,$AI14,$AK14,$AM14,$AO14,$AQ14),2)+$B14/2&gt;=AQ14)),($E$5/$B$4),0))))</f>
        <v>7</v>
      </c>
      <c r="AT14" s="232">
        <f ca="1">AVERAGE(AQ14,AM14,AK14,AI14,AG14,AC14,AA14,Y14,W14,U14,Q14,O14,M14,K14,I14,E14,C14)</f>
        <v>5984486.875</v>
      </c>
      <c r="AU14" s="233">
        <f ca="1">_xlfn.STDEV.P(AQ14,AM14,AK14,AI14,AG14,AC14,AA14,Y14,W14,U14,Q14,O14,M14,K14,I14,E14,C14)</f>
        <v>3151120.4116102871</v>
      </c>
    </row>
    <row r="15" spans="1:47" ht="21.75" customHeight="1" outlineLevel="1" x14ac:dyDescent="0.25">
      <c r="A15" s="295" t="s">
        <v>472</v>
      </c>
      <c r="B15" s="116">
        <f t="shared" ref="B15:B78" ca="1" si="83">IF(A15="","",IF($K$4="Media aritmética",ROUND(AVERAGE(C15,E15,G15,I15,K15,M15,O15,Q15,S15,U15,W15,Y15,AA15,AC15,AE15,AG15,AI15,AK15,AM15,AO15,AQ15),2),ROUND(_xlfn.STDEV.P(C15,E15,G15,I15,,K15,M15,O15,Q15,S15,U15,W15,Y15,AA15,AC15,AE15,AG15,AI15,AK15,AM15,AO15,AQ15),2)))</f>
        <v>6524067.6299999999</v>
      </c>
      <c r="C15" s="117">
        <f t="shared" ca="1" si="45"/>
        <v>12597480</v>
      </c>
      <c r="D15" s="118">
        <f t="shared" ref="D15:D78" ca="1" si="84">IF($A15="","",IF(C15="","",IF($K$4="Media aritmética",(C15&lt;=$B15)*($E$5/$B$4)+(C15&gt;$B15)*0,IF(AND(ROUND(AVERAGE($C15,$E15,$G15,$I15,$K15,$M15,$O15,$Q15,$S15,$U15,$W15,$Y15,$AA15,$AC15,$AE15,$AG15,$AI15,$AK15,$AM15,$AO15,$AQ15),2)-$B15/2&lt;=C15,(ROUND(AVERAGE($C15,$E15,$G15,$I15,$K15,$M15,$O15,$Q15,$S15,$U15,$W15,$Y15,$AA15,$AC15,$AE15,$AG15,$AI15,$AK15,$AM15,$AO15,$AQ15),2)+$B15/2&gt;=C15)),($E$5/$B$4),0))))</f>
        <v>0</v>
      </c>
      <c r="E15" s="117" t="str">
        <f t="shared" ca="1" si="46"/>
        <v/>
      </c>
      <c r="F15" s="118" t="str">
        <f t="shared" ref="F15:F78" ca="1" si="85">IF($A15="","",IF(E15="","",IF($K$4="Media aritmética",(E15&lt;=$B15)*($E$5/$B$4)+(E15&gt;$B15)*0,IF(AND(ROUND(AVERAGE($C15,$E15,$G15,$I15,$K15,$M15,$O15,$Q15,$S15,$U15,$W15,$Y15,$AA15,$AC15,$AE15,$AG15,$AI15,$AK15,$AM15,$AO15,$AQ15),2)-$B15/2&lt;=E15,(ROUND(AVERAGE($C15,$E15,$G15,$I15,$K15,$M15,$O15,$Q15,$S15,$U15,$W15,$Y15,$AA15,$AC15,$AE15,$AG15,$AI15,$AK15,$AM15,$AO15,$AQ15),2)+$B15/2&gt;=E15)),($E$5/$B$4),0))))</f>
        <v/>
      </c>
      <c r="G15" s="117" t="str">
        <f t="shared" ca="1" si="47"/>
        <v/>
      </c>
      <c r="H15" s="118" t="str">
        <f t="shared" ref="H15:H78" ca="1" si="86">IF($A15="","",IF(G15="","",IF($K$4="Media aritmética",(G15&lt;=$B15)*($E$5/$B$4)+(G15&gt;$B15)*0,IF(AND(ROUND(AVERAGE($C15,$E15,$G15,$I15,$K15,$M15,$O15,$Q15,$S15,$U15,$W15,$Y15,$AA15,$AC15,$AE15,$AG15,$AI15,$AK15,$AM15,$AO15,$AQ15),2)-$B15/2&lt;=G15,(ROUND(AVERAGE($C15,$E15,$G15,$I15,$K15,$M15,$O15,$Q15,$S15,$U15,$W15,$Y15,$AA15,$AC15,$AE15,$AG15,$AI15,$AK15,$AM15,$AO15,$AQ15),2)+$B15/2&gt;=G15)),($E$5/$B$4),0))))</f>
        <v/>
      </c>
      <c r="I15" s="201">
        <f t="shared" ca="1" si="48"/>
        <v>6093780</v>
      </c>
      <c r="J15" s="118">
        <f t="shared" ca="1" si="49"/>
        <v>7</v>
      </c>
      <c r="K15" s="117">
        <f t="shared" ca="1" si="50"/>
        <v>3717000</v>
      </c>
      <c r="L15" s="118">
        <f t="shared" ca="1" si="49"/>
        <v>7</v>
      </c>
      <c r="M15" s="117">
        <f t="shared" ca="1" si="51"/>
        <v>11550000</v>
      </c>
      <c r="N15" s="118">
        <f t="shared" ref="N15" ca="1" si="87">IF($A15="","",IF(M15="","",IF($K$4="Media aritmética",(M15&lt;=$B15)*($E$5/$B$4)+(M15&gt;$B15)*0,IF(AND(ROUND(AVERAGE($C15,$E15,$G15,$I15,$K15,$M15,$O15,$Q15,$S15,$U15,$W15,$Y15,$AA15,$AC15,$AE15,$AG15,$AI15,$AK15,$AM15,$AO15,$AQ15),2)-$B15/2&lt;=M15,(ROUND(AVERAGE($C15,$E15,$G15,$I15,$K15,$M15,$O15,$Q15,$S15,$U15,$W15,$Y15,$AA15,$AC15,$AE15,$AG15,$AI15,$AK15,$AM15,$AO15,$AQ15),2)+$B15/2&gt;=M15)),($E$5/$B$4),0))))</f>
        <v>0</v>
      </c>
      <c r="O15" s="117">
        <f t="shared" ca="1" si="53"/>
        <v>6300000</v>
      </c>
      <c r="P15" s="118">
        <f t="shared" ref="P15" ca="1" si="88">IF($A15="","",IF(O15="","",IF($K$4="Media aritmética",(O15&lt;=$B15)*($E$5/$B$4)+(O15&gt;$B15)*0,IF(AND(ROUND(AVERAGE($C15,$E15,$G15,$I15,$K15,$M15,$O15,$Q15,$S15,$U15,$W15,$Y15,$AA15,$AC15,$AE15,$AG15,$AI15,$AK15,$AM15,$AO15,$AQ15),2)-$B15/2&lt;=O15,(ROUND(AVERAGE($C15,$E15,$G15,$I15,$K15,$M15,$O15,$Q15,$S15,$U15,$W15,$Y15,$AA15,$AC15,$AE15,$AG15,$AI15,$AK15,$AM15,$AO15,$AQ15),2)+$B15/2&gt;=O15)),($E$5/$B$4),0))))</f>
        <v>7</v>
      </c>
      <c r="Q15" s="117">
        <f t="shared" ca="1" si="55"/>
        <v>6300000</v>
      </c>
      <c r="R15" s="118">
        <f t="shared" ref="R15" ca="1" si="89">IF($A15="","",IF(Q15="","",IF($K$4="Media aritmética",(Q15&lt;=$B15)*($E$5/$B$4)+(Q15&gt;$B15)*0,IF(AND(ROUND(AVERAGE($C15,$E15,$G15,$I15,$K15,$M15,$O15,$Q15,$S15,$U15,$W15,$Y15,$AA15,$AC15,$AE15,$AG15,$AI15,$AK15,$AM15,$AO15,$AQ15),2)-$B15/2&lt;=Q15,(ROUND(AVERAGE($C15,$E15,$G15,$I15,$K15,$M15,$O15,$Q15,$S15,$U15,$W15,$Y15,$AA15,$AC15,$AE15,$AG15,$AI15,$AK15,$AM15,$AO15,$AQ15),2)+$B15/2&gt;=Q15)),($E$5/$B$4),0))))</f>
        <v>7</v>
      </c>
      <c r="S15" s="117" t="str">
        <f t="shared" ca="1" si="57"/>
        <v/>
      </c>
      <c r="T15" s="118" t="str">
        <f t="shared" ref="T15" ca="1" si="90">IF($A15="","",IF(S15="","",IF($K$4="Media aritmética",(S15&lt;=$B15)*($E$5/$B$4)+(S15&gt;$B15)*0,IF(AND(ROUND(AVERAGE($C15,$E15,$G15,$I15,$K15,$M15,$O15,$Q15,$S15,$U15,$W15,$Y15,$AA15,$AC15,$AE15,$AG15,$AI15,$AK15,$AM15,$AO15,$AQ15),2)-$B15/2&lt;=S15,(ROUND(AVERAGE($C15,$E15,$G15,$I15,$K15,$M15,$O15,$Q15,$S15,$U15,$W15,$Y15,$AA15,$AC15,$AE15,$AG15,$AI15,$AK15,$AM15,$AO15,$AQ15),2)+$B15/2&gt;=S15)),($E$5/$B$4),0))))</f>
        <v/>
      </c>
      <c r="U15" s="117">
        <f t="shared" ca="1" si="59"/>
        <v>4200000</v>
      </c>
      <c r="V15" s="118">
        <f t="shared" ref="V15" ca="1" si="91">IF($A15="","",IF(U15="","",IF($K$4="Media aritmética",(U15&lt;=$B15)*($E$5/$B$4)+(U15&gt;$B15)*0,IF(AND(ROUND(AVERAGE($C15,$E15,$G15,$I15,$K15,$M15,$O15,$Q15,$S15,$U15,$W15,$Y15,$AA15,$AC15,$AE15,$AG15,$AI15,$AK15,$AM15,$AO15,$AQ15),2)-$B15/2&lt;=U15,(ROUND(AVERAGE($C15,$E15,$G15,$I15,$K15,$M15,$O15,$Q15,$S15,$U15,$W15,$Y15,$AA15,$AC15,$AE15,$AG15,$AI15,$AK15,$AM15,$AO15,$AQ15),2)+$B15/2&gt;=U15)),($E$5/$B$4),0))))</f>
        <v>7</v>
      </c>
      <c r="W15" s="117">
        <f t="shared" ca="1" si="61"/>
        <v>5250000</v>
      </c>
      <c r="X15" s="118">
        <f t="shared" ref="X15" ca="1" si="92">IF($A15="","",IF(W15="","",IF($K$4="Media aritmética",(W15&lt;=$B15)*($E$5/$B$4)+(W15&gt;$B15)*0,IF(AND(ROUND(AVERAGE($C15,$E15,$G15,$I15,$K15,$M15,$O15,$Q15,$S15,$U15,$W15,$Y15,$AA15,$AC15,$AE15,$AG15,$AI15,$AK15,$AM15,$AO15,$AQ15),2)-$B15/2&lt;=W15,(ROUND(AVERAGE($C15,$E15,$G15,$I15,$K15,$M15,$O15,$Q15,$S15,$U15,$W15,$Y15,$AA15,$AC15,$AE15,$AG15,$AI15,$AK15,$AM15,$AO15,$AQ15),2)+$B15/2&gt;=W15)),($E$5/$B$4),0))))</f>
        <v>7</v>
      </c>
      <c r="Y15" s="117">
        <f t="shared" ca="1" si="63"/>
        <v>7728210</v>
      </c>
      <c r="Z15" s="118">
        <f t="shared" ref="Z15" ca="1" si="93">IF($A15="","",IF(Y15="","",IF($K$4="Media aritmética",(Y15&lt;=$B15)*($E$5/$B$4)+(Y15&gt;$B15)*0,IF(AND(ROUND(AVERAGE($C15,$E15,$G15,$I15,$K15,$M15,$O15,$Q15,$S15,$U15,$W15,$Y15,$AA15,$AC15,$AE15,$AG15,$AI15,$AK15,$AM15,$AO15,$AQ15),2)-$B15/2&lt;=Y15,(ROUND(AVERAGE($C15,$E15,$G15,$I15,$K15,$M15,$O15,$Q15,$S15,$U15,$W15,$Y15,$AA15,$AC15,$AE15,$AG15,$AI15,$AK15,$AM15,$AO15,$AQ15),2)+$B15/2&gt;=Y15)),($E$5/$B$4),0))))</f>
        <v>0</v>
      </c>
      <c r="AA15" s="117">
        <f t="shared" ca="1" si="65"/>
        <v>7729050</v>
      </c>
      <c r="AB15" s="118">
        <f t="shared" ref="AB15" ca="1" si="94">IF($A15="","",IF(AA15="","",IF($K$4="Media aritmética",(AA15&lt;=$B15)*($E$5/$B$4)+(AA15&gt;$B15)*0,IF(AND(ROUND(AVERAGE($C15,$E15,$G15,$I15,$K15,$M15,$O15,$Q15,$S15,$U15,$W15,$Y15,$AA15,$AC15,$AE15,$AG15,$AI15,$AK15,$AM15,$AO15,$AQ15),2)-$B15/2&lt;=AA15,(ROUND(AVERAGE($C15,$E15,$G15,$I15,$K15,$M15,$O15,$Q15,$S15,$U15,$W15,$Y15,$AA15,$AC15,$AE15,$AG15,$AI15,$AK15,$AM15,$AO15,$AQ15),2)+$B15/2&gt;=AA15)),($E$5/$B$4),0))))</f>
        <v>0</v>
      </c>
      <c r="AC15" s="117">
        <f t="shared" ca="1" si="67"/>
        <v>5460000</v>
      </c>
      <c r="AD15" s="118">
        <f t="shared" ref="AD15" ca="1" si="95">IF($A15="","",IF(AC15="","",IF($K$4="Media aritmética",(AC15&lt;=$B15)*($E$5/$B$4)+(AC15&gt;$B15)*0,IF(AND(ROUND(AVERAGE($C15,$E15,$G15,$I15,$K15,$M15,$O15,$Q15,$S15,$U15,$W15,$Y15,$AA15,$AC15,$AE15,$AG15,$AI15,$AK15,$AM15,$AO15,$AQ15),2)-$B15/2&lt;=AC15,(ROUND(AVERAGE($C15,$E15,$G15,$I15,$K15,$M15,$O15,$Q15,$S15,$U15,$W15,$Y15,$AA15,$AC15,$AE15,$AG15,$AI15,$AK15,$AM15,$AO15,$AQ15),2)+$B15/2&gt;=AC15)),($E$5/$B$4),0))))</f>
        <v>7</v>
      </c>
      <c r="AE15" s="117" t="str">
        <f t="shared" ca="1" si="69"/>
        <v/>
      </c>
      <c r="AF15" s="118" t="str">
        <f t="shared" ref="AF15" ca="1" si="96">IF($A15="","",IF(AE15="","",IF($K$4="Media aritmética",(AE15&lt;=$B15)*($E$5/$B$4)+(AE15&gt;$B15)*0,IF(AND(ROUND(AVERAGE($C15,$E15,$G15,$I15,$K15,$M15,$O15,$Q15,$S15,$U15,$W15,$Y15,$AA15,$AC15,$AE15,$AG15,$AI15,$AK15,$AM15,$AO15,$AQ15),2)-$B15/2&lt;=AE15,(ROUND(AVERAGE($C15,$E15,$G15,$I15,$K15,$M15,$O15,$Q15,$S15,$U15,$W15,$Y15,$AA15,$AC15,$AE15,$AG15,$AI15,$AK15,$AM15,$AO15,$AQ15),2)+$B15/2&gt;=AE15)),($E$5/$B$4),0))))</f>
        <v/>
      </c>
      <c r="AG15" s="117">
        <f t="shared" ca="1" si="71"/>
        <v>5374268</v>
      </c>
      <c r="AH15" s="118">
        <f t="shared" ref="AH15" ca="1" si="97">IF($A15="","",IF(AG15="","",IF($K$4="Media aritmética",(AG15&lt;=$B15)*($E$5/$B$4)+(AG15&gt;$B15)*0,IF(AND(ROUND(AVERAGE($C15,$E15,$G15,$I15,$K15,$M15,$O15,$Q15,$S15,$U15,$W15,$Y15,$AA15,$AC15,$AE15,$AG15,$AI15,$AK15,$AM15,$AO15,$AQ15),2)-$B15/2&lt;=AG15,(ROUND(AVERAGE($C15,$E15,$G15,$I15,$K15,$M15,$O15,$Q15,$S15,$U15,$W15,$Y15,$AA15,$AC15,$AE15,$AG15,$AI15,$AK15,$AM15,$AO15,$AQ15),2)+$B15/2&gt;=AG15)),($E$5/$B$4),0))))</f>
        <v>7</v>
      </c>
      <c r="AI15" s="117">
        <f t="shared" ca="1" si="73"/>
        <v>3226664</v>
      </c>
      <c r="AJ15" s="118">
        <f t="shared" ref="AJ15" ca="1" si="98">IF($A15="","",IF(AI15="","",IF($K$4="Media aritmética",(AI15&lt;=$B15)*($E$5/$B$4)+(AI15&gt;$B15)*0,IF(AND(ROUND(AVERAGE($C15,$E15,$G15,$I15,$K15,$M15,$O15,$Q15,$S15,$U15,$W15,$Y15,$AA15,$AC15,$AE15,$AG15,$AI15,$AK15,$AM15,$AO15,$AQ15),2)-$B15/2&lt;=AI15,(ROUND(AVERAGE($C15,$E15,$G15,$I15,$K15,$M15,$O15,$Q15,$S15,$U15,$W15,$Y15,$AA15,$AC15,$AE15,$AG15,$AI15,$AK15,$AM15,$AO15,$AQ15),2)+$B15/2&gt;=AI15)),($E$5/$B$4),0))))</f>
        <v>7</v>
      </c>
      <c r="AK15" s="117">
        <f t="shared" ca="1" si="75"/>
        <v>7728630</v>
      </c>
      <c r="AL15" s="118">
        <f t="shared" ref="AL15" ca="1" si="99">IF($A15="","",IF(AK15="","",IF($K$4="Media aritmética",(AK15&lt;=$B15)*($E$5/$B$4)+(AK15&gt;$B15)*0,IF(AND(ROUND(AVERAGE($C15,$E15,$G15,$I15,$K15,$M15,$O15,$Q15,$S15,$U15,$W15,$Y15,$AA15,$AC15,$AE15,$AG15,$AI15,$AK15,$AM15,$AO15,$AQ15),2)-$B15/2&lt;=AK15,(ROUND(AVERAGE($C15,$E15,$G15,$I15,$K15,$M15,$O15,$Q15,$S15,$U15,$W15,$Y15,$AA15,$AC15,$AE15,$AG15,$AI15,$AK15,$AM15,$AO15,$AQ15),2)+$B15/2&gt;=AK15)),($E$5/$B$4),0))))</f>
        <v>0</v>
      </c>
      <c r="AM15" s="117">
        <f t="shared" ca="1" si="77"/>
        <v>4830000</v>
      </c>
      <c r="AN15" s="118">
        <f t="shared" ref="AN15" ca="1" si="100">IF($A15="","",IF(AM15="","",IF($K$4="Media aritmética",(AM15&lt;=$B15)*($E$5/$B$4)+(AM15&gt;$B15)*0,IF(AND(ROUND(AVERAGE($C15,$E15,$G15,$I15,$K15,$M15,$O15,$Q15,$S15,$U15,$W15,$Y15,$AA15,$AC15,$AE15,$AG15,$AI15,$AK15,$AM15,$AO15,$AQ15),2)-$B15/2&lt;=AM15,(ROUND(AVERAGE($C15,$E15,$G15,$I15,$K15,$M15,$O15,$Q15,$S15,$U15,$W15,$Y15,$AA15,$AC15,$AE15,$AG15,$AI15,$AK15,$AM15,$AO15,$AQ15),2)+$B15/2&gt;=AM15)),($E$5/$B$4),0))))</f>
        <v>7</v>
      </c>
      <c r="AO15" s="117" t="str">
        <f t="shared" ca="1" si="79"/>
        <v/>
      </c>
      <c r="AP15" s="118" t="str">
        <f t="shared" ref="AP15" ca="1" si="101">IF($A15="","",IF(AO15="","",IF($K$4="Media aritmética",(AO15&lt;=$B15)*($E$5/$B$4)+(AO15&gt;$B15)*0,IF(AND(ROUND(AVERAGE($C15,$E15,$G15,$I15,$K15,$M15,$O15,$Q15,$S15,$U15,$W15,$Y15,$AA15,$AC15,$AE15,$AG15,$AI15,$AK15,$AM15,$AO15,$AQ15),2)-$B15/2&lt;=AO15,(ROUND(AVERAGE($C15,$E15,$G15,$I15,$K15,$M15,$O15,$Q15,$S15,$U15,$W15,$Y15,$AA15,$AC15,$AE15,$AG15,$AI15,$AK15,$AM15,$AO15,$AQ15),2)+$B15/2&gt;=AO15)),($E$5/$B$4),0))))</f>
        <v/>
      </c>
      <c r="AQ15" s="117">
        <f t="shared" ca="1" si="81"/>
        <v>6300000</v>
      </c>
      <c r="AR15" s="118">
        <f t="shared" ref="AR15" ca="1" si="102">IF($A15="","",IF(AQ15="","",IF($K$4="Media aritmética",(AQ15&lt;=$B15)*($E$5/$B$4)+(AQ15&gt;$B15)*0,IF(AND(ROUND(AVERAGE($C15,$E15,$G15,$I15,$K15,$M15,$O15,$Q15,$S15,$U15,$W15,$Y15,$AA15,$AC15,$AE15,$AG15,$AI15,$AK15,$AM15,$AO15,$AQ15),2)-$B15/2&lt;=AQ15,(ROUND(AVERAGE($C15,$E15,$G15,$I15,$K15,$M15,$O15,$Q15,$S15,$U15,$W15,$Y15,$AA15,$AC15,$AE15,$AG15,$AI15,$AK15,$AM15,$AO15,$AQ15),2)+$B15/2&gt;=AQ15)),($E$5/$B$4),0))))</f>
        <v>7</v>
      </c>
      <c r="AT15" s="232">
        <f t="shared" ref="AT15:AT78" ca="1" si="103">AVERAGE(AQ15,AM15,AK15,AI15,AG15,AC15,AA15,Y15,W15,U15,Q15,O15,M15,K15,I15,E15,C15)</f>
        <v>6524067.625</v>
      </c>
      <c r="AU15" s="233">
        <f t="shared" ref="AU15:AU25" ca="1" si="104">_xlfn.STDEV.P(AQ15,AM15,AK15,AI15,AG15,AC15,AA15,Y15,W15,U15,Q15,O15,M15,K15,I15,E15,C15)</f>
        <v>2474067.9370958288</v>
      </c>
    </row>
    <row r="16" spans="1:47" ht="21.75" customHeight="1" outlineLevel="1" x14ac:dyDescent="0.25">
      <c r="A16" s="295" t="s">
        <v>477</v>
      </c>
      <c r="B16" s="116">
        <f t="shared" ca="1" si="83"/>
        <v>2339180.19</v>
      </c>
      <c r="C16" s="117">
        <f t="shared" ca="1" si="45"/>
        <v>2056600</v>
      </c>
      <c r="D16" s="118">
        <f t="shared" ca="1" si="84"/>
        <v>7</v>
      </c>
      <c r="E16" s="117" t="str">
        <f t="shared" ca="1" si="46"/>
        <v/>
      </c>
      <c r="F16" s="118" t="str">
        <f t="shared" ca="1" si="85"/>
        <v/>
      </c>
      <c r="G16" s="117" t="str">
        <f t="shared" ca="1" si="47"/>
        <v/>
      </c>
      <c r="H16" s="118" t="str">
        <f t="shared" ca="1" si="86"/>
        <v/>
      </c>
      <c r="I16" s="201">
        <f t="shared" ca="1" si="48"/>
        <v>2613520</v>
      </c>
      <c r="J16" s="118">
        <f t="shared" ca="1" si="49"/>
        <v>0</v>
      </c>
      <c r="K16" s="117">
        <f t="shared" ca="1" si="50"/>
        <v>1755000</v>
      </c>
      <c r="L16" s="118">
        <f t="shared" ca="1" si="49"/>
        <v>7</v>
      </c>
      <c r="M16" s="117">
        <f t="shared" ca="1" si="51"/>
        <v>1072500</v>
      </c>
      <c r="N16" s="118">
        <f t="shared" ref="N16" ca="1" si="105">IF($A16="","",IF(M16="","",IF($K$4="Media aritmética",(M16&lt;=$B16)*($E$5/$B$4)+(M16&gt;$B16)*0,IF(AND(ROUND(AVERAGE($C16,$E16,$G16,$I16,$K16,$M16,$O16,$Q16,$S16,$U16,$W16,$Y16,$AA16,$AC16,$AE16,$AG16,$AI16,$AK16,$AM16,$AO16,$AQ16),2)-$B16/2&lt;=M16,(ROUND(AVERAGE($C16,$E16,$G16,$I16,$K16,$M16,$O16,$Q16,$S16,$U16,$W16,$Y16,$AA16,$AC16,$AE16,$AG16,$AI16,$AK16,$AM16,$AO16,$AQ16),2)+$B16/2&gt;=M16)),($E$5/$B$4),0))))</f>
        <v>7</v>
      </c>
      <c r="O16" s="117">
        <f t="shared" ca="1" si="53"/>
        <v>650000</v>
      </c>
      <c r="P16" s="118">
        <f t="shared" ref="P16" ca="1" si="106">IF($A16="","",IF(O16="","",IF($K$4="Media aritmética",(O16&lt;=$B16)*($E$5/$B$4)+(O16&gt;$B16)*0,IF(AND(ROUND(AVERAGE($C16,$E16,$G16,$I16,$K16,$M16,$O16,$Q16,$S16,$U16,$W16,$Y16,$AA16,$AC16,$AE16,$AG16,$AI16,$AK16,$AM16,$AO16,$AQ16),2)-$B16/2&lt;=O16,(ROUND(AVERAGE($C16,$E16,$G16,$I16,$K16,$M16,$O16,$Q16,$S16,$U16,$W16,$Y16,$AA16,$AC16,$AE16,$AG16,$AI16,$AK16,$AM16,$AO16,$AQ16),2)+$B16/2&gt;=O16)),($E$5/$B$4),0))))</f>
        <v>7</v>
      </c>
      <c r="Q16" s="117">
        <f t="shared" ca="1" si="55"/>
        <v>2535000</v>
      </c>
      <c r="R16" s="118">
        <f t="shared" ref="R16" ca="1" si="107">IF($A16="","",IF(Q16="","",IF($K$4="Media aritmética",(Q16&lt;=$B16)*($E$5/$B$4)+(Q16&gt;$B16)*0,IF(AND(ROUND(AVERAGE($C16,$E16,$G16,$I16,$K16,$M16,$O16,$Q16,$S16,$U16,$W16,$Y16,$AA16,$AC16,$AE16,$AG16,$AI16,$AK16,$AM16,$AO16,$AQ16),2)-$B16/2&lt;=Q16,(ROUND(AVERAGE($C16,$E16,$G16,$I16,$K16,$M16,$O16,$Q16,$S16,$U16,$W16,$Y16,$AA16,$AC16,$AE16,$AG16,$AI16,$AK16,$AM16,$AO16,$AQ16),2)+$B16/2&gt;=Q16)),($E$5/$B$4),0))))</f>
        <v>0</v>
      </c>
      <c r="S16" s="117" t="str">
        <f t="shared" ca="1" si="57"/>
        <v/>
      </c>
      <c r="T16" s="118" t="str">
        <f t="shared" ref="T16" ca="1" si="108">IF($A16="","",IF(S16="","",IF($K$4="Media aritmética",(S16&lt;=$B16)*($E$5/$B$4)+(S16&gt;$B16)*0,IF(AND(ROUND(AVERAGE($C16,$E16,$G16,$I16,$K16,$M16,$O16,$Q16,$S16,$U16,$W16,$Y16,$AA16,$AC16,$AE16,$AG16,$AI16,$AK16,$AM16,$AO16,$AQ16),2)-$B16/2&lt;=S16,(ROUND(AVERAGE($C16,$E16,$G16,$I16,$K16,$M16,$O16,$Q16,$S16,$U16,$W16,$Y16,$AA16,$AC16,$AE16,$AG16,$AI16,$AK16,$AM16,$AO16,$AQ16),2)+$B16/2&gt;=S16)),($E$5/$B$4),0))))</f>
        <v/>
      </c>
      <c r="U16" s="117">
        <f t="shared" ca="1" si="59"/>
        <v>4550000</v>
      </c>
      <c r="V16" s="118">
        <f t="shared" ref="V16" ca="1" si="109">IF($A16="","",IF(U16="","",IF($K$4="Media aritmética",(U16&lt;=$B16)*($E$5/$B$4)+(U16&gt;$B16)*0,IF(AND(ROUND(AVERAGE($C16,$E16,$G16,$I16,$K16,$M16,$O16,$Q16,$S16,$U16,$W16,$Y16,$AA16,$AC16,$AE16,$AG16,$AI16,$AK16,$AM16,$AO16,$AQ16),2)-$B16/2&lt;=U16,(ROUND(AVERAGE($C16,$E16,$G16,$I16,$K16,$M16,$O16,$Q16,$S16,$U16,$W16,$Y16,$AA16,$AC16,$AE16,$AG16,$AI16,$AK16,$AM16,$AO16,$AQ16),2)+$B16/2&gt;=U16)),($E$5/$B$4),0))))</f>
        <v>0</v>
      </c>
      <c r="W16" s="117">
        <f t="shared" ca="1" si="61"/>
        <v>3250000</v>
      </c>
      <c r="X16" s="118">
        <f t="shared" ref="X16" ca="1" si="110">IF($A16="","",IF(W16="","",IF($K$4="Media aritmética",(W16&lt;=$B16)*($E$5/$B$4)+(W16&gt;$B16)*0,IF(AND(ROUND(AVERAGE($C16,$E16,$G16,$I16,$K16,$M16,$O16,$Q16,$S16,$U16,$W16,$Y16,$AA16,$AC16,$AE16,$AG16,$AI16,$AK16,$AM16,$AO16,$AQ16),2)-$B16/2&lt;=W16,(ROUND(AVERAGE($C16,$E16,$G16,$I16,$K16,$M16,$O16,$Q16,$S16,$U16,$W16,$Y16,$AA16,$AC16,$AE16,$AG16,$AI16,$AK16,$AM16,$AO16,$AQ16),2)+$B16/2&gt;=W16)),($E$5/$B$4),0))))</f>
        <v>0</v>
      </c>
      <c r="Y16" s="117">
        <f t="shared" ca="1" si="63"/>
        <v>1195090</v>
      </c>
      <c r="Z16" s="118">
        <f t="shared" ref="Z16" ca="1" si="111">IF($A16="","",IF(Y16="","",IF($K$4="Media aritmética",(Y16&lt;=$B16)*($E$5/$B$4)+(Y16&gt;$B16)*0,IF(AND(ROUND(AVERAGE($C16,$E16,$G16,$I16,$K16,$M16,$O16,$Q16,$S16,$U16,$W16,$Y16,$AA16,$AC16,$AE16,$AG16,$AI16,$AK16,$AM16,$AO16,$AQ16),2)-$B16/2&lt;=Y16,(ROUND(AVERAGE($C16,$E16,$G16,$I16,$K16,$M16,$O16,$Q16,$S16,$U16,$W16,$Y16,$AA16,$AC16,$AE16,$AG16,$AI16,$AK16,$AM16,$AO16,$AQ16),2)+$B16/2&gt;=Y16)),($E$5/$B$4),0))))</f>
        <v>7</v>
      </c>
      <c r="AA16" s="117">
        <f t="shared" ca="1" si="65"/>
        <v>1194570</v>
      </c>
      <c r="AB16" s="118">
        <f t="shared" ref="AB16" ca="1" si="112">IF($A16="","",IF(AA16="","",IF($K$4="Media aritmética",(AA16&lt;=$B16)*($E$5/$B$4)+(AA16&gt;$B16)*0,IF(AND(ROUND(AVERAGE($C16,$E16,$G16,$I16,$K16,$M16,$O16,$Q16,$S16,$U16,$W16,$Y16,$AA16,$AC16,$AE16,$AG16,$AI16,$AK16,$AM16,$AO16,$AQ16),2)-$B16/2&lt;=AA16,(ROUND(AVERAGE($C16,$E16,$G16,$I16,$K16,$M16,$O16,$Q16,$S16,$U16,$W16,$Y16,$AA16,$AC16,$AE16,$AG16,$AI16,$AK16,$AM16,$AO16,$AQ16),2)+$B16/2&gt;=AA16)),($E$5/$B$4),0))))</f>
        <v>7</v>
      </c>
      <c r="AC16" s="117">
        <f t="shared" ca="1" si="67"/>
        <v>4680000</v>
      </c>
      <c r="AD16" s="118">
        <f t="shared" ref="AD16" ca="1" si="113">IF($A16="","",IF(AC16="","",IF($K$4="Media aritmética",(AC16&lt;=$B16)*($E$5/$B$4)+(AC16&gt;$B16)*0,IF(AND(ROUND(AVERAGE($C16,$E16,$G16,$I16,$K16,$M16,$O16,$Q16,$S16,$U16,$W16,$Y16,$AA16,$AC16,$AE16,$AG16,$AI16,$AK16,$AM16,$AO16,$AQ16),2)-$B16/2&lt;=AC16,(ROUND(AVERAGE($C16,$E16,$G16,$I16,$K16,$M16,$O16,$Q16,$S16,$U16,$W16,$Y16,$AA16,$AC16,$AE16,$AG16,$AI16,$AK16,$AM16,$AO16,$AQ16),2)+$B16/2&gt;=AC16)),($E$5/$B$4),0))))</f>
        <v>0</v>
      </c>
      <c r="AE16" s="117" t="str">
        <f t="shared" ca="1" si="69"/>
        <v/>
      </c>
      <c r="AF16" s="118" t="str">
        <f t="shared" ref="AF16" ca="1" si="114">IF($A16="","",IF(AE16="","",IF($K$4="Media aritmética",(AE16&lt;=$B16)*($E$5/$B$4)+(AE16&gt;$B16)*0,IF(AND(ROUND(AVERAGE($C16,$E16,$G16,$I16,$K16,$M16,$O16,$Q16,$S16,$U16,$W16,$Y16,$AA16,$AC16,$AE16,$AG16,$AI16,$AK16,$AM16,$AO16,$AQ16),2)-$B16/2&lt;=AE16,(ROUND(AVERAGE($C16,$E16,$G16,$I16,$K16,$M16,$O16,$Q16,$S16,$U16,$W16,$Y16,$AA16,$AC16,$AE16,$AG16,$AI16,$AK16,$AM16,$AO16,$AQ16),2)+$B16/2&gt;=AE16)),($E$5/$B$4),0))))</f>
        <v/>
      </c>
      <c r="AG16" s="117">
        <f t="shared" ca="1" si="71"/>
        <v>2340000</v>
      </c>
      <c r="AH16" s="118">
        <f t="shared" ref="AH16" ca="1" si="115">IF($A16="","",IF(AG16="","",IF($K$4="Media aritmética",(AG16&lt;=$B16)*($E$5/$B$4)+(AG16&gt;$B16)*0,IF(AND(ROUND(AVERAGE($C16,$E16,$G16,$I16,$K16,$M16,$O16,$Q16,$S16,$U16,$W16,$Y16,$AA16,$AC16,$AE16,$AG16,$AI16,$AK16,$AM16,$AO16,$AQ16),2)-$B16/2&lt;=AG16,(ROUND(AVERAGE($C16,$E16,$G16,$I16,$K16,$M16,$O16,$Q16,$S16,$U16,$W16,$Y16,$AA16,$AC16,$AE16,$AG16,$AI16,$AK16,$AM16,$AO16,$AQ16),2)+$B16/2&gt;=AG16)),($E$5/$B$4),0))))</f>
        <v>0</v>
      </c>
      <c r="AI16" s="117">
        <f t="shared" ca="1" si="73"/>
        <v>3138863</v>
      </c>
      <c r="AJ16" s="118">
        <f t="shared" ref="AJ16" ca="1" si="116">IF($A16="","",IF(AI16="","",IF($K$4="Media aritmética",(AI16&lt;=$B16)*($E$5/$B$4)+(AI16&gt;$B16)*0,IF(AND(ROUND(AVERAGE($C16,$E16,$G16,$I16,$K16,$M16,$O16,$Q16,$S16,$U16,$W16,$Y16,$AA16,$AC16,$AE16,$AG16,$AI16,$AK16,$AM16,$AO16,$AQ16),2)-$B16/2&lt;=AI16,(ROUND(AVERAGE($C16,$E16,$G16,$I16,$K16,$M16,$O16,$Q16,$S16,$U16,$W16,$Y16,$AA16,$AC16,$AE16,$AG16,$AI16,$AK16,$AM16,$AO16,$AQ16),2)+$B16/2&gt;=AI16)),($E$5/$B$4),0))))</f>
        <v>0</v>
      </c>
      <c r="AK16" s="117">
        <f t="shared" ca="1" si="75"/>
        <v>1195740</v>
      </c>
      <c r="AL16" s="118">
        <f t="shared" ref="AL16" ca="1" si="117">IF($A16="","",IF(AK16="","",IF($K$4="Media aritmética",(AK16&lt;=$B16)*($E$5/$B$4)+(AK16&gt;$B16)*0,IF(AND(ROUND(AVERAGE($C16,$E16,$G16,$I16,$K16,$M16,$O16,$Q16,$S16,$U16,$W16,$Y16,$AA16,$AC16,$AE16,$AG16,$AI16,$AK16,$AM16,$AO16,$AQ16),2)-$B16/2&lt;=AK16,(ROUND(AVERAGE($C16,$E16,$G16,$I16,$K16,$M16,$O16,$Q16,$S16,$U16,$W16,$Y16,$AA16,$AC16,$AE16,$AG16,$AI16,$AK16,$AM16,$AO16,$AQ16),2)+$B16/2&gt;=AK16)),($E$5/$B$4),0))))</f>
        <v>7</v>
      </c>
      <c r="AM16" s="117">
        <f t="shared" ca="1" si="77"/>
        <v>1300000</v>
      </c>
      <c r="AN16" s="118">
        <f t="shared" ref="AN16" ca="1" si="118">IF($A16="","",IF(AM16="","",IF($K$4="Media aritmética",(AM16&lt;=$B16)*($E$5/$B$4)+(AM16&gt;$B16)*0,IF(AND(ROUND(AVERAGE($C16,$E16,$G16,$I16,$K16,$M16,$O16,$Q16,$S16,$U16,$W16,$Y16,$AA16,$AC16,$AE16,$AG16,$AI16,$AK16,$AM16,$AO16,$AQ16),2)-$B16/2&lt;=AM16,(ROUND(AVERAGE($C16,$E16,$G16,$I16,$K16,$M16,$O16,$Q16,$S16,$U16,$W16,$Y16,$AA16,$AC16,$AE16,$AG16,$AI16,$AK16,$AM16,$AO16,$AQ16),2)+$B16/2&gt;=AM16)),($E$5/$B$4),0))))</f>
        <v>7</v>
      </c>
      <c r="AO16" s="117" t="str">
        <f t="shared" ca="1" si="79"/>
        <v/>
      </c>
      <c r="AP16" s="118" t="str">
        <f t="shared" ref="AP16" ca="1" si="119">IF($A16="","",IF(AO16="","",IF($K$4="Media aritmética",(AO16&lt;=$B16)*($E$5/$B$4)+(AO16&gt;$B16)*0,IF(AND(ROUND(AVERAGE($C16,$E16,$G16,$I16,$K16,$M16,$O16,$Q16,$S16,$U16,$W16,$Y16,$AA16,$AC16,$AE16,$AG16,$AI16,$AK16,$AM16,$AO16,$AQ16),2)-$B16/2&lt;=AO16,(ROUND(AVERAGE($C16,$E16,$G16,$I16,$K16,$M16,$O16,$Q16,$S16,$U16,$W16,$Y16,$AA16,$AC16,$AE16,$AG16,$AI16,$AK16,$AM16,$AO16,$AQ16),2)+$B16/2&gt;=AO16)),($E$5/$B$4),0))))</f>
        <v/>
      </c>
      <c r="AQ16" s="117">
        <f t="shared" ca="1" si="81"/>
        <v>3900000</v>
      </c>
      <c r="AR16" s="118">
        <f t="shared" ref="AR16" ca="1" si="120">IF($A16="","",IF(AQ16="","",IF($K$4="Media aritmética",(AQ16&lt;=$B16)*($E$5/$B$4)+(AQ16&gt;$B16)*0,IF(AND(ROUND(AVERAGE($C16,$E16,$G16,$I16,$K16,$M16,$O16,$Q16,$S16,$U16,$W16,$Y16,$AA16,$AC16,$AE16,$AG16,$AI16,$AK16,$AM16,$AO16,$AQ16),2)-$B16/2&lt;=AQ16,(ROUND(AVERAGE($C16,$E16,$G16,$I16,$K16,$M16,$O16,$Q16,$S16,$U16,$W16,$Y16,$AA16,$AC16,$AE16,$AG16,$AI16,$AK16,$AM16,$AO16,$AQ16),2)+$B16/2&gt;=AQ16)),($E$5/$B$4),0))))</f>
        <v>0</v>
      </c>
      <c r="AT16" s="232">
        <f t="shared" ca="1" si="103"/>
        <v>2339180.1875</v>
      </c>
      <c r="AU16" s="233">
        <f t="shared" ca="1" si="104"/>
        <v>1231649.4550065889</v>
      </c>
    </row>
    <row r="17" spans="1:47" ht="21.75" customHeight="1" outlineLevel="1" x14ac:dyDescent="0.25">
      <c r="A17" s="295" t="s">
        <v>483</v>
      </c>
      <c r="B17" s="116">
        <f t="shared" ca="1" si="83"/>
        <v>3535770.69</v>
      </c>
      <c r="C17" s="117">
        <f t="shared" ca="1" si="45"/>
        <v>2929920</v>
      </c>
      <c r="D17" s="118">
        <f t="shared" ca="1" si="84"/>
        <v>7</v>
      </c>
      <c r="E17" s="117" t="str">
        <f t="shared" ca="1" si="46"/>
        <v/>
      </c>
      <c r="F17" s="118" t="str">
        <f t="shared" ca="1" si="85"/>
        <v/>
      </c>
      <c r="G17" s="117" t="str">
        <f t="shared" ca="1" si="47"/>
        <v/>
      </c>
      <c r="H17" s="118" t="str">
        <f t="shared" ca="1" si="86"/>
        <v/>
      </c>
      <c r="I17" s="201">
        <f t="shared" ca="1" si="48"/>
        <v>3903144</v>
      </c>
      <c r="J17" s="118">
        <f t="shared" ca="1" si="49"/>
        <v>0</v>
      </c>
      <c r="K17" s="117">
        <f t="shared" ca="1" si="50"/>
        <v>2016000</v>
      </c>
      <c r="L17" s="118">
        <f t="shared" ca="1" si="49"/>
        <v>7</v>
      </c>
      <c r="M17" s="117">
        <f t="shared" ca="1" si="51"/>
        <v>1478400</v>
      </c>
      <c r="N17" s="118">
        <f t="shared" ref="N17" ca="1" si="121">IF($A17="","",IF(M17="","",IF($K$4="Media aritmética",(M17&lt;=$B17)*($E$5/$B$4)+(M17&gt;$B17)*0,IF(AND(ROUND(AVERAGE($C17,$E17,$G17,$I17,$K17,$M17,$O17,$Q17,$S17,$U17,$W17,$Y17,$AA17,$AC17,$AE17,$AG17,$AI17,$AK17,$AM17,$AO17,$AQ17),2)-$B17/2&lt;=M17,(ROUND(AVERAGE($C17,$E17,$G17,$I17,$K17,$M17,$O17,$Q17,$S17,$U17,$W17,$Y17,$AA17,$AC17,$AE17,$AG17,$AI17,$AK17,$AM17,$AO17,$AQ17),2)+$B17/2&gt;=M17)),($E$5/$B$4),0))))</f>
        <v>7</v>
      </c>
      <c r="O17" s="117">
        <f t="shared" ca="1" si="53"/>
        <v>2688000</v>
      </c>
      <c r="P17" s="118">
        <f t="shared" ref="P17" ca="1" si="122">IF($A17="","",IF(O17="","",IF($K$4="Media aritmética",(O17&lt;=$B17)*($E$5/$B$4)+(O17&gt;$B17)*0,IF(AND(ROUND(AVERAGE($C17,$E17,$G17,$I17,$K17,$M17,$O17,$Q17,$S17,$U17,$W17,$Y17,$AA17,$AC17,$AE17,$AG17,$AI17,$AK17,$AM17,$AO17,$AQ17),2)-$B17/2&lt;=O17,(ROUND(AVERAGE($C17,$E17,$G17,$I17,$K17,$M17,$O17,$Q17,$S17,$U17,$W17,$Y17,$AA17,$AC17,$AE17,$AG17,$AI17,$AK17,$AM17,$AO17,$AQ17),2)+$B17/2&gt;=O17)),($E$5/$B$4),0))))</f>
        <v>7</v>
      </c>
      <c r="Q17" s="117">
        <f t="shared" ca="1" si="55"/>
        <v>4788000</v>
      </c>
      <c r="R17" s="118">
        <f t="shared" ref="R17" ca="1" si="123">IF($A17="","",IF(Q17="","",IF($K$4="Media aritmética",(Q17&lt;=$B17)*($E$5/$B$4)+(Q17&gt;$B17)*0,IF(AND(ROUND(AVERAGE($C17,$E17,$G17,$I17,$K17,$M17,$O17,$Q17,$S17,$U17,$W17,$Y17,$AA17,$AC17,$AE17,$AG17,$AI17,$AK17,$AM17,$AO17,$AQ17),2)-$B17/2&lt;=Q17,(ROUND(AVERAGE($C17,$E17,$G17,$I17,$K17,$M17,$O17,$Q17,$S17,$U17,$W17,$Y17,$AA17,$AC17,$AE17,$AG17,$AI17,$AK17,$AM17,$AO17,$AQ17),2)+$B17/2&gt;=Q17)),($E$5/$B$4),0))))</f>
        <v>0</v>
      </c>
      <c r="S17" s="117" t="str">
        <f t="shared" ca="1" si="57"/>
        <v/>
      </c>
      <c r="T17" s="118" t="str">
        <f t="shared" ref="T17" ca="1" si="124">IF($A17="","",IF(S17="","",IF($K$4="Media aritmética",(S17&lt;=$B17)*($E$5/$B$4)+(S17&gt;$B17)*0,IF(AND(ROUND(AVERAGE($C17,$E17,$G17,$I17,$K17,$M17,$O17,$Q17,$S17,$U17,$W17,$Y17,$AA17,$AC17,$AE17,$AG17,$AI17,$AK17,$AM17,$AO17,$AQ17),2)-$B17/2&lt;=S17,(ROUND(AVERAGE($C17,$E17,$G17,$I17,$K17,$M17,$O17,$Q17,$S17,$U17,$W17,$Y17,$AA17,$AC17,$AE17,$AG17,$AI17,$AK17,$AM17,$AO17,$AQ17),2)+$B17/2&gt;=S17)),($E$5/$B$4),0))))</f>
        <v/>
      </c>
      <c r="U17" s="117">
        <f t="shared" ca="1" si="59"/>
        <v>2520000</v>
      </c>
      <c r="V17" s="118">
        <f t="shared" ref="V17" ca="1" si="125">IF($A17="","",IF(U17="","",IF($K$4="Media aritmética",(U17&lt;=$B17)*($E$5/$B$4)+(U17&gt;$B17)*0,IF(AND(ROUND(AVERAGE($C17,$E17,$G17,$I17,$K17,$M17,$O17,$Q17,$S17,$U17,$W17,$Y17,$AA17,$AC17,$AE17,$AG17,$AI17,$AK17,$AM17,$AO17,$AQ17),2)-$B17/2&lt;=U17,(ROUND(AVERAGE($C17,$E17,$G17,$I17,$K17,$M17,$O17,$Q17,$S17,$U17,$W17,$Y17,$AA17,$AC17,$AE17,$AG17,$AI17,$AK17,$AM17,$AO17,$AQ17),2)+$B17/2&gt;=U17)),($E$5/$B$4),0))))</f>
        <v>7</v>
      </c>
      <c r="W17" s="117">
        <f t="shared" ca="1" si="61"/>
        <v>5040000</v>
      </c>
      <c r="X17" s="118">
        <f t="shared" ref="X17" ca="1" si="126">IF($A17="","",IF(W17="","",IF($K$4="Media aritmética",(W17&lt;=$B17)*($E$5/$B$4)+(W17&gt;$B17)*0,IF(AND(ROUND(AVERAGE($C17,$E17,$G17,$I17,$K17,$M17,$O17,$Q17,$S17,$U17,$W17,$Y17,$AA17,$AC17,$AE17,$AG17,$AI17,$AK17,$AM17,$AO17,$AQ17),2)-$B17/2&lt;=W17,(ROUND(AVERAGE($C17,$E17,$G17,$I17,$K17,$M17,$O17,$Q17,$S17,$U17,$W17,$Y17,$AA17,$AC17,$AE17,$AG17,$AI17,$AK17,$AM17,$AO17,$AQ17),2)+$B17/2&gt;=W17)),($E$5/$B$4),0))))</f>
        <v>0</v>
      </c>
      <c r="Y17" s="117">
        <f t="shared" ca="1" si="63"/>
        <v>3947664</v>
      </c>
      <c r="Z17" s="118">
        <f t="shared" ref="Z17" ca="1" si="127">IF($A17="","",IF(Y17="","",IF($K$4="Media aritmética",(Y17&lt;=$B17)*($E$5/$B$4)+(Y17&gt;$B17)*0,IF(AND(ROUND(AVERAGE($C17,$E17,$G17,$I17,$K17,$M17,$O17,$Q17,$S17,$U17,$W17,$Y17,$AA17,$AC17,$AE17,$AG17,$AI17,$AK17,$AM17,$AO17,$AQ17),2)-$B17/2&lt;=Y17,(ROUND(AVERAGE($C17,$E17,$G17,$I17,$K17,$M17,$O17,$Q17,$S17,$U17,$W17,$Y17,$AA17,$AC17,$AE17,$AG17,$AI17,$AK17,$AM17,$AO17,$AQ17),2)+$B17/2&gt;=Y17)),($E$5/$B$4),0))))</f>
        <v>0</v>
      </c>
      <c r="AA17" s="117">
        <f t="shared" ca="1" si="65"/>
        <v>3948504</v>
      </c>
      <c r="AB17" s="118">
        <f t="shared" ref="AB17" ca="1" si="128">IF($A17="","",IF(AA17="","",IF($K$4="Media aritmética",(AA17&lt;=$B17)*($E$5/$B$4)+(AA17&gt;$B17)*0,IF(AND(ROUND(AVERAGE($C17,$E17,$G17,$I17,$K17,$M17,$O17,$Q17,$S17,$U17,$W17,$Y17,$AA17,$AC17,$AE17,$AG17,$AI17,$AK17,$AM17,$AO17,$AQ17),2)-$B17/2&lt;=AA17,(ROUND(AVERAGE($C17,$E17,$G17,$I17,$K17,$M17,$O17,$Q17,$S17,$U17,$W17,$Y17,$AA17,$AC17,$AE17,$AG17,$AI17,$AK17,$AM17,$AO17,$AQ17),2)+$B17/2&gt;=AA17)),($E$5/$B$4),0))))</f>
        <v>0</v>
      </c>
      <c r="AC17" s="117">
        <f t="shared" ca="1" si="67"/>
        <v>4032000</v>
      </c>
      <c r="AD17" s="118">
        <f t="shared" ref="AD17" ca="1" si="129">IF($A17="","",IF(AC17="","",IF($K$4="Media aritmética",(AC17&lt;=$B17)*($E$5/$B$4)+(AC17&gt;$B17)*0,IF(AND(ROUND(AVERAGE($C17,$E17,$G17,$I17,$K17,$M17,$O17,$Q17,$S17,$U17,$W17,$Y17,$AA17,$AC17,$AE17,$AG17,$AI17,$AK17,$AM17,$AO17,$AQ17),2)-$B17/2&lt;=AC17,(ROUND(AVERAGE($C17,$E17,$G17,$I17,$K17,$M17,$O17,$Q17,$S17,$U17,$W17,$Y17,$AA17,$AC17,$AE17,$AG17,$AI17,$AK17,$AM17,$AO17,$AQ17),2)+$B17/2&gt;=AC17)),($E$5/$B$4),0))))</f>
        <v>0</v>
      </c>
      <c r="AE17" s="117" t="str">
        <f t="shared" ca="1" si="69"/>
        <v/>
      </c>
      <c r="AF17" s="118" t="str">
        <f t="shared" ref="AF17" ca="1" si="130">IF($A17="","",IF(AE17="","",IF($K$4="Media aritmética",(AE17&lt;=$B17)*($E$5/$B$4)+(AE17&gt;$B17)*0,IF(AND(ROUND(AVERAGE($C17,$E17,$G17,$I17,$K17,$M17,$O17,$Q17,$S17,$U17,$W17,$Y17,$AA17,$AC17,$AE17,$AG17,$AI17,$AK17,$AM17,$AO17,$AQ17),2)-$B17/2&lt;=AE17,(ROUND(AVERAGE($C17,$E17,$G17,$I17,$K17,$M17,$O17,$Q17,$S17,$U17,$W17,$Y17,$AA17,$AC17,$AE17,$AG17,$AI17,$AK17,$AM17,$AO17,$AQ17),2)+$B17/2&gt;=AE17)),($E$5/$B$4),0))))</f>
        <v/>
      </c>
      <c r="AG17" s="117">
        <f t="shared" ca="1" si="71"/>
        <v>4183200</v>
      </c>
      <c r="AH17" s="118">
        <f t="shared" ref="AH17" ca="1" si="131">IF($A17="","",IF(AG17="","",IF($K$4="Media aritmética",(AG17&lt;=$B17)*($E$5/$B$4)+(AG17&gt;$B17)*0,IF(AND(ROUND(AVERAGE($C17,$E17,$G17,$I17,$K17,$M17,$O17,$Q17,$S17,$U17,$W17,$Y17,$AA17,$AC17,$AE17,$AG17,$AI17,$AK17,$AM17,$AO17,$AQ17),2)-$B17/2&lt;=AG17,(ROUND(AVERAGE($C17,$E17,$G17,$I17,$K17,$M17,$O17,$Q17,$S17,$U17,$W17,$Y17,$AA17,$AC17,$AE17,$AG17,$AI17,$AK17,$AM17,$AO17,$AQ17),2)+$B17/2&gt;=AG17)),($E$5/$B$4),0))))</f>
        <v>0</v>
      </c>
      <c r="AI17" s="117">
        <f t="shared" ca="1" si="73"/>
        <v>2581331</v>
      </c>
      <c r="AJ17" s="118">
        <f t="shared" ref="AJ17" ca="1" si="132">IF($A17="","",IF(AI17="","",IF($K$4="Media aritmética",(AI17&lt;=$B17)*($E$5/$B$4)+(AI17&gt;$B17)*0,IF(AND(ROUND(AVERAGE($C17,$E17,$G17,$I17,$K17,$M17,$O17,$Q17,$S17,$U17,$W17,$Y17,$AA17,$AC17,$AE17,$AG17,$AI17,$AK17,$AM17,$AO17,$AQ17),2)-$B17/2&lt;=AI17,(ROUND(AVERAGE($C17,$E17,$G17,$I17,$K17,$M17,$O17,$Q17,$S17,$U17,$W17,$Y17,$AA17,$AC17,$AE17,$AG17,$AI17,$AK17,$AM17,$AO17,$AQ17),2)+$B17/2&gt;=AI17)),($E$5/$B$4),0))))</f>
        <v>7</v>
      </c>
      <c r="AK17" s="117">
        <f t="shared" ca="1" si="75"/>
        <v>3948168</v>
      </c>
      <c r="AL17" s="118">
        <f t="shared" ref="AL17" ca="1" si="133">IF($A17="","",IF(AK17="","",IF($K$4="Media aritmética",(AK17&lt;=$B17)*($E$5/$B$4)+(AK17&gt;$B17)*0,IF(AND(ROUND(AVERAGE($C17,$E17,$G17,$I17,$K17,$M17,$O17,$Q17,$S17,$U17,$W17,$Y17,$AA17,$AC17,$AE17,$AG17,$AI17,$AK17,$AM17,$AO17,$AQ17),2)-$B17/2&lt;=AK17,(ROUND(AVERAGE($C17,$E17,$G17,$I17,$K17,$M17,$O17,$Q17,$S17,$U17,$W17,$Y17,$AA17,$AC17,$AE17,$AG17,$AI17,$AK17,$AM17,$AO17,$AQ17),2)+$B17/2&gt;=AK17)),($E$5/$B$4),0))))</f>
        <v>0</v>
      </c>
      <c r="AM17" s="117">
        <f t="shared" ca="1" si="77"/>
        <v>3192000</v>
      </c>
      <c r="AN17" s="118">
        <f t="shared" ref="AN17" ca="1" si="134">IF($A17="","",IF(AM17="","",IF($K$4="Media aritmética",(AM17&lt;=$B17)*($E$5/$B$4)+(AM17&gt;$B17)*0,IF(AND(ROUND(AVERAGE($C17,$E17,$G17,$I17,$K17,$M17,$O17,$Q17,$S17,$U17,$W17,$Y17,$AA17,$AC17,$AE17,$AG17,$AI17,$AK17,$AM17,$AO17,$AQ17),2)-$B17/2&lt;=AM17,(ROUND(AVERAGE($C17,$E17,$G17,$I17,$K17,$M17,$O17,$Q17,$S17,$U17,$W17,$Y17,$AA17,$AC17,$AE17,$AG17,$AI17,$AK17,$AM17,$AO17,$AQ17),2)+$B17/2&gt;=AM17)),($E$5/$B$4),0))))</f>
        <v>7</v>
      </c>
      <c r="AO17" s="117" t="str">
        <f t="shared" ca="1" si="79"/>
        <v/>
      </c>
      <c r="AP17" s="118" t="str">
        <f t="shared" ref="AP17" ca="1" si="135">IF($A17="","",IF(AO17="","",IF($K$4="Media aritmética",(AO17&lt;=$B17)*($E$5/$B$4)+(AO17&gt;$B17)*0,IF(AND(ROUND(AVERAGE($C17,$E17,$G17,$I17,$K17,$M17,$O17,$Q17,$S17,$U17,$W17,$Y17,$AA17,$AC17,$AE17,$AG17,$AI17,$AK17,$AM17,$AO17,$AQ17),2)-$B17/2&lt;=AO17,(ROUND(AVERAGE($C17,$E17,$G17,$I17,$K17,$M17,$O17,$Q17,$S17,$U17,$W17,$Y17,$AA17,$AC17,$AE17,$AG17,$AI17,$AK17,$AM17,$AO17,$AQ17),2)+$B17/2&gt;=AO17)),($E$5/$B$4),0))))</f>
        <v/>
      </c>
      <c r="AQ17" s="117">
        <f t="shared" ca="1" si="81"/>
        <v>5376000</v>
      </c>
      <c r="AR17" s="118">
        <f t="shared" ref="AR17" ca="1" si="136">IF($A17="","",IF(AQ17="","",IF($K$4="Media aritmética",(AQ17&lt;=$B17)*($E$5/$B$4)+(AQ17&gt;$B17)*0,IF(AND(ROUND(AVERAGE($C17,$E17,$G17,$I17,$K17,$M17,$O17,$Q17,$S17,$U17,$W17,$Y17,$AA17,$AC17,$AE17,$AG17,$AI17,$AK17,$AM17,$AO17,$AQ17),2)-$B17/2&lt;=AQ17,(ROUND(AVERAGE($C17,$E17,$G17,$I17,$K17,$M17,$O17,$Q17,$S17,$U17,$W17,$Y17,$AA17,$AC17,$AE17,$AG17,$AI17,$AK17,$AM17,$AO17,$AQ17),2)+$B17/2&gt;=AQ17)),($E$5/$B$4),0))))</f>
        <v>0</v>
      </c>
      <c r="AT17" s="232">
        <f t="shared" ca="1" si="103"/>
        <v>3535770.6875</v>
      </c>
      <c r="AU17" s="233">
        <f t="shared" ca="1" si="104"/>
        <v>1067029.9492190178</v>
      </c>
    </row>
    <row r="18" spans="1:47" ht="21.75" customHeight="1" outlineLevel="1" x14ac:dyDescent="0.25">
      <c r="A18" s="295" t="s">
        <v>485</v>
      </c>
      <c r="B18" s="116">
        <f t="shared" ca="1" si="83"/>
        <v>20088337.559999999</v>
      </c>
      <c r="C18" s="117">
        <f t="shared" ca="1" si="45"/>
        <v>19698000</v>
      </c>
      <c r="D18" s="118">
        <f t="shared" ca="1" si="84"/>
        <v>7</v>
      </c>
      <c r="E18" s="117" t="str">
        <f t="shared" ca="1" si="46"/>
        <v/>
      </c>
      <c r="F18" s="118" t="str">
        <f t="shared" ca="1" si="85"/>
        <v/>
      </c>
      <c r="G18" s="117" t="str">
        <f t="shared" ca="1" si="47"/>
        <v/>
      </c>
      <c r="H18" s="118" t="str">
        <f t="shared" ca="1" si="86"/>
        <v/>
      </c>
      <c r="I18" s="201">
        <f t="shared" ca="1" si="48"/>
        <v>9682400</v>
      </c>
      <c r="J18" s="118">
        <f t="shared" ca="1" si="49"/>
        <v>7</v>
      </c>
      <c r="K18" s="117">
        <f t="shared" ca="1" si="50"/>
        <v>14210000</v>
      </c>
      <c r="L18" s="118">
        <f t="shared" ca="1" si="49"/>
        <v>7</v>
      </c>
      <c r="M18" s="117">
        <f t="shared" ca="1" si="51"/>
        <v>16170000</v>
      </c>
      <c r="N18" s="118">
        <f t="shared" ref="N18" ca="1" si="137">IF($A18="","",IF(M18="","",IF($K$4="Media aritmética",(M18&lt;=$B18)*($E$5/$B$4)+(M18&gt;$B18)*0,IF(AND(ROUND(AVERAGE($C18,$E18,$G18,$I18,$K18,$M18,$O18,$Q18,$S18,$U18,$W18,$Y18,$AA18,$AC18,$AE18,$AG18,$AI18,$AK18,$AM18,$AO18,$AQ18),2)-$B18/2&lt;=M18,(ROUND(AVERAGE($C18,$E18,$G18,$I18,$K18,$M18,$O18,$Q18,$S18,$U18,$W18,$Y18,$AA18,$AC18,$AE18,$AG18,$AI18,$AK18,$AM18,$AO18,$AQ18),2)+$B18/2&gt;=M18)),($E$5/$B$4),0))))</f>
        <v>7</v>
      </c>
      <c r="O18" s="117">
        <f t="shared" ca="1" si="53"/>
        <v>22540000</v>
      </c>
      <c r="P18" s="118">
        <f t="shared" ref="P18" ca="1" si="138">IF($A18="","",IF(O18="","",IF($K$4="Media aritmética",(O18&lt;=$B18)*($E$5/$B$4)+(O18&gt;$B18)*0,IF(AND(ROUND(AVERAGE($C18,$E18,$G18,$I18,$K18,$M18,$O18,$Q18,$S18,$U18,$W18,$Y18,$AA18,$AC18,$AE18,$AG18,$AI18,$AK18,$AM18,$AO18,$AQ18),2)-$B18/2&lt;=O18,(ROUND(AVERAGE($C18,$E18,$G18,$I18,$K18,$M18,$O18,$Q18,$S18,$U18,$W18,$Y18,$AA18,$AC18,$AE18,$AG18,$AI18,$AK18,$AM18,$AO18,$AQ18),2)+$B18/2&gt;=O18)),($E$5/$B$4),0))))</f>
        <v>0</v>
      </c>
      <c r="Q18" s="117">
        <f t="shared" ca="1" si="55"/>
        <v>38416000</v>
      </c>
      <c r="R18" s="118">
        <f t="shared" ref="R18" ca="1" si="139">IF($A18="","",IF(Q18="","",IF($K$4="Media aritmética",(Q18&lt;=$B18)*($E$5/$B$4)+(Q18&gt;$B18)*0,IF(AND(ROUND(AVERAGE($C18,$E18,$G18,$I18,$K18,$M18,$O18,$Q18,$S18,$U18,$W18,$Y18,$AA18,$AC18,$AE18,$AG18,$AI18,$AK18,$AM18,$AO18,$AQ18),2)-$B18/2&lt;=Q18,(ROUND(AVERAGE($C18,$E18,$G18,$I18,$K18,$M18,$O18,$Q18,$S18,$U18,$W18,$Y18,$AA18,$AC18,$AE18,$AG18,$AI18,$AK18,$AM18,$AO18,$AQ18),2)+$B18/2&gt;=Q18)),($E$5/$B$4),0))))</f>
        <v>0</v>
      </c>
      <c r="S18" s="117" t="str">
        <f t="shared" ca="1" si="57"/>
        <v/>
      </c>
      <c r="T18" s="118" t="str">
        <f t="shared" ref="T18" ca="1" si="140">IF($A18="","",IF(S18="","",IF($K$4="Media aritmética",(S18&lt;=$B18)*($E$5/$B$4)+(S18&gt;$B18)*0,IF(AND(ROUND(AVERAGE($C18,$E18,$G18,$I18,$K18,$M18,$O18,$Q18,$S18,$U18,$W18,$Y18,$AA18,$AC18,$AE18,$AG18,$AI18,$AK18,$AM18,$AO18,$AQ18),2)-$B18/2&lt;=S18,(ROUND(AVERAGE($C18,$E18,$G18,$I18,$K18,$M18,$O18,$Q18,$S18,$U18,$W18,$Y18,$AA18,$AC18,$AE18,$AG18,$AI18,$AK18,$AM18,$AO18,$AQ18),2)+$B18/2&gt;=S18)),($E$5/$B$4),0))))</f>
        <v/>
      </c>
      <c r="U18" s="117">
        <f t="shared" ca="1" si="59"/>
        <v>19600000</v>
      </c>
      <c r="V18" s="118">
        <f t="shared" ref="V18" ca="1" si="141">IF($A18="","",IF(U18="","",IF($K$4="Media aritmética",(U18&lt;=$B18)*($E$5/$B$4)+(U18&gt;$B18)*0,IF(AND(ROUND(AVERAGE($C18,$E18,$G18,$I18,$K18,$M18,$O18,$Q18,$S18,$U18,$W18,$Y18,$AA18,$AC18,$AE18,$AG18,$AI18,$AK18,$AM18,$AO18,$AQ18),2)-$B18/2&lt;=U18,(ROUND(AVERAGE($C18,$E18,$G18,$I18,$K18,$M18,$O18,$Q18,$S18,$U18,$W18,$Y18,$AA18,$AC18,$AE18,$AG18,$AI18,$AK18,$AM18,$AO18,$AQ18),2)+$B18/2&gt;=U18)),($E$5/$B$4),0))))</f>
        <v>7</v>
      </c>
      <c r="W18" s="117">
        <f t="shared" ca="1" si="61"/>
        <v>24500000</v>
      </c>
      <c r="X18" s="118">
        <f t="shared" ref="X18" ca="1" si="142">IF($A18="","",IF(W18="","",IF($K$4="Media aritmética",(W18&lt;=$B18)*($E$5/$B$4)+(W18&gt;$B18)*0,IF(AND(ROUND(AVERAGE($C18,$E18,$G18,$I18,$K18,$M18,$O18,$Q18,$S18,$U18,$W18,$Y18,$AA18,$AC18,$AE18,$AG18,$AI18,$AK18,$AM18,$AO18,$AQ18),2)-$B18/2&lt;=W18,(ROUND(AVERAGE($C18,$E18,$G18,$I18,$K18,$M18,$O18,$Q18,$S18,$U18,$W18,$Y18,$AA18,$AC18,$AE18,$AG18,$AI18,$AK18,$AM18,$AO18,$AQ18),2)+$B18/2&gt;=W18)),($E$5/$B$4),0))))</f>
        <v>0</v>
      </c>
      <c r="Y18" s="117">
        <f t="shared" ca="1" si="63"/>
        <v>18127060</v>
      </c>
      <c r="Z18" s="118">
        <f t="shared" ref="Z18" ca="1" si="143">IF($A18="","",IF(Y18="","",IF($K$4="Media aritmética",(Y18&lt;=$B18)*($E$5/$B$4)+(Y18&gt;$B18)*0,IF(AND(ROUND(AVERAGE($C18,$E18,$G18,$I18,$K18,$M18,$O18,$Q18,$S18,$U18,$W18,$Y18,$AA18,$AC18,$AE18,$AG18,$AI18,$AK18,$AM18,$AO18,$AQ18),2)-$B18/2&lt;=Y18,(ROUND(AVERAGE($C18,$E18,$G18,$I18,$K18,$M18,$O18,$Q18,$S18,$U18,$W18,$Y18,$AA18,$AC18,$AE18,$AG18,$AI18,$AK18,$AM18,$AO18,$AQ18),2)+$B18/2&gt;=Y18)),($E$5/$B$4),0))))</f>
        <v>7</v>
      </c>
      <c r="AA18" s="117">
        <f t="shared" ca="1" si="65"/>
        <v>18128040</v>
      </c>
      <c r="AB18" s="118">
        <f t="shared" ref="AB18" ca="1" si="144">IF($A18="","",IF(AA18="","",IF($K$4="Media aritmética",(AA18&lt;=$B18)*($E$5/$B$4)+(AA18&gt;$B18)*0,IF(AND(ROUND(AVERAGE($C18,$E18,$G18,$I18,$K18,$M18,$O18,$Q18,$S18,$U18,$W18,$Y18,$AA18,$AC18,$AE18,$AG18,$AI18,$AK18,$AM18,$AO18,$AQ18),2)-$B18/2&lt;=AA18,(ROUND(AVERAGE($C18,$E18,$G18,$I18,$K18,$M18,$O18,$Q18,$S18,$U18,$W18,$Y18,$AA18,$AC18,$AE18,$AG18,$AI18,$AK18,$AM18,$AO18,$AQ18),2)+$B18/2&gt;=AA18)),($E$5/$B$4),0))))</f>
        <v>7</v>
      </c>
      <c r="AC18" s="117">
        <f t="shared" ca="1" si="67"/>
        <v>15680000</v>
      </c>
      <c r="AD18" s="118">
        <f t="shared" ref="AD18" ca="1" si="145">IF($A18="","",IF(AC18="","",IF($K$4="Media aritmética",(AC18&lt;=$B18)*($E$5/$B$4)+(AC18&gt;$B18)*0,IF(AND(ROUND(AVERAGE($C18,$E18,$G18,$I18,$K18,$M18,$O18,$Q18,$S18,$U18,$W18,$Y18,$AA18,$AC18,$AE18,$AG18,$AI18,$AK18,$AM18,$AO18,$AQ18),2)-$B18/2&lt;=AC18,(ROUND(AVERAGE($C18,$E18,$G18,$I18,$K18,$M18,$O18,$Q18,$S18,$U18,$W18,$Y18,$AA18,$AC18,$AE18,$AG18,$AI18,$AK18,$AM18,$AO18,$AQ18),2)+$B18/2&gt;=AC18)),($E$5/$B$4),0))))</f>
        <v>7</v>
      </c>
      <c r="AE18" s="117" t="str">
        <f t="shared" ca="1" si="69"/>
        <v/>
      </c>
      <c r="AF18" s="118" t="str">
        <f t="shared" ref="AF18" ca="1" si="146">IF($A18="","",IF(AE18="","",IF($K$4="Media aritmética",(AE18&lt;=$B18)*($E$5/$B$4)+(AE18&gt;$B18)*0,IF(AND(ROUND(AVERAGE($C18,$E18,$G18,$I18,$K18,$M18,$O18,$Q18,$S18,$U18,$W18,$Y18,$AA18,$AC18,$AE18,$AG18,$AI18,$AK18,$AM18,$AO18,$AQ18),2)-$B18/2&lt;=AE18,(ROUND(AVERAGE($C18,$E18,$G18,$I18,$K18,$M18,$O18,$Q18,$S18,$U18,$W18,$Y18,$AA18,$AC18,$AE18,$AG18,$AI18,$AK18,$AM18,$AO18,$AQ18),2)+$B18/2&gt;=AE18)),($E$5/$B$4),0))))</f>
        <v/>
      </c>
      <c r="AG18" s="117">
        <f t="shared" ca="1" si="71"/>
        <v>31199563</v>
      </c>
      <c r="AH18" s="118">
        <f t="shared" ref="AH18" ca="1" si="147">IF($A18="","",IF(AG18="","",IF($K$4="Media aritmética",(AG18&lt;=$B18)*($E$5/$B$4)+(AG18&gt;$B18)*0,IF(AND(ROUND(AVERAGE($C18,$E18,$G18,$I18,$K18,$M18,$O18,$Q18,$S18,$U18,$W18,$Y18,$AA18,$AC18,$AE18,$AG18,$AI18,$AK18,$AM18,$AO18,$AQ18),2)-$B18/2&lt;=AG18,(ROUND(AVERAGE($C18,$E18,$G18,$I18,$K18,$M18,$O18,$Q18,$S18,$U18,$W18,$Y18,$AA18,$AC18,$AE18,$AG18,$AI18,$AK18,$AM18,$AO18,$AQ18),2)+$B18/2&gt;=AG18)),($E$5/$B$4),0))))</f>
        <v>0</v>
      </c>
      <c r="AI18" s="117">
        <f t="shared" ca="1" si="73"/>
        <v>16133318</v>
      </c>
      <c r="AJ18" s="118">
        <f t="shared" ref="AJ18" ca="1" si="148">IF($A18="","",IF(AI18="","",IF($K$4="Media aritmética",(AI18&lt;=$B18)*($E$5/$B$4)+(AI18&gt;$B18)*0,IF(AND(ROUND(AVERAGE($C18,$E18,$G18,$I18,$K18,$M18,$O18,$Q18,$S18,$U18,$W18,$Y18,$AA18,$AC18,$AE18,$AG18,$AI18,$AK18,$AM18,$AO18,$AQ18),2)-$B18/2&lt;=AI18,(ROUND(AVERAGE($C18,$E18,$G18,$I18,$K18,$M18,$O18,$Q18,$S18,$U18,$W18,$Y18,$AA18,$AC18,$AE18,$AG18,$AI18,$AK18,$AM18,$AO18,$AQ18),2)+$B18/2&gt;=AI18)),($E$5/$B$4),0))))</f>
        <v>7</v>
      </c>
      <c r="AK18" s="117">
        <f t="shared" ca="1" si="75"/>
        <v>18129020</v>
      </c>
      <c r="AL18" s="118">
        <f t="shared" ref="AL18" ca="1" si="149">IF($A18="","",IF(AK18="","",IF($K$4="Media aritmética",(AK18&lt;=$B18)*($E$5/$B$4)+(AK18&gt;$B18)*0,IF(AND(ROUND(AVERAGE($C18,$E18,$G18,$I18,$K18,$M18,$O18,$Q18,$S18,$U18,$W18,$Y18,$AA18,$AC18,$AE18,$AG18,$AI18,$AK18,$AM18,$AO18,$AQ18),2)-$B18/2&lt;=AK18,(ROUND(AVERAGE($C18,$E18,$G18,$I18,$K18,$M18,$O18,$Q18,$S18,$U18,$W18,$Y18,$AA18,$AC18,$AE18,$AG18,$AI18,$AK18,$AM18,$AO18,$AQ18),2)+$B18/2&gt;=AK18)),($E$5/$B$4),0))))</f>
        <v>7</v>
      </c>
      <c r="AM18" s="117">
        <f t="shared" ca="1" si="77"/>
        <v>11760000</v>
      </c>
      <c r="AN18" s="118">
        <f t="shared" ref="AN18" ca="1" si="150">IF($A18="","",IF(AM18="","",IF($K$4="Media aritmética",(AM18&lt;=$B18)*($E$5/$B$4)+(AM18&gt;$B18)*0,IF(AND(ROUND(AVERAGE($C18,$E18,$G18,$I18,$K18,$M18,$O18,$Q18,$S18,$U18,$W18,$Y18,$AA18,$AC18,$AE18,$AG18,$AI18,$AK18,$AM18,$AO18,$AQ18),2)-$B18/2&lt;=AM18,(ROUND(AVERAGE($C18,$E18,$G18,$I18,$K18,$M18,$O18,$Q18,$S18,$U18,$W18,$Y18,$AA18,$AC18,$AE18,$AG18,$AI18,$AK18,$AM18,$AO18,$AQ18),2)+$B18/2&gt;=AM18)),($E$5/$B$4),0))))</f>
        <v>7</v>
      </c>
      <c r="AO18" s="117" t="str">
        <f t="shared" ca="1" si="79"/>
        <v/>
      </c>
      <c r="AP18" s="118" t="str">
        <f t="shared" ref="AP18" ca="1" si="151">IF($A18="","",IF(AO18="","",IF($K$4="Media aritmética",(AO18&lt;=$B18)*($E$5/$B$4)+(AO18&gt;$B18)*0,IF(AND(ROUND(AVERAGE($C18,$E18,$G18,$I18,$K18,$M18,$O18,$Q18,$S18,$U18,$W18,$Y18,$AA18,$AC18,$AE18,$AG18,$AI18,$AK18,$AM18,$AO18,$AQ18),2)-$B18/2&lt;=AO18,(ROUND(AVERAGE($C18,$E18,$G18,$I18,$K18,$M18,$O18,$Q18,$S18,$U18,$W18,$Y18,$AA18,$AC18,$AE18,$AG18,$AI18,$AK18,$AM18,$AO18,$AQ18),2)+$B18/2&gt;=AO18)),($E$5/$B$4),0))))</f>
        <v/>
      </c>
      <c r="AQ18" s="117">
        <f t="shared" ca="1" si="81"/>
        <v>27440000</v>
      </c>
      <c r="AR18" s="118">
        <f t="shared" ref="AR18" ca="1" si="152">IF($A18="","",IF(AQ18="","",IF($K$4="Media aritmética",(AQ18&lt;=$B18)*($E$5/$B$4)+(AQ18&gt;$B18)*0,IF(AND(ROUND(AVERAGE($C18,$E18,$G18,$I18,$K18,$M18,$O18,$Q18,$S18,$U18,$W18,$Y18,$AA18,$AC18,$AE18,$AG18,$AI18,$AK18,$AM18,$AO18,$AQ18),2)-$B18/2&lt;=AQ18,(ROUND(AVERAGE($C18,$E18,$G18,$I18,$K18,$M18,$O18,$Q18,$S18,$U18,$W18,$Y18,$AA18,$AC18,$AE18,$AG18,$AI18,$AK18,$AM18,$AO18,$AQ18),2)+$B18/2&gt;=AQ18)),($E$5/$B$4),0))))</f>
        <v>0</v>
      </c>
      <c r="AT18" s="232">
        <f t="shared" ca="1" si="103"/>
        <v>20088337.5625</v>
      </c>
      <c r="AU18" s="233">
        <f t="shared" ca="1" si="104"/>
        <v>7130176.2736209668</v>
      </c>
    </row>
    <row r="19" spans="1:47" ht="21.75" customHeight="1" outlineLevel="1" x14ac:dyDescent="0.25">
      <c r="A19" s="295" t="s">
        <v>487</v>
      </c>
      <c r="B19" s="116">
        <f t="shared" ca="1" si="83"/>
        <v>16332254.630000001</v>
      </c>
      <c r="C19" s="117">
        <f t="shared" ca="1" si="45"/>
        <v>15025665</v>
      </c>
      <c r="D19" s="118">
        <f t="shared" ca="1" si="84"/>
        <v>7</v>
      </c>
      <c r="E19" s="117" t="str">
        <f t="shared" ca="1" si="46"/>
        <v/>
      </c>
      <c r="F19" s="118" t="str">
        <f t="shared" ca="1" si="85"/>
        <v/>
      </c>
      <c r="G19" s="117" t="str">
        <f t="shared" ca="1" si="47"/>
        <v/>
      </c>
      <c r="H19" s="118" t="str">
        <f t="shared" ca="1" si="86"/>
        <v/>
      </c>
      <c r="I19" s="201">
        <f t="shared" ca="1" si="48"/>
        <v>8122384</v>
      </c>
      <c r="J19" s="118">
        <f t="shared" ca="1" si="49"/>
        <v>7</v>
      </c>
      <c r="K19" s="117">
        <f t="shared" ca="1" si="50"/>
        <v>11189325</v>
      </c>
      <c r="L19" s="118">
        <f t="shared" ca="1" si="49"/>
        <v>7</v>
      </c>
      <c r="M19" s="117">
        <f t="shared" ca="1" si="51"/>
        <v>10549935</v>
      </c>
      <c r="N19" s="118">
        <f t="shared" ref="N19" ca="1" si="153">IF($A19="","",IF(M19="","",IF($K$4="Media aritmética",(M19&lt;=$B19)*($E$5/$B$4)+(M19&gt;$B19)*0,IF(AND(ROUND(AVERAGE($C19,$E19,$G19,$I19,$K19,$M19,$O19,$Q19,$S19,$U19,$W19,$Y19,$AA19,$AC19,$AE19,$AG19,$AI19,$AK19,$AM19,$AO19,$AQ19),2)-$B19/2&lt;=M19,(ROUND(AVERAGE($C19,$E19,$G19,$I19,$K19,$M19,$O19,$Q19,$S19,$U19,$W19,$Y19,$AA19,$AC19,$AE19,$AG19,$AI19,$AK19,$AM19,$AO19,$AQ19),2)+$B19/2&gt;=M19)),($E$5/$B$4),0))))</f>
        <v>7</v>
      </c>
      <c r="O19" s="117">
        <f t="shared" ca="1" si="53"/>
        <v>19714525</v>
      </c>
      <c r="P19" s="118">
        <f t="shared" ref="P19" ca="1" si="154">IF($A19="","",IF(O19="","",IF($K$4="Media aritmética",(O19&lt;=$B19)*($E$5/$B$4)+(O19&gt;$B19)*0,IF(AND(ROUND(AVERAGE($C19,$E19,$G19,$I19,$K19,$M19,$O19,$Q19,$S19,$U19,$W19,$Y19,$AA19,$AC19,$AE19,$AG19,$AI19,$AK19,$AM19,$AO19,$AQ19),2)-$B19/2&lt;=O19,(ROUND(AVERAGE($C19,$E19,$G19,$I19,$K19,$M19,$O19,$Q19,$S19,$U19,$W19,$Y19,$AA19,$AC19,$AE19,$AG19,$AI19,$AK19,$AM19,$AO19,$AQ19),2)+$B19/2&gt;=O19)),($E$5/$B$4),0))))</f>
        <v>0</v>
      </c>
      <c r="Q19" s="117">
        <f t="shared" ca="1" si="55"/>
        <v>17508630</v>
      </c>
      <c r="R19" s="118">
        <f t="shared" ref="R19" ca="1" si="155">IF($A19="","",IF(Q19="","",IF($K$4="Media aritmética",(Q19&lt;=$B19)*($E$5/$B$4)+(Q19&gt;$B19)*0,IF(AND(ROUND(AVERAGE($C19,$E19,$G19,$I19,$K19,$M19,$O19,$Q19,$S19,$U19,$W19,$Y19,$AA19,$AC19,$AE19,$AG19,$AI19,$AK19,$AM19,$AO19,$AQ19),2)-$B19/2&lt;=Q19,(ROUND(AVERAGE($C19,$E19,$G19,$I19,$K19,$M19,$O19,$Q19,$S19,$U19,$W19,$Y19,$AA19,$AC19,$AE19,$AG19,$AI19,$AK19,$AM19,$AO19,$AQ19),2)+$B19/2&gt;=Q19)),($E$5/$B$4),0))))</f>
        <v>0</v>
      </c>
      <c r="S19" s="117" t="str">
        <f t="shared" ca="1" si="57"/>
        <v/>
      </c>
      <c r="T19" s="118" t="str">
        <f t="shared" ref="T19" ca="1" si="156">IF($A19="","",IF(S19="","",IF($K$4="Media aritmética",(S19&lt;=$B19)*($E$5/$B$4)+(S19&gt;$B19)*0,IF(AND(ROUND(AVERAGE($C19,$E19,$G19,$I19,$K19,$M19,$O19,$Q19,$S19,$U19,$W19,$Y19,$AA19,$AC19,$AE19,$AG19,$AI19,$AK19,$AM19,$AO19,$AQ19),2)-$B19/2&lt;=S19,(ROUND(AVERAGE($C19,$E19,$G19,$I19,$K19,$M19,$O19,$Q19,$S19,$U19,$W19,$Y19,$AA19,$AC19,$AE19,$AG19,$AI19,$AK19,$AM19,$AO19,$AQ19),2)+$B19/2&gt;=S19)),($E$5/$B$4),0))))</f>
        <v/>
      </c>
      <c r="U19" s="117">
        <f t="shared" ca="1" si="59"/>
        <v>21313000</v>
      </c>
      <c r="V19" s="118">
        <f t="shared" ref="V19" ca="1" si="157">IF($A19="","",IF(U19="","",IF($K$4="Media aritmética",(U19&lt;=$B19)*($E$5/$B$4)+(U19&gt;$B19)*0,IF(AND(ROUND(AVERAGE($C19,$E19,$G19,$I19,$K19,$M19,$O19,$Q19,$S19,$U19,$W19,$Y19,$AA19,$AC19,$AE19,$AG19,$AI19,$AK19,$AM19,$AO19,$AQ19),2)-$B19/2&lt;=U19,(ROUND(AVERAGE($C19,$E19,$G19,$I19,$K19,$M19,$O19,$Q19,$S19,$U19,$W19,$Y19,$AA19,$AC19,$AE19,$AG19,$AI19,$AK19,$AM19,$AO19,$AQ19),2)+$B19/2&gt;=U19)),($E$5/$B$4),0))))</f>
        <v>0</v>
      </c>
      <c r="W19" s="117">
        <f t="shared" ca="1" si="61"/>
        <v>26641250</v>
      </c>
      <c r="X19" s="118">
        <f t="shared" ref="X19" ca="1" si="158">IF($A19="","",IF(W19="","",IF($K$4="Media aritmética",(W19&lt;=$B19)*($E$5/$B$4)+(W19&gt;$B19)*0,IF(AND(ROUND(AVERAGE($C19,$E19,$G19,$I19,$K19,$M19,$O19,$Q19,$S19,$U19,$W19,$Y19,$AA19,$AC19,$AE19,$AG19,$AI19,$AK19,$AM19,$AO19,$AQ19),2)-$B19/2&lt;=W19,(ROUND(AVERAGE($C19,$E19,$G19,$I19,$K19,$M19,$O19,$Q19,$S19,$U19,$W19,$Y19,$AA19,$AC19,$AE19,$AG19,$AI19,$AK19,$AM19,$AO19,$AQ19),2)+$B19/2&gt;=W19)),($E$5/$B$4),0))))</f>
        <v>0</v>
      </c>
      <c r="Y19" s="117">
        <f t="shared" ca="1" si="63"/>
        <v>16618812</v>
      </c>
      <c r="Z19" s="118">
        <f t="shared" ref="Z19" ca="1" si="159">IF($A19="","",IF(Y19="","",IF($K$4="Media aritmética",(Y19&lt;=$B19)*($E$5/$B$4)+(Y19&gt;$B19)*0,IF(AND(ROUND(AVERAGE($C19,$E19,$G19,$I19,$K19,$M19,$O19,$Q19,$S19,$U19,$W19,$Y19,$AA19,$AC19,$AE19,$AG19,$AI19,$AK19,$AM19,$AO19,$AQ19),2)-$B19/2&lt;=Y19,(ROUND(AVERAGE($C19,$E19,$G19,$I19,$K19,$M19,$O19,$Q19,$S19,$U19,$W19,$Y19,$AA19,$AC19,$AE19,$AG19,$AI19,$AK19,$AM19,$AO19,$AQ19),2)+$B19/2&gt;=Y19)),($E$5/$B$4),0))))</f>
        <v>0</v>
      </c>
      <c r="AA19" s="117">
        <f t="shared" ca="1" si="65"/>
        <v>16618812</v>
      </c>
      <c r="AB19" s="118">
        <f t="shared" ref="AB19" ca="1" si="160">IF($A19="","",IF(AA19="","",IF($K$4="Media aritmética",(AA19&lt;=$B19)*($E$5/$B$4)+(AA19&gt;$B19)*0,IF(AND(ROUND(AVERAGE($C19,$E19,$G19,$I19,$K19,$M19,$O19,$Q19,$S19,$U19,$W19,$Y19,$AA19,$AC19,$AE19,$AG19,$AI19,$AK19,$AM19,$AO19,$AQ19),2)-$B19/2&lt;=AA19,(ROUND(AVERAGE($C19,$E19,$G19,$I19,$K19,$M19,$O19,$Q19,$S19,$U19,$W19,$Y19,$AA19,$AC19,$AE19,$AG19,$AI19,$AK19,$AM19,$AO19,$AQ19),2)+$B19/2&gt;=AA19)),($E$5/$B$4),0))))</f>
        <v>0</v>
      </c>
      <c r="AC19" s="117">
        <f t="shared" ca="1" si="67"/>
        <v>10123675</v>
      </c>
      <c r="AD19" s="118">
        <f t="shared" ref="AD19" ca="1" si="161">IF($A19="","",IF(AC19="","",IF($K$4="Media aritmética",(AC19&lt;=$B19)*($E$5/$B$4)+(AC19&gt;$B19)*0,IF(AND(ROUND(AVERAGE($C19,$E19,$G19,$I19,$K19,$M19,$O19,$Q19,$S19,$U19,$W19,$Y19,$AA19,$AC19,$AE19,$AG19,$AI19,$AK19,$AM19,$AO19,$AQ19),2)-$B19/2&lt;=AC19,(ROUND(AVERAGE($C19,$E19,$G19,$I19,$K19,$M19,$O19,$Q19,$S19,$U19,$W19,$Y19,$AA19,$AC19,$AE19,$AG19,$AI19,$AK19,$AM19,$AO19,$AQ19),2)+$B19/2&gt;=AC19)),($E$5/$B$4),0))))</f>
        <v>7</v>
      </c>
      <c r="AE19" s="117" t="str">
        <f t="shared" ca="1" si="69"/>
        <v/>
      </c>
      <c r="AF19" s="118" t="str">
        <f t="shared" ref="AF19" ca="1" si="162">IF($A19="","",IF(AE19="","",IF($K$4="Media aritmética",(AE19&lt;=$B19)*($E$5/$B$4)+(AE19&gt;$B19)*0,IF(AND(ROUND(AVERAGE($C19,$E19,$G19,$I19,$K19,$M19,$O19,$Q19,$S19,$U19,$W19,$Y19,$AA19,$AC19,$AE19,$AG19,$AI19,$AK19,$AM19,$AO19,$AQ19),2)-$B19/2&lt;=AE19,(ROUND(AVERAGE($C19,$E19,$G19,$I19,$K19,$M19,$O19,$Q19,$S19,$U19,$W19,$Y19,$AA19,$AC19,$AE19,$AG19,$AI19,$AK19,$AM19,$AO19,$AQ19),2)+$B19/2&gt;=AE19)),($E$5/$B$4),0))))</f>
        <v/>
      </c>
      <c r="AG19" s="117">
        <f t="shared" ca="1" si="71"/>
        <v>18116050</v>
      </c>
      <c r="AH19" s="118">
        <f t="shared" ref="AH19" ca="1" si="163">IF($A19="","",IF(AG19="","",IF($K$4="Media aritmética",(AG19&lt;=$B19)*($E$5/$B$4)+(AG19&gt;$B19)*0,IF(AND(ROUND(AVERAGE($C19,$E19,$G19,$I19,$K19,$M19,$O19,$Q19,$S19,$U19,$W19,$Y19,$AA19,$AC19,$AE19,$AG19,$AI19,$AK19,$AM19,$AO19,$AQ19),2)-$B19/2&lt;=AG19,(ROUND(AVERAGE($C19,$E19,$G19,$I19,$K19,$M19,$O19,$Q19,$S19,$U19,$W19,$Y19,$AA19,$AC19,$AE19,$AG19,$AI19,$AK19,$AM19,$AO19,$AQ19),2)+$B19/2&gt;=AG19)),($E$5/$B$4),0))))</f>
        <v>0</v>
      </c>
      <c r="AI19" s="117">
        <f t="shared" ca="1" si="73"/>
        <v>10526002</v>
      </c>
      <c r="AJ19" s="118">
        <f t="shared" ref="AJ19" ca="1" si="164">IF($A19="","",IF(AI19="","",IF($K$4="Media aritmética",(AI19&lt;=$B19)*($E$5/$B$4)+(AI19&gt;$B19)*0,IF(AND(ROUND(AVERAGE($C19,$E19,$G19,$I19,$K19,$M19,$O19,$Q19,$S19,$U19,$W19,$Y19,$AA19,$AC19,$AE19,$AG19,$AI19,$AK19,$AM19,$AO19,$AQ19),2)-$B19/2&lt;=AI19,(ROUND(AVERAGE($C19,$E19,$G19,$I19,$K19,$M19,$O19,$Q19,$S19,$U19,$W19,$Y19,$AA19,$AC19,$AE19,$AG19,$AI19,$AK19,$AM19,$AO19,$AQ19),2)+$B19/2&gt;=AI19)),($E$5/$B$4),0))))</f>
        <v>7</v>
      </c>
      <c r="AK19" s="117">
        <f t="shared" ca="1" si="75"/>
        <v>16622009</v>
      </c>
      <c r="AL19" s="118">
        <f t="shared" ref="AL19" ca="1" si="165">IF($A19="","",IF(AK19="","",IF($K$4="Media aritmética",(AK19&lt;=$B19)*($E$5/$B$4)+(AK19&gt;$B19)*0,IF(AND(ROUND(AVERAGE($C19,$E19,$G19,$I19,$K19,$M19,$O19,$Q19,$S19,$U19,$W19,$Y19,$AA19,$AC19,$AE19,$AG19,$AI19,$AK19,$AM19,$AO19,$AQ19),2)-$B19/2&lt;=AK19,(ROUND(AVERAGE($C19,$E19,$G19,$I19,$K19,$M19,$O19,$Q19,$S19,$U19,$W19,$Y19,$AA19,$AC19,$AE19,$AG19,$AI19,$AK19,$AM19,$AO19,$AQ19),2)+$B19/2&gt;=AK19)),($E$5/$B$4),0))))</f>
        <v>0</v>
      </c>
      <c r="AM19" s="117">
        <f t="shared" ca="1" si="77"/>
        <v>14919100</v>
      </c>
      <c r="AN19" s="118">
        <f t="shared" ref="AN19" ca="1" si="166">IF($A19="","",IF(AM19="","",IF($K$4="Media aritmética",(AM19&lt;=$B19)*($E$5/$B$4)+(AM19&gt;$B19)*0,IF(AND(ROUND(AVERAGE($C19,$E19,$G19,$I19,$K19,$M19,$O19,$Q19,$S19,$U19,$W19,$Y19,$AA19,$AC19,$AE19,$AG19,$AI19,$AK19,$AM19,$AO19,$AQ19),2)-$B19/2&lt;=AM19,(ROUND(AVERAGE($C19,$E19,$G19,$I19,$K19,$M19,$O19,$Q19,$S19,$U19,$W19,$Y19,$AA19,$AC19,$AE19,$AG19,$AI19,$AK19,$AM19,$AO19,$AQ19),2)+$B19/2&gt;=AM19)),($E$5/$B$4),0))))</f>
        <v>7</v>
      </c>
      <c r="AO19" s="117" t="str">
        <f t="shared" ca="1" si="79"/>
        <v/>
      </c>
      <c r="AP19" s="118" t="str">
        <f t="shared" ref="AP19" ca="1" si="167">IF($A19="","",IF(AO19="","",IF($K$4="Media aritmética",(AO19&lt;=$B19)*($E$5/$B$4)+(AO19&gt;$B19)*0,IF(AND(ROUND(AVERAGE($C19,$E19,$G19,$I19,$K19,$M19,$O19,$Q19,$S19,$U19,$W19,$Y19,$AA19,$AC19,$AE19,$AG19,$AI19,$AK19,$AM19,$AO19,$AQ19),2)-$B19/2&lt;=AO19,(ROUND(AVERAGE($C19,$E19,$G19,$I19,$K19,$M19,$O19,$Q19,$S19,$U19,$W19,$Y19,$AA19,$AC19,$AE19,$AG19,$AI19,$AK19,$AM19,$AO19,$AQ19),2)+$B19/2&gt;=AO19)),($E$5/$B$4),0))))</f>
        <v/>
      </c>
      <c r="AQ19" s="117">
        <f t="shared" ca="1" si="81"/>
        <v>27706900</v>
      </c>
      <c r="AR19" s="118">
        <f t="shared" ref="AR19" ca="1" si="168">IF($A19="","",IF(AQ19="","",IF($K$4="Media aritmética",(AQ19&lt;=$B19)*($E$5/$B$4)+(AQ19&gt;$B19)*0,IF(AND(ROUND(AVERAGE($C19,$E19,$G19,$I19,$K19,$M19,$O19,$Q19,$S19,$U19,$W19,$Y19,$AA19,$AC19,$AE19,$AG19,$AI19,$AK19,$AM19,$AO19,$AQ19),2)-$B19/2&lt;=AQ19,(ROUND(AVERAGE($C19,$E19,$G19,$I19,$K19,$M19,$O19,$Q19,$S19,$U19,$W19,$Y19,$AA19,$AC19,$AE19,$AG19,$AI19,$AK19,$AM19,$AO19,$AQ19),2)+$B19/2&gt;=AQ19)),($E$5/$B$4),0))))</f>
        <v>0</v>
      </c>
      <c r="AT19" s="232">
        <f t="shared" ca="1" si="103"/>
        <v>16332254.625</v>
      </c>
      <c r="AU19" s="233">
        <f t="shared" ca="1" si="104"/>
        <v>5477052.2822962897</v>
      </c>
    </row>
    <row r="20" spans="1:47" ht="21.75" customHeight="1" outlineLevel="1" x14ac:dyDescent="0.25">
      <c r="A20" s="295" t="s">
        <v>492</v>
      </c>
      <c r="B20" s="116">
        <f t="shared" ca="1" si="83"/>
        <v>8626145.1300000008</v>
      </c>
      <c r="C20" s="117">
        <f t="shared" ca="1" si="45"/>
        <v>1108800</v>
      </c>
      <c r="D20" s="118">
        <f t="shared" ca="1" si="84"/>
        <v>7</v>
      </c>
      <c r="E20" s="117" t="str">
        <f t="shared" ca="1" si="46"/>
        <v/>
      </c>
      <c r="F20" s="118" t="str">
        <f t="shared" ca="1" si="85"/>
        <v/>
      </c>
      <c r="G20" s="117" t="str">
        <f t="shared" ca="1" si="47"/>
        <v/>
      </c>
      <c r="H20" s="118" t="str">
        <f t="shared" ca="1" si="86"/>
        <v/>
      </c>
      <c r="I20" s="201">
        <f t="shared" ca="1" si="48"/>
        <v>4402944</v>
      </c>
      <c r="J20" s="118">
        <f t="shared" ca="1" si="49"/>
        <v>7</v>
      </c>
      <c r="K20" s="117">
        <f t="shared" ca="1" si="50"/>
        <v>32400000</v>
      </c>
      <c r="L20" s="118">
        <f t="shared" ca="1" si="49"/>
        <v>0</v>
      </c>
      <c r="M20" s="117">
        <f t="shared" ca="1" si="51"/>
        <v>4752000</v>
      </c>
      <c r="N20" s="118">
        <f t="shared" ref="N20" ca="1" si="169">IF($A20="","",IF(M20="","",IF($K$4="Media aritmética",(M20&lt;=$B20)*($E$5/$B$4)+(M20&gt;$B20)*0,IF(AND(ROUND(AVERAGE($C20,$E20,$G20,$I20,$K20,$M20,$O20,$Q20,$S20,$U20,$W20,$Y20,$AA20,$AC20,$AE20,$AG20,$AI20,$AK20,$AM20,$AO20,$AQ20),2)-$B20/2&lt;=M20,(ROUND(AVERAGE($C20,$E20,$G20,$I20,$K20,$M20,$O20,$Q20,$S20,$U20,$W20,$Y20,$AA20,$AC20,$AE20,$AG20,$AI20,$AK20,$AM20,$AO20,$AQ20),2)+$B20/2&gt;=M20)),($E$5/$B$4),0))))</f>
        <v>7</v>
      </c>
      <c r="O20" s="117">
        <f t="shared" ca="1" si="53"/>
        <v>17280000</v>
      </c>
      <c r="P20" s="118">
        <f t="shared" ref="P20" ca="1" si="170">IF($A20="","",IF(O20="","",IF($K$4="Media aritmética",(O20&lt;=$B20)*($E$5/$B$4)+(O20&gt;$B20)*0,IF(AND(ROUND(AVERAGE($C20,$E20,$G20,$I20,$K20,$M20,$O20,$Q20,$S20,$U20,$W20,$Y20,$AA20,$AC20,$AE20,$AG20,$AI20,$AK20,$AM20,$AO20,$AQ20),2)-$B20/2&lt;=O20,(ROUND(AVERAGE($C20,$E20,$G20,$I20,$K20,$M20,$O20,$Q20,$S20,$U20,$W20,$Y20,$AA20,$AC20,$AE20,$AG20,$AI20,$AK20,$AM20,$AO20,$AQ20),2)+$B20/2&gt;=O20)),($E$5/$B$4),0))))</f>
        <v>0</v>
      </c>
      <c r="Q20" s="117">
        <f t="shared" ca="1" si="55"/>
        <v>18360000</v>
      </c>
      <c r="R20" s="118">
        <f t="shared" ref="R20" ca="1" si="171">IF($A20="","",IF(Q20="","",IF($K$4="Media aritmética",(Q20&lt;=$B20)*($E$5/$B$4)+(Q20&gt;$B20)*0,IF(AND(ROUND(AVERAGE($C20,$E20,$G20,$I20,$K20,$M20,$O20,$Q20,$S20,$U20,$W20,$Y20,$AA20,$AC20,$AE20,$AG20,$AI20,$AK20,$AM20,$AO20,$AQ20),2)-$B20/2&lt;=Q20,(ROUND(AVERAGE($C20,$E20,$G20,$I20,$K20,$M20,$O20,$Q20,$S20,$U20,$W20,$Y20,$AA20,$AC20,$AE20,$AG20,$AI20,$AK20,$AM20,$AO20,$AQ20),2)+$B20/2&gt;=Q20)),($E$5/$B$4),0))))</f>
        <v>0</v>
      </c>
      <c r="S20" s="117" t="str">
        <f t="shared" ca="1" si="57"/>
        <v/>
      </c>
      <c r="T20" s="118" t="str">
        <f t="shared" ref="T20" ca="1" si="172">IF($A20="","",IF(S20="","",IF($K$4="Media aritmética",(S20&lt;=$B20)*($E$5/$B$4)+(S20&gt;$B20)*0,IF(AND(ROUND(AVERAGE($C20,$E20,$G20,$I20,$K20,$M20,$O20,$Q20,$S20,$U20,$W20,$Y20,$AA20,$AC20,$AE20,$AG20,$AI20,$AK20,$AM20,$AO20,$AQ20),2)-$B20/2&lt;=S20,(ROUND(AVERAGE($C20,$E20,$G20,$I20,$K20,$M20,$O20,$Q20,$S20,$U20,$W20,$Y20,$AA20,$AC20,$AE20,$AG20,$AI20,$AK20,$AM20,$AO20,$AQ20),2)+$B20/2&gt;=S20)),($E$5/$B$4),0))))</f>
        <v/>
      </c>
      <c r="U20" s="117">
        <f t="shared" ca="1" si="59"/>
        <v>4320000</v>
      </c>
      <c r="V20" s="118">
        <f t="shared" ref="V20" ca="1" si="173">IF($A20="","",IF(U20="","",IF($K$4="Media aritmética",(U20&lt;=$B20)*($E$5/$B$4)+(U20&gt;$B20)*0,IF(AND(ROUND(AVERAGE($C20,$E20,$G20,$I20,$K20,$M20,$O20,$Q20,$S20,$U20,$W20,$Y20,$AA20,$AC20,$AE20,$AG20,$AI20,$AK20,$AM20,$AO20,$AQ20),2)-$B20/2&lt;=U20,(ROUND(AVERAGE($C20,$E20,$G20,$I20,$K20,$M20,$O20,$Q20,$S20,$U20,$W20,$Y20,$AA20,$AC20,$AE20,$AG20,$AI20,$AK20,$AM20,$AO20,$AQ20),2)+$B20/2&gt;=U20)),($E$5/$B$4),0))))</f>
        <v>7</v>
      </c>
      <c r="W20" s="117">
        <f t="shared" ca="1" si="61"/>
        <v>10080000</v>
      </c>
      <c r="X20" s="118">
        <f t="shared" ref="X20" ca="1" si="174">IF($A20="","",IF(W20="","",IF($K$4="Media aritmética",(W20&lt;=$B20)*($E$5/$B$4)+(W20&gt;$B20)*0,IF(AND(ROUND(AVERAGE($C20,$E20,$G20,$I20,$K20,$M20,$O20,$Q20,$S20,$U20,$W20,$Y20,$AA20,$AC20,$AE20,$AG20,$AI20,$AK20,$AM20,$AO20,$AQ20),2)-$B20/2&lt;=W20,(ROUND(AVERAGE($C20,$E20,$G20,$I20,$K20,$M20,$O20,$Q20,$S20,$U20,$W20,$Y20,$AA20,$AC20,$AE20,$AG20,$AI20,$AK20,$AM20,$AO20,$AQ20),2)+$B20/2&gt;=W20)),($E$5/$B$4),0))))</f>
        <v>0</v>
      </c>
      <c r="Y20" s="117">
        <f t="shared" ca="1" si="63"/>
        <v>7488720</v>
      </c>
      <c r="Z20" s="118">
        <f t="shared" ref="Z20" ca="1" si="175">IF($A20="","",IF(Y20="","",IF($K$4="Media aritmética",(Y20&lt;=$B20)*($E$5/$B$4)+(Y20&gt;$B20)*0,IF(AND(ROUND(AVERAGE($C20,$E20,$G20,$I20,$K20,$M20,$O20,$Q20,$S20,$U20,$W20,$Y20,$AA20,$AC20,$AE20,$AG20,$AI20,$AK20,$AM20,$AO20,$AQ20),2)-$B20/2&lt;=Y20,(ROUND(AVERAGE($C20,$E20,$G20,$I20,$K20,$M20,$O20,$Q20,$S20,$U20,$W20,$Y20,$AA20,$AC20,$AE20,$AG20,$AI20,$AK20,$AM20,$AO20,$AQ20),2)+$B20/2&gt;=Y20)),($E$5/$B$4),0))))</f>
        <v>7</v>
      </c>
      <c r="AA20" s="117">
        <f t="shared" ca="1" si="65"/>
        <v>7505280</v>
      </c>
      <c r="AB20" s="118">
        <f t="shared" ref="AB20" ca="1" si="176">IF($A20="","",IF(AA20="","",IF($K$4="Media aritmética",(AA20&lt;=$B20)*($E$5/$B$4)+(AA20&gt;$B20)*0,IF(AND(ROUND(AVERAGE($C20,$E20,$G20,$I20,$K20,$M20,$O20,$Q20,$S20,$U20,$W20,$Y20,$AA20,$AC20,$AE20,$AG20,$AI20,$AK20,$AM20,$AO20,$AQ20),2)-$B20/2&lt;=AA20,(ROUND(AVERAGE($C20,$E20,$G20,$I20,$K20,$M20,$O20,$Q20,$S20,$U20,$W20,$Y20,$AA20,$AC20,$AE20,$AG20,$AI20,$AK20,$AM20,$AO20,$AQ20),2)+$B20/2&gt;=AA20)),($E$5/$B$4),0))))</f>
        <v>7</v>
      </c>
      <c r="AC20" s="117">
        <f t="shared" ca="1" si="67"/>
        <v>3168000</v>
      </c>
      <c r="AD20" s="118">
        <f t="shared" ref="AD20" ca="1" si="177">IF($A20="","",IF(AC20="","",IF($K$4="Media aritmética",(AC20&lt;=$B20)*($E$5/$B$4)+(AC20&gt;$B20)*0,IF(AND(ROUND(AVERAGE($C20,$E20,$G20,$I20,$K20,$M20,$O20,$Q20,$S20,$U20,$W20,$Y20,$AA20,$AC20,$AE20,$AG20,$AI20,$AK20,$AM20,$AO20,$AQ20),2)-$B20/2&lt;=AC20,(ROUND(AVERAGE($C20,$E20,$G20,$I20,$K20,$M20,$O20,$Q20,$S20,$U20,$W20,$Y20,$AA20,$AC20,$AE20,$AG20,$AI20,$AK20,$AM20,$AO20,$AQ20),2)+$B20/2&gt;=AC20)),($E$5/$B$4),0))))</f>
        <v>7</v>
      </c>
      <c r="AE20" s="117" t="str">
        <f t="shared" ca="1" si="69"/>
        <v/>
      </c>
      <c r="AF20" s="118" t="str">
        <f t="shared" ref="AF20" ca="1" si="178">IF($A20="","",IF(AE20="","",IF($K$4="Media aritmética",(AE20&lt;=$B20)*($E$5/$B$4)+(AE20&gt;$B20)*0,IF(AND(ROUND(AVERAGE($C20,$E20,$G20,$I20,$K20,$M20,$O20,$Q20,$S20,$U20,$W20,$Y20,$AA20,$AC20,$AE20,$AG20,$AI20,$AK20,$AM20,$AO20,$AQ20),2)-$B20/2&lt;=AE20,(ROUND(AVERAGE($C20,$E20,$G20,$I20,$K20,$M20,$O20,$Q20,$S20,$U20,$W20,$Y20,$AA20,$AC20,$AE20,$AG20,$AI20,$AK20,$AM20,$AO20,$AQ20),2)+$B20/2&gt;=AE20)),($E$5/$B$4),0))))</f>
        <v/>
      </c>
      <c r="AG20" s="117">
        <f t="shared" ca="1" si="71"/>
        <v>5760000</v>
      </c>
      <c r="AH20" s="118">
        <f t="shared" ref="AH20" ca="1" si="179">IF($A20="","",IF(AG20="","",IF($K$4="Media aritmética",(AG20&lt;=$B20)*($E$5/$B$4)+(AG20&gt;$B20)*0,IF(AND(ROUND(AVERAGE($C20,$E20,$G20,$I20,$K20,$M20,$O20,$Q20,$S20,$U20,$W20,$Y20,$AA20,$AC20,$AE20,$AG20,$AI20,$AK20,$AM20,$AO20,$AQ20),2)-$B20/2&lt;=AG20,(ROUND(AVERAGE($C20,$E20,$G20,$I20,$K20,$M20,$O20,$Q20,$S20,$U20,$W20,$Y20,$AA20,$AC20,$AE20,$AG20,$AI20,$AK20,$AM20,$AO20,$AQ20),2)+$B20/2&gt;=AG20)),($E$5/$B$4),0))))</f>
        <v>7</v>
      </c>
      <c r="AI20" s="117">
        <f t="shared" ca="1" si="73"/>
        <v>2370610</v>
      </c>
      <c r="AJ20" s="118">
        <f t="shared" ref="AJ20" ca="1" si="180">IF($A20="","",IF(AI20="","",IF($K$4="Media aritmética",(AI20&lt;=$B20)*($E$5/$B$4)+(AI20&gt;$B20)*0,IF(AND(ROUND(AVERAGE($C20,$E20,$G20,$I20,$K20,$M20,$O20,$Q20,$S20,$U20,$W20,$Y20,$AA20,$AC20,$AE20,$AG20,$AI20,$AK20,$AM20,$AO20,$AQ20),2)-$B20/2&lt;=AI20,(ROUND(AVERAGE($C20,$E20,$G20,$I20,$K20,$M20,$O20,$Q20,$S20,$U20,$W20,$Y20,$AA20,$AC20,$AE20,$AG20,$AI20,$AK20,$AM20,$AO20,$AQ20),2)+$B20/2&gt;=AI20)),($E$5/$B$4),0))))</f>
        <v>7</v>
      </c>
      <c r="AK20" s="117">
        <f t="shared" ca="1" si="75"/>
        <v>7501968</v>
      </c>
      <c r="AL20" s="118">
        <f t="shared" ref="AL20" ca="1" si="181">IF($A20="","",IF(AK20="","",IF($K$4="Media aritmética",(AK20&lt;=$B20)*($E$5/$B$4)+(AK20&gt;$B20)*0,IF(AND(ROUND(AVERAGE($C20,$E20,$G20,$I20,$K20,$M20,$O20,$Q20,$S20,$U20,$W20,$Y20,$AA20,$AC20,$AE20,$AG20,$AI20,$AK20,$AM20,$AO20,$AQ20),2)-$B20/2&lt;=AK20,(ROUND(AVERAGE($C20,$E20,$G20,$I20,$K20,$M20,$O20,$Q20,$S20,$U20,$W20,$Y20,$AA20,$AC20,$AE20,$AG20,$AI20,$AK20,$AM20,$AO20,$AQ20),2)+$B20/2&gt;=AK20)),($E$5/$B$4),0))))</f>
        <v>7</v>
      </c>
      <c r="AM20" s="117">
        <f t="shared" ca="1" si="77"/>
        <v>1152000</v>
      </c>
      <c r="AN20" s="118">
        <f t="shared" ref="AN20" ca="1" si="182">IF($A20="","",IF(AM20="","",IF($K$4="Media aritmética",(AM20&lt;=$B20)*($E$5/$B$4)+(AM20&gt;$B20)*0,IF(AND(ROUND(AVERAGE($C20,$E20,$G20,$I20,$K20,$M20,$O20,$Q20,$S20,$U20,$W20,$Y20,$AA20,$AC20,$AE20,$AG20,$AI20,$AK20,$AM20,$AO20,$AQ20),2)-$B20/2&lt;=AM20,(ROUND(AVERAGE($C20,$E20,$G20,$I20,$K20,$M20,$O20,$Q20,$S20,$U20,$W20,$Y20,$AA20,$AC20,$AE20,$AG20,$AI20,$AK20,$AM20,$AO20,$AQ20),2)+$B20/2&gt;=AM20)),($E$5/$B$4),0))))</f>
        <v>7</v>
      </c>
      <c r="AO20" s="117" t="str">
        <f t="shared" ca="1" si="79"/>
        <v/>
      </c>
      <c r="AP20" s="118" t="str">
        <f t="shared" ref="AP20" ca="1" si="183">IF($A20="","",IF(AO20="","",IF($K$4="Media aritmética",(AO20&lt;=$B20)*($E$5/$B$4)+(AO20&gt;$B20)*0,IF(AND(ROUND(AVERAGE($C20,$E20,$G20,$I20,$K20,$M20,$O20,$Q20,$S20,$U20,$W20,$Y20,$AA20,$AC20,$AE20,$AG20,$AI20,$AK20,$AM20,$AO20,$AQ20),2)-$B20/2&lt;=AO20,(ROUND(AVERAGE($C20,$E20,$G20,$I20,$K20,$M20,$O20,$Q20,$S20,$U20,$W20,$Y20,$AA20,$AC20,$AE20,$AG20,$AI20,$AK20,$AM20,$AO20,$AQ20),2)+$B20/2&gt;=AO20)),($E$5/$B$4),0))))</f>
        <v/>
      </c>
      <c r="AQ20" s="117">
        <f t="shared" ca="1" si="81"/>
        <v>10368000</v>
      </c>
      <c r="AR20" s="118">
        <f t="shared" ref="AR20" ca="1" si="184">IF($A20="","",IF(AQ20="","",IF($K$4="Media aritmética",(AQ20&lt;=$B20)*($E$5/$B$4)+(AQ20&gt;$B20)*0,IF(AND(ROUND(AVERAGE($C20,$E20,$G20,$I20,$K20,$M20,$O20,$Q20,$S20,$U20,$W20,$Y20,$AA20,$AC20,$AE20,$AG20,$AI20,$AK20,$AM20,$AO20,$AQ20),2)-$B20/2&lt;=AQ20,(ROUND(AVERAGE($C20,$E20,$G20,$I20,$K20,$M20,$O20,$Q20,$S20,$U20,$W20,$Y20,$AA20,$AC20,$AE20,$AG20,$AI20,$AK20,$AM20,$AO20,$AQ20),2)+$B20/2&gt;=AQ20)),($E$5/$B$4),0))))</f>
        <v>0</v>
      </c>
      <c r="AT20" s="232">
        <f t="shared" ca="1" si="103"/>
        <v>8626145.125</v>
      </c>
      <c r="AU20" s="233">
        <f t="shared" ca="1" si="104"/>
        <v>7844956.2004357288</v>
      </c>
    </row>
    <row r="21" spans="1:47" ht="21.75" customHeight="1" outlineLevel="1" x14ac:dyDescent="0.25">
      <c r="A21" s="303" t="s">
        <v>192</v>
      </c>
      <c r="B21" s="116">
        <f t="shared" ca="1" si="83"/>
        <v>5331593.0599999996</v>
      </c>
      <c r="C21" s="117">
        <f t="shared" ca="1" si="45"/>
        <v>4366600</v>
      </c>
      <c r="D21" s="118">
        <f t="shared" ca="1" si="84"/>
        <v>7</v>
      </c>
      <c r="E21" s="117" t="str">
        <f t="shared" ca="1" si="46"/>
        <v/>
      </c>
      <c r="F21" s="118" t="str">
        <f t="shared" ca="1" si="85"/>
        <v/>
      </c>
      <c r="G21" s="117" t="str">
        <f t="shared" ca="1" si="47"/>
        <v/>
      </c>
      <c r="H21" s="118" t="str">
        <f t="shared" ca="1" si="86"/>
        <v/>
      </c>
      <c r="I21" s="201">
        <f t="shared" ca="1" si="48"/>
        <v>5047700</v>
      </c>
      <c r="J21" s="118">
        <f t="shared" ca="1" si="49"/>
        <v>7</v>
      </c>
      <c r="K21" s="117">
        <f t="shared" ca="1" si="50"/>
        <v>3990000</v>
      </c>
      <c r="L21" s="118">
        <f t="shared" ca="1" si="49"/>
        <v>7</v>
      </c>
      <c r="M21" s="117">
        <f t="shared" ca="1" si="51"/>
        <v>4235000</v>
      </c>
      <c r="N21" s="118">
        <f t="shared" ref="N21" ca="1" si="185">IF($A21="","",IF(M21="","",IF($K$4="Media aritmética",(M21&lt;=$B21)*($E$5/$B$4)+(M21&gt;$B21)*0,IF(AND(ROUND(AVERAGE($C21,$E21,$G21,$I21,$K21,$M21,$O21,$Q21,$S21,$U21,$W21,$Y21,$AA21,$AC21,$AE21,$AG21,$AI21,$AK21,$AM21,$AO21,$AQ21),2)-$B21/2&lt;=M21,(ROUND(AVERAGE($C21,$E21,$G21,$I21,$K21,$M21,$O21,$Q21,$S21,$U21,$W21,$Y21,$AA21,$AC21,$AE21,$AG21,$AI21,$AK21,$AM21,$AO21,$AQ21),2)+$B21/2&gt;=M21)),($E$5/$B$4),0))))</f>
        <v>7</v>
      </c>
      <c r="O21" s="117">
        <f t="shared" ca="1" si="53"/>
        <v>4340000</v>
      </c>
      <c r="P21" s="118">
        <f t="shared" ref="P21" ca="1" si="186">IF($A21="","",IF(O21="","",IF($K$4="Media aritmética",(O21&lt;=$B21)*($E$5/$B$4)+(O21&gt;$B21)*0,IF(AND(ROUND(AVERAGE($C21,$E21,$G21,$I21,$K21,$M21,$O21,$Q21,$S21,$U21,$W21,$Y21,$AA21,$AC21,$AE21,$AG21,$AI21,$AK21,$AM21,$AO21,$AQ21),2)-$B21/2&lt;=O21,(ROUND(AVERAGE($C21,$E21,$G21,$I21,$K21,$M21,$O21,$Q21,$S21,$U21,$W21,$Y21,$AA21,$AC21,$AE21,$AG21,$AI21,$AK21,$AM21,$AO21,$AQ21),2)+$B21/2&gt;=O21)),($E$5/$B$4),0))))</f>
        <v>7</v>
      </c>
      <c r="Q21" s="117">
        <f t="shared" ca="1" si="55"/>
        <v>5947200</v>
      </c>
      <c r="R21" s="118">
        <f t="shared" ref="R21" ca="1" si="187">IF($A21="","",IF(Q21="","",IF($K$4="Media aritmética",(Q21&lt;=$B21)*($E$5/$B$4)+(Q21&gt;$B21)*0,IF(AND(ROUND(AVERAGE($C21,$E21,$G21,$I21,$K21,$M21,$O21,$Q21,$S21,$U21,$W21,$Y21,$AA21,$AC21,$AE21,$AG21,$AI21,$AK21,$AM21,$AO21,$AQ21),2)-$B21/2&lt;=Q21,(ROUND(AVERAGE($C21,$E21,$G21,$I21,$K21,$M21,$O21,$Q21,$S21,$U21,$W21,$Y21,$AA21,$AC21,$AE21,$AG21,$AI21,$AK21,$AM21,$AO21,$AQ21),2)+$B21/2&gt;=Q21)),($E$5/$B$4),0))))</f>
        <v>0</v>
      </c>
      <c r="S21" s="117" t="str">
        <f t="shared" ca="1" si="57"/>
        <v/>
      </c>
      <c r="T21" s="118" t="str">
        <f t="shared" ref="T21" ca="1" si="188">IF($A21="","",IF(S21="","",IF($K$4="Media aritmética",(S21&lt;=$B21)*($E$5/$B$4)+(S21&gt;$B21)*0,IF(AND(ROUND(AVERAGE($C21,$E21,$G21,$I21,$K21,$M21,$O21,$Q21,$S21,$U21,$W21,$Y21,$AA21,$AC21,$AE21,$AG21,$AI21,$AK21,$AM21,$AO21,$AQ21),2)-$B21/2&lt;=S21,(ROUND(AVERAGE($C21,$E21,$G21,$I21,$K21,$M21,$O21,$Q21,$S21,$U21,$W21,$Y21,$AA21,$AC21,$AE21,$AG21,$AI21,$AK21,$AM21,$AO21,$AQ21),2)+$B21/2&gt;=S21)),($E$5/$B$4),0))))</f>
        <v/>
      </c>
      <c r="U21" s="117">
        <f t="shared" ca="1" si="59"/>
        <v>5250000</v>
      </c>
      <c r="V21" s="118">
        <f t="shared" ref="V21" ca="1" si="189">IF($A21="","",IF(U21="","",IF($K$4="Media aritmética",(U21&lt;=$B21)*($E$5/$B$4)+(U21&gt;$B21)*0,IF(AND(ROUND(AVERAGE($C21,$E21,$G21,$I21,$K21,$M21,$O21,$Q21,$S21,$U21,$W21,$Y21,$AA21,$AC21,$AE21,$AG21,$AI21,$AK21,$AM21,$AO21,$AQ21),2)-$B21/2&lt;=U21,(ROUND(AVERAGE($C21,$E21,$G21,$I21,$K21,$M21,$O21,$Q21,$S21,$U21,$W21,$Y21,$AA21,$AC21,$AE21,$AG21,$AI21,$AK21,$AM21,$AO21,$AQ21),2)+$B21/2&gt;=U21)),($E$5/$B$4),0))))</f>
        <v>7</v>
      </c>
      <c r="W21" s="117">
        <f t="shared" ca="1" si="61"/>
        <v>5600000</v>
      </c>
      <c r="X21" s="118">
        <f t="shared" ref="X21" ca="1" si="190">IF($A21="","",IF(W21="","",IF($K$4="Media aritmética",(W21&lt;=$B21)*($E$5/$B$4)+(W21&gt;$B21)*0,IF(AND(ROUND(AVERAGE($C21,$E21,$G21,$I21,$K21,$M21,$O21,$Q21,$S21,$U21,$W21,$Y21,$AA21,$AC21,$AE21,$AG21,$AI21,$AK21,$AM21,$AO21,$AQ21),2)-$B21/2&lt;=W21,(ROUND(AVERAGE($C21,$E21,$G21,$I21,$K21,$M21,$O21,$Q21,$S21,$U21,$W21,$Y21,$AA21,$AC21,$AE21,$AG21,$AI21,$AK21,$AM21,$AO21,$AQ21),2)+$B21/2&gt;=W21)),($E$5/$B$4),0))))</f>
        <v>0</v>
      </c>
      <c r="Y21" s="117">
        <f t="shared" ca="1" si="63"/>
        <v>4605230</v>
      </c>
      <c r="Z21" s="118">
        <f t="shared" ref="Z21" ca="1" si="191">IF($A21="","",IF(Y21="","",IF($K$4="Media aritmética",(Y21&lt;=$B21)*($E$5/$B$4)+(Y21&gt;$B21)*0,IF(AND(ROUND(AVERAGE($C21,$E21,$G21,$I21,$K21,$M21,$O21,$Q21,$S21,$U21,$W21,$Y21,$AA21,$AC21,$AE21,$AG21,$AI21,$AK21,$AM21,$AO21,$AQ21),2)-$B21/2&lt;=Y21,(ROUND(AVERAGE($C21,$E21,$G21,$I21,$K21,$M21,$O21,$Q21,$S21,$U21,$W21,$Y21,$AA21,$AC21,$AE21,$AG21,$AI21,$AK21,$AM21,$AO21,$AQ21),2)+$B21/2&gt;=Y21)),($E$5/$B$4),0))))</f>
        <v>7</v>
      </c>
      <c r="AA21" s="117">
        <f t="shared" ca="1" si="65"/>
        <v>4605930</v>
      </c>
      <c r="AB21" s="118">
        <f t="shared" ref="AB21" ca="1" si="192">IF($A21="","",IF(AA21="","",IF($K$4="Media aritmética",(AA21&lt;=$B21)*($E$5/$B$4)+(AA21&gt;$B21)*0,IF(AND(ROUND(AVERAGE($C21,$E21,$G21,$I21,$K21,$M21,$O21,$Q21,$S21,$U21,$W21,$Y21,$AA21,$AC21,$AE21,$AG21,$AI21,$AK21,$AM21,$AO21,$AQ21),2)-$B21/2&lt;=AA21,(ROUND(AVERAGE($C21,$E21,$G21,$I21,$K21,$M21,$O21,$Q21,$S21,$U21,$W21,$Y21,$AA21,$AC21,$AE21,$AG21,$AI21,$AK21,$AM21,$AO21,$AQ21),2)+$B21/2&gt;=AA21)),($E$5/$B$4),0))))</f>
        <v>7</v>
      </c>
      <c r="AC21" s="117">
        <f t="shared" ca="1" si="67"/>
        <v>9100000</v>
      </c>
      <c r="AD21" s="118">
        <f t="shared" ref="AD21" ca="1" si="193">IF($A21="","",IF(AC21="","",IF($K$4="Media aritmética",(AC21&lt;=$B21)*($E$5/$B$4)+(AC21&gt;$B21)*0,IF(AND(ROUND(AVERAGE($C21,$E21,$G21,$I21,$K21,$M21,$O21,$Q21,$S21,$U21,$W21,$Y21,$AA21,$AC21,$AE21,$AG21,$AI21,$AK21,$AM21,$AO21,$AQ21),2)-$B21/2&lt;=AC21,(ROUND(AVERAGE($C21,$E21,$G21,$I21,$K21,$M21,$O21,$Q21,$S21,$U21,$W21,$Y21,$AA21,$AC21,$AE21,$AG21,$AI21,$AK21,$AM21,$AO21,$AQ21),2)+$B21/2&gt;=AC21)),($E$5/$B$4),0))))</f>
        <v>0</v>
      </c>
      <c r="AE21" s="117" t="str">
        <f t="shared" ca="1" si="69"/>
        <v/>
      </c>
      <c r="AF21" s="118" t="str">
        <f t="shared" ref="AF21" ca="1" si="194">IF($A21="","",IF(AE21="","",IF($K$4="Media aritmética",(AE21&lt;=$B21)*($E$5/$B$4)+(AE21&gt;$B21)*0,IF(AND(ROUND(AVERAGE($C21,$E21,$G21,$I21,$K21,$M21,$O21,$Q21,$S21,$U21,$W21,$Y21,$AA21,$AC21,$AE21,$AG21,$AI21,$AK21,$AM21,$AO21,$AQ21),2)-$B21/2&lt;=AE21,(ROUND(AVERAGE($C21,$E21,$G21,$I21,$K21,$M21,$O21,$Q21,$S21,$U21,$W21,$Y21,$AA21,$AC21,$AE21,$AG21,$AI21,$AK21,$AM21,$AO21,$AQ21),2)+$B21/2&gt;=AE21)),($E$5/$B$4),0))))</f>
        <v/>
      </c>
      <c r="AG21" s="117">
        <f t="shared" ca="1" si="71"/>
        <v>5950000</v>
      </c>
      <c r="AH21" s="118">
        <f t="shared" ref="AH21" ca="1" si="195">IF($A21="","",IF(AG21="","",IF($K$4="Media aritmética",(AG21&lt;=$B21)*($E$5/$B$4)+(AG21&gt;$B21)*0,IF(AND(ROUND(AVERAGE($C21,$E21,$G21,$I21,$K21,$M21,$O21,$Q21,$S21,$U21,$W21,$Y21,$AA21,$AC21,$AE21,$AG21,$AI21,$AK21,$AM21,$AO21,$AQ21),2)-$B21/2&lt;=AG21,(ROUND(AVERAGE($C21,$E21,$G21,$I21,$K21,$M21,$O21,$Q21,$S21,$U21,$W21,$Y21,$AA21,$AC21,$AE21,$AG21,$AI21,$AK21,$AM21,$AO21,$AQ21),2)+$B21/2&gt;=AG21)),($E$5/$B$4),0))))</f>
        <v>0</v>
      </c>
      <c r="AI21" s="117">
        <f t="shared" ca="1" si="73"/>
        <v>5761899</v>
      </c>
      <c r="AJ21" s="118">
        <f t="shared" ref="AJ21" ca="1" si="196">IF($A21="","",IF(AI21="","",IF($K$4="Media aritmética",(AI21&lt;=$B21)*($E$5/$B$4)+(AI21&gt;$B21)*0,IF(AND(ROUND(AVERAGE($C21,$E21,$G21,$I21,$K21,$M21,$O21,$Q21,$S21,$U21,$W21,$Y21,$AA21,$AC21,$AE21,$AG21,$AI21,$AK21,$AM21,$AO21,$AQ21),2)-$B21/2&lt;=AI21,(ROUND(AVERAGE($C21,$E21,$G21,$I21,$K21,$M21,$O21,$Q21,$S21,$U21,$W21,$Y21,$AA21,$AC21,$AE21,$AG21,$AI21,$AK21,$AM21,$AO21,$AQ21),2)+$B21/2&gt;=AI21)),($E$5/$B$4),0))))</f>
        <v>0</v>
      </c>
      <c r="AK21" s="117">
        <f t="shared" ca="1" si="75"/>
        <v>4605930</v>
      </c>
      <c r="AL21" s="118">
        <f t="shared" ref="AL21" ca="1" si="197">IF($A21="","",IF(AK21="","",IF($K$4="Media aritmética",(AK21&lt;=$B21)*($E$5/$B$4)+(AK21&gt;$B21)*0,IF(AND(ROUND(AVERAGE($C21,$E21,$G21,$I21,$K21,$M21,$O21,$Q21,$S21,$U21,$W21,$Y21,$AA21,$AC21,$AE21,$AG21,$AI21,$AK21,$AM21,$AO21,$AQ21),2)-$B21/2&lt;=AK21,(ROUND(AVERAGE($C21,$E21,$G21,$I21,$K21,$M21,$O21,$Q21,$S21,$U21,$W21,$Y21,$AA21,$AC21,$AE21,$AG21,$AI21,$AK21,$AM21,$AO21,$AQ21),2)+$B21/2&gt;=AK21)),($E$5/$B$4),0))))</f>
        <v>7</v>
      </c>
      <c r="AM21" s="117">
        <f t="shared" ca="1" si="77"/>
        <v>6650000</v>
      </c>
      <c r="AN21" s="118">
        <f t="shared" ref="AN21" ca="1" si="198">IF($A21="","",IF(AM21="","",IF($K$4="Media aritmética",(AM21&lt;=$B21)*($E$5/$B$4)+(AM21&gt;$B21)*0,IF(AND(ROUND(AVERAGE($C21,$E21,$G21,$I21,$K21,$M21,$O21,$Q21,$S21,$U21,$W21,$Y21,$AA21,$AC21,$AE21,$AG21,$AI21,$AK21,$AM21,$AO21,$AQ21),2)-$B21/2&lt;=AM21,(ROUND(AVERAGE($C21,$E21,$G21,$I21,$K21,$M21,$O21,$Q21,$S21,$U21,$W21,$Y21,$AA21,$AC21,$AE21,$AG21,$AI21,$AK21,$AM21,$AO21,$AQ21),2)+$B21/2&gt;=AM21)),($E$5/$B$4),0))))</f>
        <v>0</v>
      </c>
      <c r="AO21" s="117" t="str">
        <f t="shared" ca="1" si="79"/>
        <v/>
      </c>
      <c r="AP21" s="118" t="str">
        <f t="shared" ref="AP21" ca="1" si="199">IF($A21="","",IF(AO21="","",IF($K$4="Media aritmética",(AO21&lt;=$B21)*($E$5/$B$4)+(AO21&gt;$B21)*0,IF(AND(ROUND(AVERAGE($C21,$E21,$G21,$I21,$K21,$M21,$O21,$Q21,$S21,$U21,$W21,$Y21,$AA21,$AC21,$AE21,$AG21,$AI21,$AK21,$AM21,$AO21,$AQ21),2)-$B21/2&lt;=AO21,(ROUND(AVERAGE($C21,$E21,$G21,$I21,$K21,$M21,$O21,$Q21,$S21,$U21,$W21,$Y21,$AA21,$AC21,$AE21,$AG21,$AI21,$AK21,$AM21,$AO21,$AQ21),2)+$B21/2&gt;=AO21)),($E$5/$B$4),0))))</f>
        <v/>
      </c>
      <c r="AQ21" s="117">
        <f t="shared" ca="1" si="81"/>
        <v>5250000</v>
      </c>
      <c r="AR21" s="118">
        <f t="shared" ref="AR21" ca="1" si="200">IF($A21="","",IF(AQ21="","",IF($K$4="Media aritmética",(AQ21&lt;=$B21)*($E$5/$B$4)+(AQ21&gt;$B21)*0,IF(AND(ROUND(AVERAGE($C21,$E21,$G21,$I21,$K21,$M21,$O21,$Q21,$S21,$U21,$W21,$Y21,$AA21,$AC21,$AE21,$AG21,$AI21,$AK21,$AM21,$AO21,$AQ21),2)-$B21/2&lt;=AQ21,(ROUND(AVERAGE($C21,$E21,$G21,$I21,$K21,$M21,$O21,$Q21,$S21,$U21,$W21,$Y21,$AA21,$AC21,$AE21,$AG21,$AI21,$AK21,$AM21,$AO21,$AQ21),2)+$B21/2&gt;=AQ21)),($E$5/$B$4),0))))</f>
        <v>7</v>
      </c>
      <c r="AT21" s="232">
        <f t="shared" ca="1" si="103"/>
        <v>5331593.0625</v>
      </c>
      <c r="AU21" s="233">
        <f t="shared" ca="1" si="104"/>
        <v>1213188.8793931403</v>
      </c>
    </row>
    <row r="22" spans="1:47" ht="21.75" customHeight="1" outlineLevel="1" x14ac:dyDescent="0.25">
      <c r="A22" s="303" t="s">
        <v>195</v>
      </c>
      <c r="B22" s="116">
        <f t="shared" ca="1" si="83"/>
        <v>14302315.130000001</v>
      </c>
      <c r="C22" s="117">
        <f t="shared" ca="1" si="45"/>
        <v>14258250</v>
      </c>
      <c r="D22" s="118">
        <f t="shared" ca="1" si="84"/>
        <v>7</v>
      </c>
      <c r="E22" s="117" t="str">
        <f t="shared" ca="1" si="46"/>
        <v/>
      </c>
      <c r="F22" s="118" t="str">
        <f t="shared" ca="1" si="85"/>
        <v/>
      </c>
      <c r="G22" s="117" t="str">
        <f t="shared" ca="1" si="47"/>
        <v/>
      </c>
      <c r="H22" s="118" t="str">
        <f t="shared" ca="1" si="86"/>
        <v/>
      </c>
      <c r="I22" s="201">
        <f t="shared" ca="1" si="48"/>
        <v>12949800</v>
      </c>
      <c r="J22" s="118">
        <f t="shared" ca="1" si="49"/>
        <v>7</v>
      </c>
      <c r="K22" s="117">
        <f t="shared" ca="1" si="50"/>
        <v>6840000</v>
      </c>
      <c r="L22" s="118">
        <f t="shared" ca="1" si="49"/>
        <v>7</v>
      </c>
      <c r="M22" s="117">
        <f t="shared" ca="1" si="51"/>
        <v>15675000</v>
      </c>
      <c r="N22" s="118">
        <f t="shared" ref="N22" ca="1" si="201">IF($A22="","",IF(M22="","",IF($K$4="Media aritmética",(M22&lt;=$B22)*($E$5/$B$4)+(M22&gt;$B22)*0,IF(AND(ROUND(AVERAGE($C22,$E22,$G22,$I22,$K22,$M22,$O22,$Q22,$S22,$U22,$W22,$Y22,$AA22,$AC22,$AE22,$AG22,$AI22,$AK22,$AM22,$AO22,$AQ22),2)-$B22/2&lt;=M22,(ROUND(AVERAGE($C22,$E22,$G22,$I22,$K22,$M22,$O22,$Q22,$S22,$U22,$W22,$Y22,$AA22,$AC22,$AE22,$AG22,$AI22,$AK22,$AM22,$AO22,$AQ22),2)+$B22/2&gt;=M22)),($E$5/$B$4),0))))</f>
        <v>0</v>
      </c>
      <c r="O22" s="117">
        <f t="shared" ca="1" si="53"/>
        <v>4950000</v>
      </c>
      <c r="P22" s="118">
        <f t="shared" ref="P22" ca="1" si="202">IF($A22="","",IF(O22="","",IF($K$4="Media aritmética",(O22&lt;=$B22)*($E$5/$B$4)+(O22&gt;$B22)*0,IF(AND(ROUND(AVERAGE($C22,$E22,$G22,$I22,$K22,$M22,$O22,$Q22,$S22,$U22,$W22,$Y22,$AA22,$AC22,$AE22,$AG22,$AI22,$AK22,$AM22,$AO22,$AQ22),2)-$B22/2&lt;=O22,(ROUND(AVERAGE($C22,$E22,$G22,$I22,$K22,$M22,$O22,$Q22,$S22,$U22,$W22,$Y22,$AA22,$AC22,$AE22,$AG22,$AI22,$AK22,$AM22,$AO22,$AQ22),2)+$B22/2&gt;=O22)),($E$5/$B$4),0))))</f>
        <v>7</v>
      </c>
      <c r="Q22" s="117">
        <f t="shared" ca="1" si="55"/>
        <v>6618900</v>
      </c>
      <c r="R22" s="118">
        <f t="shared" ref="R22" ca="1" si="203">IF($A22="","",IF(Q22="","",IF($K$4="Media aritmética",(Q22&lt;=$B22)*($E$5/$B$4)+(Q22&gt;$B22)*0,IF(AND(ROUND(AVERAGE($C22,$E22,$G22,$I22,$K22,$M22,$O22,$Q22,$S22,$U22,$W22,$Y22,$AA22,$AC22,$AE22,$AG22,$AI22,$AK22,$AM22,$AO22,$AQ22),2)-$B22/2&lt;=Q22,(ROUND(AVERAGE($C22,$E22,$G22,$I22,$K22,$M22,$O22,$Q22,$S22,$U22,$W22,$Y22,$AA22,$AC22,$AE22,$AG22,$AI22,$AK22,$AM22,$AO22,$AQ22),2)+$B22/2&gt;=Q22)),($E$5/$B$4),0))))</f>
        <v>7</v>
      </c>
      <c r="S22" s="117" t="str">
        <f t="shared" ca="1" si="57"/>
        <v/>
      </c>
      <c r="T22" s="118" t="str">
        <f t="shared" ref="T22" ca="1" si="204">IF($A22="","",IF(S22="","",IF($K$4="Media aritmética",(S22&lt;=$B22)*($E$5/$B$4)+(S22&gt;$B22)*0,IF(AND(ROUND(AVERAGE($C22,$E22,$G22,$I22,$K22,$M22,$O22,$Q22,$S22,$U22,$W22,$Y22,$AA22,$AC22,$AE22,$AG22,$AI22,$AK22,$AM22,$AO22,$AQ22),2)-$B22/2&lt;=S22,(ROUND(AVERAGE($C22,$E22,$G22,$I22,$K22,$M22,$O22,$Q22,$S22,$U22,$W22,$Y22,$AA22,$AC22,$AE22,$AG22,$AI22,$AK22,$AM22,$AO22,$AQ22),2)+$B22/2&gt;=S22)),($E$5/$B$4),0))))</f>
        <v/>
      </c>
      <c r="U22" s="117">
        <f t="shared" ca="1" si="59"/>
        <v>13500000</v>
      </c>
      <c r="V22" s="118">
        <f t="shared" ref="V22" ca="1" si="205">IF($A22="","",IF(U22="","",IF($K$4="Media aritmética",(U22&lt;=$B22)*($E$5/$B$4)+(U22&gt;$B22)*0,IF(AND(ROUND(AVERAGE($C22,$E22,$G22,$I22,$K22,$M22,$O22,$Q22,$S22,$U22,$W22,$Y22,$AA22,$AC22,$AE22,$AG22,$AI22,$AK22,$AM22,$AO22,$AQ22),2)-$B22/2&lt;=U22,(ROUND(AVERAGE($C22,$E22,$G22,$I22,$K22,$M22,$O22,$Q22,$S22,$U22,$W22,$Y22,$AA22,$AC22,$AE22,$AG22,$AI22,$AK22,$AM22,$AO22,$AQ22),2)+$B22/2&gt;=U22)),($E$5/$B$4),0))))</f>
        <v>7</v>
      </c>
      <c r="W22" s="117">
        <f t="shared" ca="1" si="61"/>
        <v>27000000</v>
      </c>
      <c r="X22" s="118">
        <f t="shared" ref="X22" ca="1" si="206">IF($A22="","",IF(W22="","",IF($K$4="Media aritmética",(W22&lt;=$B22)*($E$5/$B$4)+(W22&gt;$B22)*0,IF(AND(ROUND(AVERAGE($C22,$E22,$G22,$I22,$K22,$M22,$O22,$Q22,$S22,$U22,$W22,$Y22,$AA22,$AC22,$AE22,$AG22,$AI22,$AK22,$AM22,$AO22,$AQ22),2)-$B22/2&lt;=W22,(ROUND(AVERAGE($C22,$E22,$G22,$I22,$K22,$M22,$O22,$Q22,$S22,$U22,$W22,$Y22,$AA22,$AC22,$AE22,$AG22,$AI22,$AK22,$AM22,$AO22,$AQ22),2)+$B22/2&gt;=W22)),($E$5/$B$4),0))))</f>
        <v>0</v>
      </c>
      <c r="Y22" s="117">
        <f t="shared" ca="1" si="63"/>
        <v>14804100</v>
      </c>
      <c r="Z22" s="118">
        <f t="shared" ref="Z22" ca="1" si="207">IF($A22="","",IF(Y22="","",IF($K$4="Media aritmética",(Y22&lt;=$B22)*($E$5/$B$4)+(Y22&gt;$B22)*0,IF(AND(ROUND(AVERAGE($C22,$E22,$G22,$I22,$K22,$M22,$O22,$Q22,$S22,$U22,$W22,$Y22,$AA22,$AC22,$AE22,$AG22,$AI22,$AK22,$AM22,$AO22,$AQ22),2)-$B22/2&lt;=Y22,(ROUND(AVERAGE($C22,$E22,$G22,$I22,$K22,$M22,$O22,$Q22,$S22,$U22,$W22,$Y22,$AA22,$AC22,$AE22,$AG22,$AI22,$AK22,$AM22,$AO22,$AQ22),2)+$B22/2&gt;=Y22)),($E$5/$B$4),0))))</f>
        <v>0</v>
      </c>
      <c r="AA22" s="117">
        <f t="shared" ca="1" si="65"/>
        <v>14808000</v>
      </c>
      <c r="AB22" s="118">
        <f t="shared" ref="AB22" ca="1" si="208">IF($A22="","",IF(AA22="","",IF($K$4="Media aritmética",(AA22&lt;=$B22)*($E$5/$B$4)+(AA22&gt;$B22)*0,IF(AND(ROUND(AVERAGE($C22,$E22,$G22,$I22,$K22,$M22,$O22,$Q22,$S22,$U22,$W22,$Y22,$AA22,$AC22,$AE22,$AG22,$AI22,$AK22,$AM22,$AO22,$AQ22),2)-$B22/2&lt;=AA22,(ROUND(AVERAGE($C22,$E22,$G22,$I22,$K22,$M22,$O22,$Q22,$S22,$U22,$W22,$Y22,$AA22,$AC22,$AE22,$AG22,$AI22,$AK22,$AM22,$AO22,$AQ22),2)+$B22/2&gt;=AA22)),($E$5/$B$4),0))))</f>
        <v>0</v>
      </c>
      <c r="AC22" s="117">
        <f t="shared" ca="1" si="67"/>
        <v>24000000</v>
      </c>
      <c r="AD22" s="118">
        <f t="shared" ref="AD22" ca="1" si="209">IF($A22="","",IF(AC22="","",IF($K$4="Media aritmética",(AC22&lt;=$B22)*($E$5/$B$4)+(AC22&gt;$B22)*0,IF(AND(ROUND(AVERAGE($C22,$E22,$G22,$I22,$K22,$M22,$O22,$Q22,$S22,$U22,$W22,$Y22,$AA22,$AC22,$AE22,$AG22,$AI22,$AK22,$AM22,$AO22,$AQ22),2)-$B22/2&lt;=AC22,(ROUND(AVERAGE($C22,$E22,$G22,$I22,$K22,$M22,$O22,$Q22,$S22,$U22,$W22,$Y22,$AA22,$AC22,$AE22,$AG22,$AI22,$AK22,$AM22,$AO22,$AQ22),2)+$B22/2&gt;=AC22)),($E$5/$B$4),0))))</f>
        <v>0</v>
      </c>
      <c r="AE22" s="117" t="str">
        <f t="shared" ca="1" si="69"/>
        <v/>
      </c>
      <c r="AF22" s="118" t="str">
        <f t="shared" ref="AF22" ca="1" si="210">IF($A22="","",IF(AE22="","",IF($K$4="Media aritmética",(AE22&lt;=$B22)*($E$5/$B$4)+(AE22&gt;$B22)*0,IF(AND(ROUND(AVERAGE($C22,$E22,$G22,$I22,$K22,$M22,$O22,$Q22,$S22,$U22,$W22,$Y22,$AA22,$AC22,$AE22,$AG22,$AI22,$AK22,$AM22,$AO22,$AQ22),2)-$B22/2&lt;=AE22,(ROUND(AVERAGE($C22,$E22,$G22,$I22,$K22,$M22,$O22,$Q22,$S22,$U22,$W22,$Y22,$AA22,$AC22,$AE22,$AG22,$AI22,$AK22,$AM22,$AO22,$AQ22),2)+$B22/2&gt;=AE22)),($E$5/$B$4),0))))</f>
        <v/>
      </c>
      <c r="AG22" s="117">
        <f t="shared" ca="1" si="71"/>
        <v>10200000</v>
      </c>
      <c r="AH22" s="118">
        <f t="shared" ref="AH22" ca="1" si="211">IF($A22="","",IF(AG22="","",IF($K$4="Media aritmética",(AG22&lt;=$B22)*($E$5/$B$4)+(AG22&gt;$B22)*0,IF(AND(ROUND(AVERAGE($C22,$E22,$G22,$I22,$K22,$M22,$O22,$Q22,$S22,$U22,$W22,$Y22,$AA22,$AC22,$AE22,$AG22,$AI22,$AK22,$AM22,$AO22,$AQ22),2)-$B22/2&lt;=AG22,(ROUND(AVERAGE($C22,$E22,$G22,$I22,$K22,$M22,$O22,$Q22,$S22,$U22,$W22,$Y22,$AA22,$AC22,$AE22,$AG22,$AI22,$AK22,$AM22,$AO22,$AQ22),2)+$B22/2&gt;=AG22)),($E$5/$B$4),0))))</f>
        <v>7</v>
      </c>
      <c r="AI22" s="117">
        <f t="shared" ca="1" si="73"/>
        <v>9877542</v>
      </c>
      <c r="AJ22" s="118">
        <f t="shared" ref="AJ22" ca="1" si="212">IF($A22="","",IF(AI22="","",IF($K$4="Media aritmética",(AI22&lt;=$B22)*($E$5/$B$4)+(AI22&gt;$B22)*0,IF(AND(ROUND(AVERAGE($C22,$E22,$G22,$I22,$K22,$M22,$O22,$Q22,$S22,$U22,$W22,$Y22,$AA22,$AC22,$AE22,$AG22,$AI22,$AK22,$AM22,$AO22,$AQ22),2)-$B22/2&lt;=AI22,(ROUND(AVERAGE($C22,$E22,$G22,$I22,$K22,$M22,$O22,$Q22,$S22,$U22,$W22,$Y22,$AA22,$AC22,$AE22,$AG22,$AI22,$AK22,$AM22,$AO22,$AQ22),2)+$B22/2&gt;=AI22)),($E$5/$B$4),0))))</f>
        <v>7</v>
      </c>
      <c r="AK22" s="117">
        <f t="shared" ca="1" si="75"/>
        <v>14805450</v>
      </c>
      <c r="AL22" s="118">
        <f t="shared" ref="AL22" ca="1" si="213">IF($A22="","",IF(AK22="","",IF($K$4="Media aritmética",(AK22&lt;=$B22)*($E$5/$B$4)+(AK22&gt;$B22)*0,IF(AND(ROUND(AVERAGE($C22,$E22,$G22,$I22,$K22,$M22,$O22,$Q22,$S22,$U22,$W22,$Y22,$AA22,$AC22,$AE22,$AG22,$AI22,$AK22,$AM22,$AO22,$AQ22),2)-$B22/2&lt;=AK22,(ROUND(AVERAGE($C22,$E22,$G22,$I22,$K22,$M22,$O22,$Q22,$S22,$U22,$W22,$Y22,$AA22,$AC22,$AE22,$AG22,$AI22,$AK22,$AM22,$AO22,$AQ22),2)+$B22/2&gt;=AK22)),($E$5/$B$4),0))))</f>
        <v>0</v>
      </c>
      <c r="AM22" s="117">
        <f t="shared" ca="1" si="77"/>
        <v>13050000</v>
      </c>
      <c r="AN22" s="118">
        <f t="shared" ref="AN22" ca="1" si="214">IF($A22="","",IF(AM22="","",IF($K$4="Media aritmética",(AM22&lt;=$B22)*($E$5/$B$4)+(AM22&gt;$B22)*0,IF(AND(ROUND(AVERAGE($C22,$E22,$G22,$I22,$K22,$M22,$O22,$Q22,$S22,$U22,$W22,$Y22,$AA22,$AC22,$AE22,$AG22,$AI22,$AK22,$AM22,$AO22,$AQ22),2)-$B22/2&lt;=AM22,(ROUND(AVERAGE($C22,$E22,$G22,$I22,$K22,$M22,$O22,$Q22,$S22,$U22,$W22,$Y22,$AA22,$AC22,$AE22,$AG22,$AI22,$AK22,$AM22,$AO22,$AQ22),2)+$B22/2&gt;=AM22)),($E$5/$B$4),0))))</f>
        <v>7</v>
      </c>
      <c r="AO22" s="117" t="str">
        <f t="shared" ca="1" si="79"/>
        <v/>
      </c>
      <c r="AP22" s="118" t="str">
        <f t="shared" ref="AP22" ca="1" si="215">IF($A22="","",IF(AO22="","",IF($K$4="Media aritmética",(AO22&lt;=$B22)*($E$5/$B$4)+(AO22&gt;$B22)*0,IF(AND(ROUND(AVERAGE($C22,$E22,$G22,$I22,$K22,$M22,$O22,$Q22,$S22,$U22,$W22,$Y22,$AA22,$AC22,$AE22,$AG22,$AI22,$AK22,$AM22,$AO22,$AQ22),2)-$B22/2&lt;=AO22,(ROUND(AVERAGE($C22,$E22,$G22,$I22,$K22,$M22,$O22,$Q22,$S22,$U22,$W22,$Y22,$AA22,$AC22,$AE22,$AG22,$AI22,$AK22,$AM22,$AO22,$AQ22),2)+$B22/2&gt;=AO22)),($E$5/$B$4),0))))</f>
        <v/>
      </c>
      <c r="AQ22" s="117">
        <f t="shared" ca="1" si="81"/>
        <v>25500000</v>
      </c>
      <c r="AR22" s="118">
        <f t="shared" ref="AR22" ca="1" si="216">IF($A22="","",IF(AQ22="","",IF($K$4="Media aritmética",(AQ22&lt;=$B22)*($E$5/$B$4)+(AQ22&gt;$B22)*0,IF(AND(ROUND(AVERAGE($C22,$E22,$G22,$I22,$K22,$M22,$O22,$Q22,$S22,$U22,$W22,$Y22,$AA22,$AC22,$AE22,$AG22,$AI22,$AK22,$AM22,$AO22,$AQ22),2)-$B22/2&lt;=AQ22,(ROUND(AVERAGE($C22,$E22,$G22,$I22,$K22,$M22,$O22,$Q22,$S22,$U22,$W22,$Y22,$AA22,$AC22,$AE22,$AG22,$AI22,$AK22,$AM22,$AO22,$AQ22),2)+$B22/2&gt;=AQ22)),($E$5/$B$4),0))))</f>
        <v>0</v>
      </c>
      <c r="AT22" s="232">
        <f t="shared" ca="1" si="103"/>
        <v>14302315.125</v>
      </c>
      <c r="AU22" s="233">
        <f t="shared" ca="1" si="104"/>
        <v>6254733.281832967</v>
      </c>
    </row>
    <row r="23" spans="1:47" ht="21.75" customHeight="1" outlineLevel="1" x14ac:dyDescent="0.25">
      <c r="A23" s="295" t="s">
        <v>201</v>
      </c>
      <c r="B23" s="116">
        <f t="shared" ca="1" si="83"/>
        <v>27051672.190000001</v>
      </c>
      <c r="C23" s="117">
        <f t="shared" ca="1" si="45"/>
        <v>26067200</v>
      </c>
      <c r="D23" s="118">
        <f t="shared" ca="1" si="84"/>
        <v>7</v>
      </c>
      <c r="E23" s="117" t="str">
        <f t="shared" ca="1" si="46"/>
        <v/>
      </c>
      <c r="F23" s="118" t="str">
        <f t="shared" ca="1" si="85"/>
        <v/>
      </c>
      <c r="G23" s="117" t="str">
        <f t="shared" ca="1" si="47"/>
        <v/>
      </c>
      <c r="H23" s="118" t="str">
        <f t="shared" ca="1" si="86"/>
        <v/>
      </c>
      <c r="I23" s="201">
        <f t="shared" ca="1" si="48"/>
        <v>22604800</v>
      </c>
      <c r="J23" s="118">
        <f t="shared" ca="1" si="49"/>
        <v>7</v>
      </c>
      <c r="K23" s="117">
        <f t="shared" ca="1" si="50"/>
        <v>17120000</v>
      </c>
      <c r="L23" s="118">
        <f t="shared" ca="1" si="49"/>
        <v>7</v>
      </c>
      <c r="M23" s="117">
        <f t="shared" ca="1" si="51"/>
        <v>31680000</v>
      </c>
      <c r="N23" s="118">
        <f t="shared" ref="N23" ca="1" si="217">IF($A23="","",IF(M23="","",IF($K$4="Media aritmética",(M23&lt;=$B23)*($E$5/$B$4)+(M23&gt;$B23)*0,IF(AND(ROUND(AVERAGE($C23,$E23,$G23,$I23,$K23,$M23,$O23,$Q23,$S23,$U23,$W23,$Y23,$AA23,$AC23,$AE23,$AG23,$AI23,$AK23,$AM23,$AO23,$AQ23),2)-$B23/2&lt;=M23,(ROUND(AVERAGE($C23,$E23,$G23,$I23,$K23,$M23,$O23,$Q23,$S23,$U23,$W23,$Y23,$AA23,$AC23,$AE23,$AG23,$AI23,$AK23,$AM23,$AO23,$AQ23),2)+$B23/2&gt;=M23)),($E$5/$B$4),0))))</f>
        <v>0</v>
      </c>
      <c r="O23" s="117">
        <f t="shared" ca="1" si="53"/>
        <v>24000000</v>
      </c>
      <c r="P23" s="118">
        <f t="shared" ref="P23" ca="1" si="218">IF($A23="","",IF(O23="","",IF($K$4="Media aritmética",(O23&lt;=$B23)*($E$5/$B$4)+(O23&gt;$B23)*0,IF(AND(ROUND(AVERAGE($C23,$E23,$G23,$I23,$K23,$M23,$O23,$Q23,$S23,$U23,$W23,$Y23,$AA23,$AC23,$AE23,$AG23,$AI23,$AK23,$AM23,$AO23,$AQ23),2)-$B23/2&lt;=O23,(ROUND(AVERAGE($C23,$E23,$G23,$I23,$K23,$M23,$O23,$Q23,$S23,$U23,$W23,$Y23,$AA23,$AC23,$AE23,$AG23,$AI23,$AK23,$AM23,$AO23,$AQ23),2)+$B23/2&gt;=O23)),($E$5/$B$4),0))))</f>
        <v>7</v>
      </c>
      <c r="Q23" s="117">
        <f t="shared" ca="1" si="55"/>
        <v>20144000</v>
      </c>
      <c r="R23" s="118">
        <f t="shared" ref="R23" ca="1" si="219">IF($A23="","",IF(Q23="","",IF($K$4="Media aritmética",(Q23&lt;=$B23)*($E$5/$B$4)+(Q23&gt;$B23)*0,IF(AND(ROUND(AVERAGE($C23,$E23,$G23,$I23,$K23,$M23,$O23,$Q23,$S23,$U23,$W23,$Y23,$AA23,$AC23,$AE23,$AG23,$AI23,$AK23,$AM23,$AO23,$AQ23),2)-$B23/2&lt;=Q23,(ROUND(AVERAGE($C23,$E23,$G23,$I23,$K23,$M23,$O23,$Q23,$S23,$U23,$W23,$Y23,$AA23,$AC23,$AE23,$AG23,$AI23,$AK23,$AM23,$AO23,$AQ23),2)+$B23/2&gt;=Q23)),($E$5/$B$4),0))))</f>
        <v>7</v>
      </c>
      <c r="S23" s="117" t="str">
        <f t="shared" ca="1" si="57"/>
        <v/>
      </c>
      <c r="T23" s="118" t="str">
        <f t="shared" ref="T23" ca="1" si="220">IF($A23="","",IF(S23="","",IF($K$4="Media aritmética",(S23&lt;=$B23)*($E$5/$B$4)+(S23&gt;$B23)*0,IF(AND(ROUND(AVERAGE($C23,$E23,$G23,$I23,$K23,$M23,$O23,$Q23,$S23,$U23,$W23,$Y23,$AA23,$AC23,$AE23,$AG23,$AI23,$AK23,$AM23,$AO23,$AQ23),2)-$B23/2&lt;=S23,(ROUND(AVERAGE($C23,$E23,$G23,$I23,$K23,$M23,$O23,$Q23,$S23,$U23,$W23,$Y23,$AA23,$AC23,$AE23,$AG23,$AI23,$AK23,$AM23,$AO23,$AQ23),2)+$B23/2&gt;=S23)),($E$5/$B$4),0))))</f>
        <v/>
      </c>
      <c r="U23" s="117">
        <f t="shared" ca="1" si="59"/>
        <v>32000000</v>
      </c>
      <c r="V23" s="118">
        <f t="shared" ref="V23" ca="1" si="221">IF($A23="","",IF(U23="","",IF($K$4="Media aritmética",(U23&lt;=$B23)*($E$5/$B$4)+(U23&gt;$B23)*0,IF(AND(ROUND(AVERAGE($C23,$E23,$G23,$I23,$K23,$M23,$O23,$Q23,$S23,$U23,$W23,$Y23,$AA23,$AC23,$AE23,$AG23,$AI23,$AK23,$AM23,$AO23,$AQ23),2)-$B23/2&lt;=U23,(ROUND(AVERAGE($C23,$E23,$G23,$I23,$K23,$M23,$O23,$Q23,$S23,$U23,$W23,$Y23,$AA23,$AC23,$AE23,$AG23,$AI23,$AK23,$AM23,$AO23,$AQ23),2)+$B23/2&gt;=U23)),($E$5/$B$4),0))))</f>
        <v>0</v>
      </c>
      <c r="W23" s="117">
        <f t="shared" ca="1" si="61"/>
        <v>24000000</v>
      </c>
      <c r="X23" s="118">
        <f t="shared" ref="X23" ca="1" si="222">IF($A23="","",IF(W23="","",IF($K$4="Media aritmética",(W23&lt;=$B23)*($E$5/$B$4)+(W23&gt;$B23)*0,IF(AND(ROUND(AVERAGE($C23,$E23,$G23,$I23,$K23,$M23,$O23,$Q23,$S23,$U23,$W23,$Y23,$AA23,$AC23,$AE23,$AG23,$AI23,$AK23,$AM23,$AO23,$AQ23),2)-$B23/2&lt;=W23,(ROUND(AVERAGE($C23,$E23,$G23,$I23,$K23,$M23,$O23,$Q23,$S23,$U23,$W23,$Y23,$AA23,$AC23,$AE23,$AG23,$AI23,$AK23,$AM23,$AO23,$AQ23),2)+$B23/2&gt;=W23)),($E$5/$B$4),0))))</f>
        <v>7</v>
      </c>
      <c r="Y23" s="117">
        <f t="shared" ca="1" si="63"/>
        <v>29519200</v>
      </c>
      <c r="Z23" s="118">
        <f t="shared" ref="Z23" ca="1" si="223">IF($A23="","",IF(Y23="","",IF($K$4="Media aritmética",(Y23&lt;=$B23)*($E$5/$B$4)+(Y23&gt;$B23)*0,IF(AND(ROUND(AVERAGE($C23,$E23,$G23,$I23,$K23,$M23,$O23,$Q23,$S23,$U23,$W23,$Y23,$AA23,$AC23,$AE23,$AG23,$AI23,$AK23,$AM23,$AO23,$AQ23),2)-$B23/2&lt;=Y23,(ROUND(AVERAGE($C23,$E23,$G23,$I23,$K23,$M23,$O23,$Q23,$S23,$U23,$W23,$Y23,$AA23,$AC23,$AE23,$AG23,$AI23,$AK23,$AM23,$AO23,$AQ23),2)+$B23/2&gt;=Y23)),($E$5/$B$4),0))))</f>
        <v>0</v>
      </c>
      <c r="AA23" s="117">
        <f t="shared" ca="1" si="65"/>
        <v>29516800</v>
      </c>
      <c r="AB23" s="118">
        <f t="shared" ref="AB23" ca="1" si="224">IF($A23="","",IF(AA23="","",IF($K$4="Media aritmética",(AA23&lt;=$B23)*($E$5/$B$4)+(AA23&gt;$B23)*0,IF(AND(ROUND(AVERAGE($C23,$E23,$G23,$I23,$K23,$M23,$O23,$Q23,$S23,$U23,$W23,$Y23,$AA23,$AC23,$AE23,$AG23,$AI23,$AK23,$AM23,$AO23,$AQ23),2)-$B23/2&lt;=AA23,(ROUND(AVERAGE($C23,$E23,$G23,$I23,$K23,$M23,$O23,$Q23,$S23,$U23,$W23,$Y23,$AA23,$AC23,$AE23,$AG23,$AI23,$AK23,$AM23,$AO23,$AQ23),2)+$B23/2&gt;=AA23)),($E$5/$B$4),0))))</f>
        <v>0</v>
      </c>
      <c r="AC23" s="117">
        <f t="shared" ca="1" si="67"/>
        <v>35920000</v>
      </c>
      <c r="AD23" s="118">
        <f t="shared" ref="AD23" ca="1" si="225">IF($A23="","",IF(AC23="","",IF($K$4="Media aritmética",(AC23&lt;=$B23)*($E$5/$B$4)+(AC23&gt;$B23)*0,IF(AND(ROUND(AVERAGE($C23,$E23,$G23,$I23,$K23,$M23,$O23,$Q23,$S23,$U23,$W23,$Y23,$AA23,$AC23,$AE23,$AG23,$AI23,$AK23,$AM23,$AO23,$AQ23),2)-$B23/2&lt;=AC23,(ROUND(AVERAGE($C23,$E23,$G23,$I23,$K23,$M23,$O23,$Q23,$S23,$U23,$W23,$Y23,$AA23,$AC23,$AE23,$AG23,$AI23,$AK23,$AM23,$AO23,$AQ23),2)+$B23/2&gt;=AC23)),($E$5/$B$4),0))))</f>
        <v>0</v>
      </c>
      <c r="AE23" s="117" t="str">
        <f t="shared" ca="1" si="69"/>
        <v/>
      </c>
      <c r="AF23" s="118" t="str">
        <f t="shared" ref="AF23" ca="1" si="226">IF($A23="","",IF(AE23="","",IF($K$4="Media aritmética",(AE23&lt;=$B23)*($E$5/$B$4)+(AE23&gt;$B23)*0,IF(AND(ROUND(AVERAGE($C23,$E23,$G23,$I23,$K23,$M23,$O23,$Q23,$S23,$U23,$W23,$Y23,$AA23,$AC23,$AE23,$AG23,$AI23,$AK23,$AM23,$AO23,$AQ23),2)-$B23/2&lt;=AE23,(ROUND(AVERAGE($C23,$E23,$G23,$I23,$K23,$M23,$O23,$Q23,$S23,$U23,$W23,$Y23,$AA23,$AC23,$AE23,$AG23,$AI23,$AK23,$AM23,$AO23,$AQ23),2)+$B23/2&gt;=AE23)),($E$5/$B$4),0))))</f>
        <v/>
      </c>
      <c r="AG23" s="117">
        <f t="shared" ca="1" si="71"/>
        <v>21360000</v>
      </c>
      <c r="AH23" s="118">
        <f t="shared" ref="AH23" ca="1" si="227">IF($A23="","",IF(AG23="","",IF($K$4="Media aritmética",(AG23&lt;=$B23)*($E$5/$B$4)+(AG23&gt;$B23)*0,IF(AND(ROUND(AVERAGE($C23,$E23,$G23,$I23,$K23,$M23,$O23,$Q23,$S23,$U23,$W23,$Y23,$AA23,$AC23,$AE23,$AG23,$AI23,$AK23,$AM23,$AO23,$AQ23),2)-$B23/2&lt;=AG23,(ROUND(AVERAGE($C23,$E23,$G23,$I23,$K23,$M23,$O23,$Q23,$S23,$U23,$W23,$Y23,$AA23,$AC23,$AE23,$AG23,$AI23,$AK23,$AM23,$AO23,$AQ23),2)+$B23/2&gt;=AG23)),($E$5/$B$4),0))))</f>
        <v>7</v>
      </c>
      <c r="AI23" s="117">
        <f t="shared" ca="1" si="73"/>
        <v>48575555</v>
      </c>
      <c r="AJ23" s="118">
        <f t="shared" ref="AJ23" ca="1" si="228">IF($A23="","",IF(AI23="","",IF($K$4="Media aritmética",(AI23&lt;=$B23)*($E$5/$B$4)+(AI23&gt;$B23)*0,IF(AND(ROUND(AVERAGE($C23,$E23,$G23,$I23,$K23,$M23,$O23,$Q23,$S23,$U23,$W23,$Y23,$AA23,$AC23,$AE23,$AG23,$AI23,$AK23,$AM23,$AO23,$AQ23),2)-$B23/2&lt;=AI23,(ROUND(AVERAGE($C23,$E23,$G23,$I23,$K23,$M23,$O23,$Q23,$S23,$U23,$W23,$Y23,$AA23,$AC23,$AE23,$AG23,$AI23,$AK23,$AM23,$AO23,$AQ23),2)+$B23/2&gt;=AI23)),($E$5/$B$4),0))))</f>
        <v>0</v>
      </c>
      <c r="AK23" s="117">
        <f t="shared" ca="1" si="75"/>
        <v>29519200</v>
      </c>
      <c r="AL23" s="118">
        <f t="shared" ref="AL23" ca="1" si="229">IF($A23="","",IF(AK23="","",IF($K$4="Media aritmética",(AK23&lt;=$B23)*($E$5/$B$4)+(AK23&gt;$B23)*0,IF(AND(ROUND(AVERAGE($C23,$E23,$G23,$I23,$K23,$M23,$O23,$Q23,$S23,$U23,$W23,$Y23,$AA23,$AC23,$AE23,$AG23,$AI23,$AK23,$AM23,$AO23,$AQ23),2)-$B23/2&lt;=AK23,(ROUND(AVERAGE($C23,$E23,$G23,$I23,$K23,$M23,$O23,$Q23,$S23,$U23,$W23,$Y23,$AA23,$AC23,$AE23,$AG23,$AI23,$AK23,$AM23,$AO23,$AQ23),2)+$B23/2&gt;=AK23)),($E$5/$B$4),0))))</f>
        <v>0</v>
      </c>
      <c r="AM23" s="117">
        <f t="shared" ca="1" si="77"/>
        <v>15200000</v>
      </c>
      <c r="AN23" s="118">
        <f t="shared" ref="AN23" ca="1" si="230">IF($A23="","",IF(AM23="","",IF($K$4="Media aritmética",(AM23&lt;=$B23)*($E$5/$B$4)+(AM23&gt;$B23)*0,IF(AND(ROUND(AVERAGE($C23,$E23,$G23,$I23,$K23,$M23,$O23,$Q23,$S23,$U23,$W23,$Y23,$AA23,$AC23,$AE23,$AG23,$AI23,$AK23,$AM23,$AO23,$AQ23),2)-$B23/2&lt;=AM23,(ROUND(AVERAGE($C23,$E23,$G23,$I23,$K23,$M23,$O23,$Q23,$S23,$U23,$W23,$Y23,$AA23,$AC23,$AE23,$AG23,$AI23,$AK23,$AM23,$AO23,$AQ23),2)+$B23/2&gt;=AM23)),($E$5/$B$4),0))))</f>
        <v>7</v>
      </c>
      <c r="AO23" s="117" t="str">
        <f t="shared" ca="1" si="79"/>
        <v/>
      </c>
      <c r="AP23" s="118" t="str">
        <f t="shared" ref="AP23" ca="1" si="231">IF($A23="","",IF(AO23="","",IF($K$4="Media aritmética",(AO23&lt;=$B23)*($E$5/$B$4)+(AO23&gt;$B23)*0,IF(AND(ROUND(AVERAGE($C23,$E23,$G23,$I23,$K23,$M23,$O23,$Q23,$S23,$U23,$W23,$Y23,$AA23,$AC23,$AE23,$AG23,$AI23,$AK23,$AM23,$AO23,$AQ23),2)-$B23/2&lt;=AO23,(ROUND(AVERAGE($C23,$E23,$G23,$I23,$K23,$M23,$O23,$Q23,$S23,$U23,$W23,$Y23,$AA23,$AC23,$AE23,$AG23,$AI23,$AK23,$AM23,$AO23,$AQ23),2)+$B23/2&gt;=AO23)),($E$5/$B$4),0))))</f>
        <v/>
      </c>
      <c r="AQ23" s="117">
        <f t="shared" ca="1" si="81"/>
        <v>25600000</v>
      </c>
      <c r="AR23" s="118">
        <f t="shared" ref="AR23" ca="1" si="232">IF($A23="","",IF(AQ23="","",IF($K$4="Media aritmética",(AQ23&lt;=$B23)*($E$5/$B$4)+(AQ23&gt;$B23)*0,IF(AND(ROUND(AVERAGE($C23,$E23,$G23,$I23,$K23,$M23,$O23,$Q23,$S23,$U23,$W23,$Y23,$AA23,$AC23,$AE23,$AG23,$AI23,$AK23,$AM23,$AO23,$AQ23),2)-$B23/2&lt;=AQ23,(ROUND(AVERAGE($C23,$E23,$G23,$I23,$K23,$M23,$O23,$Q23,$S23,$U23,$W23,$Y23,$AA23,$AC23,$AE23,$AG23,$AI23,$AK23,$AM23,$AO23,$AQ23),2)+$B23/2&gt;=AQ23)),($E$5/$B$4),0))))</f>
        <v>7</v>
      </c>
      <c r="AT23" s="232">
        <f t="shared" ca="1" si="103"/>
        <v>27051672.1875</v>
      </c>
      <c r="AU23" s="233">
        <f t="shared" ca="1" si="104"/>
        <v>7773248.6279814504</v>
      </c>
    </row>
    <row r="24" spans="1:47" ht="21.75" customHeight="1" outlineLevel="1" x14ac:dyDescent="0.25">
      <c r="A24" s="295" t="s">
        <v>501</v>
      </c>
      <c r="B24" s="116">
        <f t="shared" ca="1" si="83"/>
        <v>21572749.440000001</v>
      </c>
      <c r="C24" s="117">
        <f t="shared" ca="1" si="45"/>
        <v>19869150</v>
      </c>
      <c r="D24" s="118">
        <f t="shared" ca="1" si="84"/>
        <v>7</v>
      </c>
      <c r="E24" s="117" t="str">
        <f t="shared" ca="1" si="46"/>
        <v/>
      </c>
      <c r="F24" s="118" t="str">
        <f t="shared" ca="1" si="85"/>
        <v/>
      </c>
      <c r="G24" s="117" t="str">
        <f t="shared" ca="1" si="47"/>
        <v/>
      </c>
      <c r="H24" s="118" t="str">
        <f t="shared" ca="1" si="86"/>
        <v/>
      </c>
      <c r="I24" s="201">
        <f t="shared" ca="1" si="48"/>
        <v>21168000</v>
      </c>
      <c r="J24" s="118">
        <f t="shared" ca="1" si="49"/>
        <v>7</v>
      </c>
      <c r="K24" s="117">
        <f t="shared" ca="1" si="50"/>
        <v>15225000</v>
      </c>
      <c r="L24" s="118">
        <f t="shared" ca="1" si="49"/>
        <v>7</v>
      </c>
      <c r="M24" s="117">
        <f t="shared" ca="1" si="51"/>
        <v>23100000</v>
      </c>
      <c r="N24" s="118">
        <f t="shared" ref="N24" ca="1" si="233">IF($A24="","",IF(M24="","",IF($K$4="Media aritmética",(M24&lt;=$B24)*($E$5/$B$4)+(M24&gt;$B24)*0,IF(AND(ROUND(AVERAGE($C24,$E24,$G24,$I24,$K24,$M24,$O24,$Q24,$S24,$U24,$W24,$Y24,$AA24,$AC24,$AE24,$AG24,$AI24,$AK24,$AM24,$AO24,$AQ24),2)-$B24/2&lt;=M24,(ROUND(AVERAGE($C24,$E24,$G24,$I24,$K24,$M24,$O24,$Q24,$S24,$U24,$W24,$Y24,$AA24,$AC24,$AE24,$AG24,$AI24,$AK24,$AM24,$AO24,$AQ24),2)+$B24/2&gt;=M24)),($E$5/$B$4),0))))</f>
        <v>0</v>
      </c>
      <c r="O24" s="117">
        <f t="shared" ca="1" si="53"/>
        <v>17325000</v>
      </c>
      <c r="P24" s="118">
        <f t="shared" ref="P24" ca="1" si="234">IF($A24="","",IF(O24="","",IF($K$4="Media aritmética",(O24&lt;=$B24)*($E$5/$B$4)+(O24&gt;$B24)*0,IF(AND(ROUND(AVERAGE($C24,$E24,$G24,$I24,$K24,$M24,$O24,$Q24,$S24,$U24,$W24,$Y24,$AA24,$AC24,$AE24,$AG24,$AI24,$AK24,$AM24,$AO24,$AQ24),2)-$B24/2&lt;=O24,(ROUND(AVERAGE($C24,$E24,$G24,$I24,$K24,$M24,$O24,$Q24,$S24,$U24,$W24,$Y24,$AA24,$AC24,$AE24,$AG24,$AI24,$AK24,$AM24,$AO24,$AQ24),2)+$B24/2&gt;=O24)),($E$5/$B$4),0))))</f>
        <v>7</v>
      </c>
      <c r="Q24" s="117">
        <f t="shared" ca="1" si="55"/>
        <v>19834500</v>
      </c>
      <c r="R24" s="118">
        <f t="shared" ref="R24" ca="1" si="235">IF($A24="","",IF(Q24="","",IF($K$4="Media aritmética",(Q24&lt;=$B24)*($E$5/$B$4)+(Q24&gt;$B24)*0,IF(AND(ROUND(AVERAGE($C24,$E24,$G24,$I24,$K24,$M24,$O24,$Q24,$S24,$U24,$W24,$Y24,$AA24,$AC24,$AE24,$AG24,$AI24,$AK24,$AM24,$AO24,$AQ24),2)-$B24/2&lt;=Q24,(ROUND(AVERAGE($C24,$E24,$G24,$I24,$K24,$M24,$O24,$Q24,$S24,$U24,$W24,$Y24,$AA24,$AC24,$AE24,$AG24,$AI24,$AK24,$AM24,$AO24,$AQ24),2)+$B24/2&gt;=Q24)),($E$5/$B$4),0))))</f>
        <v>7</v>
      </c>
      <c r="S24" s="117" t="str">
        <f t="shared" ca="1" si="57"/>
        <v/>
      </c>
      <c r="T24" s="118" t="str">
        <f t="shared" ref="T24" ca="1" si="236">IF($A24="","",IF(S24="","",IF($K$4="Media aritmética",(S24&lt;=$B24)*($E$5/$B$4)+(S24&gt;$B24)*0,IF(AND(ROUND(AVERAGE($C24,$E24,$G24,$I24,$K24,$M24,$O24,$Q24,$S24,$U24,$W24,$Y24,$AA24,$AC24,$AE24,$AG24,$AI24,$AK24,$AM24,$AO24,$AQ24),2)-$B24/2&lt;=S24,(ROUND(AVERAGE($C24,$E24,$G24,$I24,$K24,$M24,$O24,$Q24,$S24,$U24,$W24,$Y24,$AA24,$AC24,$AE24,$AG24,$AI24,$AK24,$AM24,$AO24,$AQ24),2)+$B24/2&gt;=S24)),($E$5/$B$4),0))))</f>
        <v/>
      </c>
      <c r="U24" s="117">
        <f t="shared" ca="1" si="59"/>
        <v>26250000</v>
      </c>
      <c r="V24" s="118">
        <f t="shared" ref="V24" ca="1" si="237">IF($A24="","",IF(U24="","",IF($K$4="Media aritmética",(U24&lt;=$B24)*($E$5/$B$4)+(U24&gt;$B24)*0,IF(AND(ROUND(AVERAGE($C24,$E24,$G24,$I24,$K24,$M24,$O24,$Q24,$S24,$U24,$W24,$Y24,$AA24,$AC24,$AE24,$AG24,$AI24,$AK24,$AM24,$AO24,$AQ24),2)-$B24/2&lt;=U24,(ROUND(AVERAGE($C24,$E24,$G24,$I24,$K24,$M24,$O24,$Q24,$S24,$U24,$W24,$Y24,$AA24,$AC24,$AE24,$AG24,$AI24,$AK24,$AM24,$AO24,$AQ24),2)+$B24/2&gt;=U24)),($E$5/$B$4),0))))</f>
        <v>0</v>
      </c>
      <c r="W24" s="117">
        <f t="shared" ca="1" si="61"/>
        <v>16800000</v>
      </c>
      <c r="X24" s="118">
        <f t="shared" ref="X24" ca="1" si="238">IF($A24="","",IF(W24="","",IF($K$4="Media aritmética",(W24&lt;=$B24)*($E$5/$B$4)+(W24&gt;$B24)*0,IF(AND(ROUND(AVERAGE($C24,$E24,$G24,$I24,$K24,$M24,$O24,$Q24,$S24,$U24,$W24,$Y24,$AA24,$AC24,$AE24,$AG24,$AI24,$AK24,$AM24,$AO24,$AQ24),2)-$B24/2&lt;=W24,(ROUND(AVERAGE($C24,$E24,$G24,$I24,$K24,$M24,$O24,$Q24,$S24,$U24,$W24,$Y24,$AA24,$AC24,$AE24,$AG24,$AI24,$AK24,$AM24,$AO24,$AQ24),2)+$B24/2&gt;=W24)),($E$5/$B$4),0))))</f>
        <v>7</v>
      </c>
      <c r="Y24" s="117">
        <f t="shared" ca="1" si="63"/>
        <v>21103950</v>
      </c>
      <c r="Z24" s="118">
        <f t="shared" ref="Z24" ca="1" si="239">IF($A24="","",IF(Y24="","",IF($K$4="Media aritmética",(Y24&lt;=$B24)*($E$5/$B$4)+(Y24&gt;$B24)*0,IF(AND(ROUND(AVERAGE($C24,$E24,$G24,$I24,$K24,$M24,$O24,$Q24,$S24,$U24,$W24,$Y24,$AA24,$AC24,$AE24,$AG24,$AI24,$AK24,$AM24,$AO24,$AQ24),2)-$B24/2&lt;=Y24,(ROUND(AVERAGE($C24,$E24,$G24,$I24,$K24,$M24,$O24,$Q24,$S24,$U24,$W24,$Y24,$AA24,$AC24,$AE24,$AG24,$AI24,$AK24,$AM24,$AO24,$AQ24),2)+$B24/2&gt;=Y24)),($E$5/$B$4),0))))</f>
        <v>7</v>
      </c>
      <c r="AA24" s="117">
        <f t="shared" ca="1" si="65"/>
        <v>21052500</v>
      </c>
      <c r="AB24" s="118">
        <f t="shared" ref="AB24" ca="1" si="240">IF($A24="","",IF(AA24="","",IF($K$4="Media aritmética",(AA24&lt;=$B24)*($E$5/$B$4)+(AA24&gt;$B24)*0,IF(AND(ROUND(AVERAGE($C24,$E24,$G24,$I24,$K24,$M24,$O24,$Q24,$S24,$U24,$W24,$Y24,$AA24,$AC24,$AE24,$AG24,$AI24,$AK24,$AM24,$AO24,$AQ24),2)-$B24/2&lt;=AA24,(ROUND(AVERAGE($C24,$E24,$G24,$I24,$K24,$M24,$O24,$Q24,$S24,$U24,$W24,$Y24,$AA24,$AC24,$AE24,$AG24,$AI24,$AK24,$AM24,$AO24,$AQ24),2)+$B24/2&gt;=AA24)),($E$5/$B$4),0))))</f>
        <v>7</v>
      </c>
      <c r="AC24" s="117">
        <f t="shared" ca="1" si="67"/>
        <v>25200000</v>
      </c>
      <c r="AD24" s="118">
        <f t="shared" ref="AD24" ca="1" si="241">IF($A24="","",IF(AC24="","",IF($K$4="Media aritmética",(AC24&lt;=$B24)*($E$5/$B$4)+(AC24&gt;$B24)*0,IF(AND(ROUND(AVERAGE($C24,$E24,$G24,$I24,$K24,$M24,$O24,$Q24,$S24,$U24,$W24,$Y24,$AA24,$AC24,$AE24,$AG24,$AI24,$AK24,$AM24,$AO24,$AQ24),2)-$B24/2&lt;=AC24,(ROUND(AVERAGE($C24,$E24,$G24,$I24,$K24,$M24,$O24,$Q24,$S24,$U24,$W24,$Y24,$AA24,$AC24,$AE24,$AG24,$AI24,$AK24,$AM24,$AO24,$AQ24),2)+$B24/2&gt;=AC24)),($E$5/$B$4),0))))</f>
        <v>0</v>
      </c>
      <c r="AE24" s="117" t="str">
        <f t="shared" ca="1" si="69"/>
        <v/>
      </c>
      <c r="AF24" s="118" t="str">
        <f t="shared" ref="AF24" ca="1" si="242">IF($A24="","",IF(AE24="","",IF($K$4="Media aritmética",(AE24&lt;=$B24)*($E$5/$B$4)+(AE24&gt;$B24)*0,IF(AND(ROUND(AVERAGE($C24,$E24,$G24,$I24,$K24,$M24,$O24,$Q24,$S24,$U24,$W24,$Y24,$AA24,$AC24,$AE24,$AG24,$AI24,$AK24,$AM24,$AO24,$AQ24),2)-$B24/2&lt;=AE24,(ROUND(AVERAGE($C24,$E24,$G24,$I24,$K24,$M24,$O24,$Q24,$S24,$U24,$W24,$Y24,$AA24,$AC24,$AE24,$AG24,$AI24,$AK24,$AM24,$AO24,$AQ24),2)+$B24/2&gt;=AE24)),($E$5/$B$4),0))))</f>
        <v/>
      </c>
      <c r="AG24" s="117">
        <f t="shared" ca="1" si="71"/>
        <v>18900000</v>
      </c>
      <c r="AH24" s="118">
        <f t="shared" ref="AH24" ca="1" si="243">IF($A24="","",IF(AG24="","",IF($K$4="Media aritmética",(AG24&lt;=$B24)*($E$5/$B$4)+(AG24&gt;$B24)*0,IF(AND(ROUND(AVERAGE($C24,$E24,$G24,$I24,$K24,$M24,$O24,$Q24,$S24,$U24,$W24,$Y24,$AA24,$AC24,$AE24,$AG24,$AI24,$AK24,$AM24,$AO24,$AQ24),2)-$B24/2&lt;=AG24,(ROUND(AVERAGE($C24,$E24,$G24,$I24,$K24,$M24,$O24,$Q24,$S24,$U24,$W24,$Y24,$AA24,$AC24,$AE24,$AG24,$AI24,$AK24,$AM24,$AO24,$AQ24),2)+$B24/2&gt;=AG24)),($E$5/$B$4),0))))</f>
        <v>7</v>
      </c>
      <c r="AI24" s="117">
        <f t="shared" ca="1" si="73"/>
        <v>44628791</v>
      </c>
      <c r="AJ24" s="118">
        <f t="shared" ref="AJ24" ca="1" si="244">IF($A24="","",IF(AI24="","",IF($K$4="Media aritmética",(AI24&lt;=$B24)*($E$5/$B$4)+(AI24&gt;$B24)*0,IF(AND(ROUND(AVERAGE($C24,$E24,$G24,$I24,$K24,$M24,$O24,$Q24,$S24,$U24,$W24,$Y24,$AA24,$AC24,$AE24,$AG24,$AI24,$AK24,$AM24,$AO24,$AQ24),2)-$B24/2&lt;=AI24,(ROUND(AVERAGE($C24,$E24,$G24,$I24,$K24,$M24,$O24,$Q24,$S24,$U24,$W24,$Y24,$AA24,$AC24,$AE24,$AG24,$AI24,$AK24,$AM24,$AO24,$AQ24),2)+$B24/2&gt;=AI24)),($E$5/$B$4),0))))</f>
        <v>0</v>
      </c>
      <c r="AK24" s="117">
        <f t="shared" ca="1" si="75"/>
        <v>21107100</v>
      </c>
      <c r="AL24" s="118">
        <f t="shared" ref="AL24" ca="1" si="245">IF($A24="","",IF(AK24="","",IF($K$4="Media aritmética",(AK24&lt;=$B24)*($E$5/$B$4)+(AK24&gt;$B24)*0,IF(AND(ROUND(AVERAGE($C24,$E24,$G24,$I24,$K24,$M24,$O24,$Q24,$S24,$U24,$W24,$Y24,$AA24,$AC24,$AE24,$AG24,$AI24,$AK24,$AM24,$AO24,$AQ24),2)-$B24/2&lt;=AK24,(ROUND(AVERAGE($C24,$E24,$G24,$I24,$K24,$M24,$O24,$Q24,$S24,$U24,$W24,$Y24,$AA24,$AC24,$AE24,$AG24,$AI24,$AK24,$AM24,$AO24,$AQ24),2)+$B24/2&gt;=AK24)),($E$5/$B$4),0))))</f>
        <v>7</v>
      </c>
      <c r="AM24" s="117">
        <f t="shared" ca="1" si="77"/>
        <v>16800000</v>
      </c>
      <c r="AN24" s="118">
        <f t="shared" ref="AN24" ca="1" si="246">IF($A24="","",IF(AM24="","",IF($K$4="Media aritmética",(AM24&lt;=$B24)*($E$5/$B$4)+(AM24&gt;$B24)*0,IF(AND(ROUND(AVERAGE($C24,$E24,$G24,$I24,$K24,$M24,$O24,$Q24,$S24,$U24,$W24,$Y24,$AA24,$AC24,$AE24,$AG24,$AI24,$AK24,$AM24,$AO24,$AQ24),2)-$B24/2&lt;=AM24,(ROUND(AVERAGE($C24,$E24,$G24,$I24,$K24,$M24,$O24,$Q24,$S24,$U24,$W24,$Y24,$AA24,$AC24,$AE24,$AG24,$AI24,$AK24,$AM24,$AO24,$AQ24),2)+$B24/2&gt;=AM24)),($E$5/$B$4),0))))</f>
        <v>7</v>
      </c>
      <c r="AO24" s="117" t="str">
        <f t="shared" ca="1" si="79"/>
        <v/>
      </c>
      <c r="AP24" s="118" t="str">
        <f t="shared" ref="AP24" ca="1" si="247">IF($A24="","",IF(AO24="","",IF($K$4="Media aritmética",(AO24&lt;=$B24)*($E$5/$B$4)+(AO24&gt;$B24)*0,IF(AND(ROUND(AVERAGE($C24,$E24,$G24,$I24,$K24,$M24,$O24,$Q24,$S24,$U24,$W24,$Y24,$AA24,$AC24,$AE24,$AG24,$AI24,$AK24,$AM24,$AO24,$AQ24),2)-$B24/2&lt;=AO24,(ROUND(AVERAGE($C24,$E24,$G24,$I24,$K24,$M24,$O24,$Q24,$S24,$U24,$W24,$Y24,$AA24,$AC24,$AE24,$AG24,$AI24,$AK24,$AM24,$AO24,$AQ24),2)+$B24/2&gt;=AO24)),($E$5/$B$4),0))))</f>
        <v/>
      </c>
      <c r="AQ24" s="117">
        <f t="shared" ca="1" si="81"/>
        <v>16800000</v>
      </c>
      <c r="AR24" s="118">
        <f t="shared" ref="AR24" ca="1" si="248">IF($A24="","",IF(AQ24="","",IF($K$4="Media aritmética",(AQ24&lt;=$B24)*($E$5/$B$4)+(AQ24&gt;$B24)*0,IF(AND(ROUND(AVERAGE($C24,$E24,$G24,$I24,$K24,$M24,$O24,$Q24,$S24,$U24,$W24,$Y24,$AA24,$AC24,$AE24,$AG24,$AI24,$AK24,$AM24,$AO24,$AQ24),2)-$B24/2&lt;=AQ24,(ROUND(AVERAGE($C24,$E24,$G24,$I24,$K24,$M24,$O24,$Q24,$S24,$U24,$W24,$Y24,$AA24,$AC24,$AE24,$AG24,$AI24,$AK24,$AM24,$AO24,$AQ24),2)+$B24/2&gt;=AQ24)),($E$5/$B$4),0))))</f>
        <v>7</v>
      </c>
      <c r="AT24" s="232">
        <f t="shared" ca="1" si="103"/>
        <v>21572749.4375</v>
      </c>
      <c r="AU24" s="233">
        <f t="shared" ca="1" si="104"/>
        <v>6659393.3266579174</v>
      </c>
    </row>
    <row r="25" spans="1:47" ht="21.75" customHeight="1" outlineLevel="1" x14ac:dyDescent="0.25">
      <c r="A25" s="307" t="s">
        <v>503</v>
      </c>
      <c r="B25" s="116">
        <f t="shared" ca="1" si="83"/>
        <v>19119226.379999999</v>
      </c>
      <c r="C25" s="117">
        <f t="shared" ca="1" si="45"/>
        <v>25328780</v>
      </c>
      <c r="D25" s="118">
        <f t="shared" ca="1" si="84"/>
        <v>0</v>
      </c>
      <c r="E25" s="117" t="str">
        <f t="shared" ca="1" si="46"/>
        <v/>
      </c>
      <c r="F25" s="118" t="str">
        <f t="shared" ca="1" si="85"/>
        <v/>
      </c>
      <c r="G25" s="117" t="str">
        <f t="shared" ca="1" si="47"/>
        <v/>
      </c>
      <c r="H25" s="118" t="str">
        <f t="shared" ca="1" si="86"/>
        <v/>
      </c>
      <c r="I25" s="201">
        <f t="shared" ca="1" si="48"/>
        <v>47394856</v>
      </c>
      <c r="J25" s="118">
        <f t="shared" ca="1" si="49"/>
        <v>0</v>
      </c>
      <c r="K25" s="117">
        <f t="shared" ca="1" si="50"/>
        <v>16766000</v>
      </c>
      <c r="L25" s="118">
        <f t="shared" ca="1" si="49"/>
        <v>7</v>
      </c>
      <c r="M25" s="117">
        <f t="shared" ca="1" si="51"/>
        <v>11110000</v>
      </c>
      <c r="N25" s="118">
        <f t="shared" ref="N25" ca="1" si="249">IF($A25="","",IF(M25="","",IF($K$4="Media aritmética",(M25&lt;=$B25)*($E$5/$B$4)+(M25&gt;$B25)*0,IF(AND(ROUND(AVERAGE($C25,$E25,$G25,$I25,$K25,$M25,$O25,$Q25,$S25,$U25,$W25,$Y25,$AA25,$AC25,$AE25,$AG25,$AI25,$AK25,$AM25,$AO25,$AQ25),2)-$B25/2&lt;=M25,(ROUND(AVERAGE($C25,$E25,$G25,$I25,$K25,$M25,$O25,$Q25,$S25,$U25,$W25,$Y25,$AA25,$AC25,$AE25,$AG25,$AI25,$AK25,$AM25,$AO25,$AQ25),2)+$B25/2&gt;=M25)),($E$5/$B$4),0))))</f>
        <v>7</v>
      </c>
      <c r="O25" s="117">
        <f t="shared" ca="1" si="53"/>
        <v>15352000</v>
      </c>
      <c r="P25" s="118">
        <f t="shared" ref="P25" ca="1" si="250">IF($A25="","",IF(O25="","",IF($K$4="Media aritmética",(O25&lt;=$B25)*($E$5/$B$4)+(O25&gt;$B25)*0,IF(AND(ROUND(AVERAGE($C25,$E25,$G25,$I25,$K25,$M25,$O25,$Q25,$S25,$U25,$W25,$Y25,$AA25,$AC25,$AE25,$AG25,$AI25,$AK25,$AM25,$AO25,$AQ25),2)-$B25/2&lt;=O25,(ROUND(AVERAGE($C25,$E25,$G25,$I25,$K25,$M25,$O25,$Q25,$S25,$U25,$W25,$Y25,$AA25,$AC25,$AE25,$AG25,$AI25,$AK25,$AM25,$AO25,$AQ25),2)+$B25/2&gt;=O25)),($E$5/$B$4),0))))</f>
        <v>7</v>
      </c>
      <c r="Q25" s="117">
        <f t="shared" ca="1" si="55"/>
        <v>22882560</v>
      </c>
      <c r="R25" s="118">
        <f t="shared" ref="R25" ca="1" si="251">IF($A25="","",IF(Q25="","",IF($K$4="Media aritmética",(Q25&lt;=$B25)*($E$5/$B$4)+(Q25&gt;$B25)*0,IF(AND(ROUND(AVERAGE($C25,$E25,$G25,$I25,$K25,$M25,$O25,$Q25,$S25,$U25,$W25,$Y25,$AA25,$AC25,$AE25,$AG25,$AI25,$AK25,$AM25,$AO25,$AQ25),2)-$B25/2&lt;=Q25,(ROUND(AVERAGE($C25,$E25,$G25,$I25,$K25,$M25,$O25,$Q25,$S25,$U25,$W25,$Y25,$AA25,$AC25,$AE25,$AG25,$AI25,$AK25,$AM25,$AO25,$AQ25),2)+$B25/2&gt;=Q25)),($E$5/$B$4),0))))</f>
        <v>0</v>
      </c>
      <c r="S25" s="117" t="str">
        <f t="shared" ca="1" si="57"/>
        <v/>
      </c>
      <c r="T25" s="118" t="str">
        <f t="shared" ref="T25" ca="1" si="252">IF($A25="","",IF(S25="","",IF($K$4="Media aritmética",(S25&lt;=$B25)*($E$5/$B$4)+(S25&gt;$B25)*0,IF(AND(ROUND(AVERAGE($C25,$E25,$G25,$I25,$K25,$M25,$O25,$Q25,$S25,$U25,$W25,$Y25,$AA25,$AC25,$AE25,$AG25,$AI25,$AK25,$AM25,$AO25,$AQ25),2)-$B25/2&lt;=S25,(ROUND(AVERAGE($C25,$E25,$G25,$I25,$K25,$M25,$O25,$Q25,$S25,$U25,$W25,$Y25,$AA25,$AC25,$AE25,$AG25,$AI25,$AK25,$AM25,$AO25,$AQ25),2)+$B25/2&gt;=S25)),($E$5/$B$4),0))))</f>
        <v/>
      </c>
      <c r="U25" s="117">
        <f t="shared" ca="1" si="59"/>
        <v>15352000</v>
      </c>
      <c r="V25" s="118">
        <f t="shared" ref="V25" ca="1" si="253">IF($A25="","",IF(U25="","",IF($K$4="Media aritmética",(U25&lt;=$B25)*($E$5/$B$4)+(U25&gt;$B25)*0,IF(AND(ROUND(AVERAGE($C25,$E25,$G25,$I25,$K25,$M25,$O25,$Q25,$S25,$U25,$W25,$Y25,$AA25,$AC25,$AE25,$AG25,$AI25,$AK25,$AM25,$AO25,$AQ25),2)-$B25/2&lt;=U25,(ROUND(AVERAGE($C25,$E25,$G25,$I25,$K25,$M25,$O25,$Q25,$S25,$U25,$W25,$Y25,$AA25,$AC25,$AE25,$AG25,$AI25,$AK25,$AM25,$AO25,$AQ25),2)+$B25/2&gt;=U25)),($E$5/$B$4),0))))</f>
        <v>7</v>
      </c>
      <c r="W25" s="117">
        <f t="shared" ca="1" si="61"/>
        <v>39188000</v>
      </c>
      <c r="X25" s="118">
        <f t="shared" ref="X25" ca="1" si="254">IF($A25="","",IF(W25="","",IF($K$4="Media aritmética",(W25&lt;=$B25)*($E$5/$B$4)+(W25&gt;$B25)*0,IF(AND(ROUND(AVERAGE($C25,$E25,$G25,$I25,$K25,$M25,$O25,$Q25,$S25,$U25,$W25,$Y25,$AA25,$AC25,$AE25,$AG25,$AI25,$AK25,$AM25,$AO25,$AQ25),2)-$B25/2&lt;=W25,(ROUND(AVERAGE($C25,$E25,$G25,$I25,$K25,$M25,$O25,$Q25,$S25,$U25,$W25,$Y25,$AA25,$AC25,$AE25,$AG25,$AI25,$AK25,$AM25,$AO25,$AQ25),2)+$B25/2&gt;=W25)),($E$5/$B$4),0))))</f>
        <v>0</v>
      </c>
      <c r="Y25" s="117">
        <f t="shared" ca="1" si="63"/>
        <v>10341996</v>
      </c>
      <c r="Z25" s="118">
        <f t="shared" ref="Z25" ca="1" si="255">IF($A25="","",IF(Y25="","",IF($K$4="Media aritmética",(Y25&lt;=$B25)*($E$5/$B$4)+(Y25&gt;$B25)*0,IF(AND(ROUND(AVERAGE($C25,$E25,$G25,$I25,$K25,$M25,$O25,$Q25,$S25,$U25,$W25,$Y25,$AA25,$AC25,$AE25,$AG25,$AI25,$AK25,$AM25,$AO25,$AQ25),2)-$B25/2&lt;=Y25,(ROUND(AVERAGE($C25,$E25,$G25,$I25,$K25,$M25,$O25,$Q25,$S25,$U25,$W25,$Y25,$AA25,$AC25,$AE25,$AG25,$AI25,$AK25,$AM25,$AO25,$AQ25),2)+$B25/2&gt;=Y25)),($E$5/$B$4),0))))</f>
        <v>7</v>
      </c>
      <c r="AA25" s="117">
        <f t="shared" ca="1" si="65"/>
        <v>10339572</v>
      </c>
      <c r="AB25" s="118">
        <f t="shared" ref="AB25" ca="1" si="256">IF($A25="","",IF(AA25="","",IF($K$4="Media aritmética",(AA25&lt;=$B25)*($E$5/$B$4)+(AA25&gt;$B25)*0,IF(AND(ROUND(AVERAGE($C25,$E25,$G25,$I25,$K25,$M25,$O25,$Q25,$S25,$U25,$W25,$Y25,$AA25,$AC25,$AE25,$AG25,$AI25,$AK25,$AM25,$AO25,$AQ25),2)-$B25/2&lt;=AA25,(ROUND(AVERAGE($C25,$E25,$G25,$I25,$K25,$M25,$O25,$Q25,$S25,$U25,$W25,$Y25,$AA25,$AC25,$AE25,$AG25,$AI25,$AK25,$AM25,$AO25,$AQ25),2)+$B25/2&gt;=AA25)),($E$5/$B$4),0))))</f>
        <v>7</v>
      </c>
      <c r="AC25" s="117">
        <f t="shared" ca="1" si="67"/>
        <v>9696000</v>
      </c>
      <c r="AD25" s="118">
        <f t="shared" ref="AD25" ca="1" si="257">IF($A25="","",IF(AC25="","",IF($K$4="Media aritmética",(AC25&lt;=$B25)*($E$5/$B$4)+(AC25&gt;$B25)*0,IF(AND(ROUND(AVERAGE($C25,$E25,$G25,$I25,$K25,$M25,$O25,$Q25,$S25,$U25,$W25,$Y25,$AA25,$AC25,$AE25,$AG25,$AI25,$AK25,$AM25,$AO25,$AQ25),2)-$B25/2&lt;=AC25,(ROUND(AVERAGE($C25,$E25,$G25,$I25,$K25,$M25,$O25,$Q25,$S25,$U25,$W25,$Y25,$AA25,$AC25,$AE25,$AG25,$AI25,$AK25,$AM25,$AO25,$AQ25),2)+$B25/2&gt;=AC25)),($E$5/$B$4),0))))</f>
        <v>7</v>
      </c>
      <c r="AE25" s="117" t="str">
        <f t="shared" ca="1" si="69"/>
        <v/>
      </c>
      <c r="AF25" s="118" t="str">
        <f t="shared" ref="AF25" ca="1" si="258">IF($A25="","",IF(AE25="","",IF($K$4="Media aritmética",(AE25&lt;=$B25)*($E$5/$B$4)+(AE25&gt;$B25)*0,IF(AND(ROUND(AVERAGE($C25,$E25,$G25,$I25,$K25,$M25,$O25,$Q25,$S25,$U25,$W25,$Y25,$AA25,$AC25,$AE25,$AG25,$AI25,$AK25,$AM25,$AO25,$AQ25),2)-$B25/2&lt;=AE25,(ROUND(AVERAGE($C25,$E25,$G25,$I25,$K25,$M25,$O25,$Q25,$S25,$U25,$W25,$Y25,$AA25,$AC25,$AE25,$AG25,$AI25,$AK25,$AM25,$AO25,$AQ25),2)+$B25/2&gt;=AE25)),($E$5/$B$4),0))))</f>
        <v/>
      </c>
      <c r="AG25" s="117">
        <f t="shared" ca="1" si="71"/>
        <v>32320000</v>
      </c>
      <c r="AH25" s="118">
        <f t="shared" ref="AH25" ca="1" si="259">IF($A25="","",IF(AG25="","",IF($K$4="Media aritmética",(AG25&lt;=$B25)*($E$5/$B$4)+(AG25&gt;$B25)*0,IF(AND(ROUND(AVERAGE($C25,$E25,$G25,$I25,$K25,$M25,$O25,$Q25,$S25,$U25,$W25,$Y25,$AA25,$AC25,$AE25,$AG25,$AI25,$AK25,$AM25,$AO25,$AQ25),2)-$B25/2&lt;=AG25,(ROUND(AVERAGE($C25,$E25,$G25,$I25,$K25,$M25,$O25,$Q25,$S25,$U25,$W25,$Y25,$AA25,$AC25,$AE25,$AG25,$AI25,$AK25,$AM25,$AO25,$AQ25),2)+$B25/2&gt;=AG25)),($E$5/$B$4),0))))</f>
        <v>0</v>
      </c>
      <c r="AI25" s="117">
        <f t="shared" ca="1" si="73"/>
        <v>7981054</v>
      </c>
      <c r="AJ25" s="118">
        <f t="shared" ref="AJ25" ca="1" si="260">IF($A25="","",IF(AI25="","",IF($K$4="Media aritmética",(AI25&lt;=$B25)*($E$5/$B$4)+(AI25&gt;$B25)*0,IF(AND(ROUND(AVERAGE($C25,$E25,$G25,$I25,$K25,$M25,$O25,$Q25,$S25,$U25,$W25,$Y25,$AA25,$AC25,$AE25,$AG25,$AI25,$AK25,$AM25,$AO25,$AQ25),2)-$B25/2&lt;=AI25,(ROUND(AVERAGE($C25,$E25,$G25,$I25,$K25,$M25,$O25,$Q25,$S25,$U25,$W25,$Y25,$AA25,$AC25,$AE25,$AG25,$AI25,$AK25,$AM25,$AO25,$AQ25),2)+$B25/2&gt;=AI25)),($E$5/$B$4),0))))</f>
        <v>7</v>
      </c>
      <c r="AK25" s="117">
        <f t="shared" ca="1" si="75"/>
        <v>10342804</v>
      </c>
      <c r="AL25" s="118">
        <f t="shared" ref="AL25" ca="1" si="261">IF($A25="","",IF(AK25="","",IF($K$4="Media aritmética",(AK25&lt;=$B25)*($E$5/$B$4)+(AK25&gt;$B25)*0,IF(AND(ROUND(AVERAGE($C25,$E25,$G25,$I25,$K25,$M25,$O25,$Q25,$S25,$U25,$W25,$Y25,$AA25,$AC25,$AE25,$AG25,$AI25,$AK25,$AM25,$AO25,$AQ25),2)-$B25/2&lt;=AK25,(ROUND(AVERAGE($C25,$E25,$G25,$I25,$K25,$M25,$O25,$Q25,$S25,$U25,$W25,$Y25,$AA25,$AC25,$AE25,$AG25,$AI25,$AK25,$AM25,$AO25,$AQ25),2)+$B25/2&gt;=AK25)),($E$5/$B$4),0))))</f>
        <v>7</v>
      </c>
      <c r="AM25" s="117">
        <f t="shared" ca="1" si="77"/>
        <v>6464000</v>
      </c>
      <c r="AN25" s="118">
        <f t="shared" ref="AN25" ca="1" si="262">IF($A25="","",IF(AM25="","",IF($K$4="Media aritmética",(AM25&lt;=$B25)*($E$5/$B$4)+(AM25&gt;$B25)*0,IF(AND(ROUND(AVERAGE($C25,$E25,$G25,$I25,$K25,$M25,$O25,$Q25,$S25,$U25,$W25,$Y25,$AA25,$AC25,$AE25,$AG25,$AI25,$AK25,$AM25,$AO25,$AQ25),2)-$B25/2&lt;=AM25,(ROUND(AVERAGE($C25,$E25,$G25,$I25,$K25,$M25,$O25,$Q25,$S25,$U25,$W25,$Y25,$AA25,$AC25,$AE25,$AG25,$AI25,$AK25,$AM25,$AO25,$AQ25),2)+$B25/2&gt;=AM25)),($E$5/$B$4),0))))</f>
        <v>7</v>
      </c>
      <c r="AO25" s="117" t="str">
        <f t="shared" ca="1" si="79"/>
        <v/>
      </c>
      <c r="AP25" s="118" t="str">
        <f t="shared" ref="AP25" ca="1" si="263">IF($A25="","",IF(AO25="","",IF($K$4="Media aritmética",(AO25&lt;=$B25)*($E$5/$B$4)+(AO25&gt;$B25)*0,IF(AND(ROUND(AVERAGE($C25,$E25,$G25,$I25,$K25,$M25,$O25,$Q25,$S25,$U25,$W25,$Y25,$AA25,$AC25,$AE25,$AG25,$AI25,$AK25,$AM25,$AO25,$AQ25),2)-$B25/2&lt;=AO25,(ROUND(AVERAGE($C25,$E25,$G25,$I25,$K25,$M25,$O25,$Q25,$S25,$U25,$W25,$Y25,$AA25,$AC25,$AE25,$AG25,$AI25,$AK25,$AM25,$AO25,$AQ25),2)+$B25/2&gt;=AO25)),($E$5/$B$4),0))))</f>
        <v/>
      </c>
      <c r="AQ25" s="117">
        <f t="shared" ca="1" si="81"/>
        <v>25048000</v>
      </c>
      <c r="AR25" s="118">
        <f t="shared" ref="AR25" ca="1" si="264">IF($A25="","",IF(AQ25="","",IF($K$4="Media aritmética",(AQ25&lt;=$B25)*($E$5/$B$4)+(AQ25&gt;$B25)*0,IF(AND(ROUND(AVERAGE($C25,$E25,$G25,$I25,$K25,$M25,$O25,$Q25,$S25,$U25,$W25,$Y25,$AA25,$AC25,$AE25,$AG25,$AI25,$AK25,$AM25,$AO25,$AQ25),2)-$B25/2&lt;=AQ25,(ROUND(AVERAGE($C25,$E25,$G25,$I25,$K25,$M25,$O25,$Q25,$S25,$U25,$W25,$Y25,$AA25,$AC25,$AE25,$AG25,$AI25,$AK25,$AM25,$AO25,$AQ25),2)+$B25/2&gt;=AQ25)),($E$5/$B$4),0))))</f>
        <v>0</v>
      </c>
      <c r="AT25" s="232">
        <f t="shared" ca="1" si="103"/>
        <v>19119226.375</v>
      </c>
      <c r="AU25" s="233">
        <f t="shared" ca="1" si="104"/>
        <v>11636759.69929811</v>
      </c>
    </row>
    <row r="26" spans="1:47" ht="21.75" customHeight="1" outlineLevel="1" x14ac:dyDescent="0.25">
      <c r="A26" s="295" t="s">
        <v>505</v>
      </c>
      <c r="B26" s="116">
        <f t="shared" ca="1" si="83"/>
        <v>3668598.31</v>
      </c>
      <c r="C26" s="117">
        <f t="shared" ca="1" si="45"/>
        <v>2497984</v>
      </c>
      <c r="D26" s="118">
        <f t="shared" ca="1" si="84"/>
        <v>7</v>
      </c>
      <c r="E26" s="117" t="str">
        <f t="shared" ca="1" si="46"/>
        <v/>
      </c>
      <c r="F26" s="118" t="str">
        <f t="shared" ca="1" si="85"/>
        <v/>
      </c>
      <c r="G26" s="117" t="str">
        <f t="shared" ca="1" si="47"/>
        <v/>
      </c>
      <c r="H26" s="118" t="str">
        <f t="shared" ca="1" si="86"/>
        <v/>
      </c>
      <c r="I26" s="201">
        <f t="shared" ca="1" si="48"/>
        <v>4405236</v>
      </c>
      <c r="J26" s="118">
        <f t="shared" ca="1" si="49"/>
        <v>0</v>
      </c>
      <c r="K26" s="117">
        <f t="shared" ca="1" si="50"/>
        <v>3256800</v>
      </c>
      <c r="L26" s="118">
        <f t="shared" ca="1" si="49"/>
        <v>7</v>
      </c>
      <c r="M26" s="117">
        <f t="shared" ca="1" si="51"/>
        <v>4250400</v>
      </c>
      <c r="N26" s="118">
        <f t="shared" ref="N26" ca="1" si="265">IF($A26="","",IF(M26="","",IF($K$4="Media aritmética",(M26&lt;=$B26)*($E$5/$B$4)+(M26&gt;$B26)*0,IF(AND(ROUND(AVERAGE($C26,$E26,$G26,$I26,$K26,$M26,$O26,$Q26,$S26,$U26,$W26,$Y26,$AA26,$AC26,$AE26,$AG26,$AI26,$AK26,$AM26,$AO26,$AQ26),2)-$B26/2&lt;=M26,(ROUND(AVERAGE($C26,$E26,$G26,$I26,$K26,$M26,$O26,$Q26,$S26,$U26,$W26,$Y26,$AA26,$AC26,$AE26,$AG26,$AI26,$AK26,$AM26,$AO26,$AQ26),2)+$B26/2&gt;=M26)),($E$5/$B$4),0))))</f>
        <v>0</v>
      </c>
      <c r="O26" s="117">
        <f t="shared" ca="1" si="53"/>
        <v>3128000</v>
      </c>
      <c r="P26" s="118">
        <f t="shared" ref="P26" ca="1" si="266">IF($A26="","",IF(O26="","",IF($K$4="Media aritmética",(O26&lt;=$B26)*($E$5/$B$4)+(O26&gt;$B26)*0,IF(AND(ROUND(AVERAGE($C26,$E26,$G26,$I26,$K26,$M26,$O26,$Q26,$S26,$U26,$W26,$Y26,$AA26,$AC26,$AE26,$AG26,$AI26,$AK26,$AM26,$AO26,$AQ26),2)-$B26/2&lt;=O26,(ROUND(AVERAGE($C26,$E26,$G26,$I26,$K26,$M26,$O26,$Q26,$S26,$U26,$W26,$Y26,$AA26,$AC26,$AE26,$AG26,$AI26,$AK26,$AM26,$AO26,$AQ26),2)+$B26/2&gt;=O26)),($E$5/$B$4),0))))</f>
        <v>7</v>
      </c>
      <c r="Q26" s="117">
        <f t="shared" ca="1" si="55"/>
        <v>2712160</v>
      </c>
      <c r="R26" s="118">
        <f t="shared" ref="R26" ca="1" si="267">IF($A26="","",IF(Q26="","",IF($K$4="Media aritmética",(Q26&lt;=$B26)*($E$5/$B$4)+(Q26&gt;$B26)*0,IF(AND(ROUND(AVERAGE($C26,$E26,$G26,$I26,$K26,$M26,$O26,$Q26,$S26,$U26,$W26,$Y26,$AA26,$AC26,$AE26,$AG26,$AI26,$AK26,$AM26,$AO26,$AQ26),2)-$B26/2&lt;=Q26,(ROUND(AVERAGE($C26,$E26,$G26,$I26,$K26,$M26,$O26,$Q26,$S26,$U26,$W26,$Y26,$AA26,$AC26,$AE26,$AG26,$AI26,$AK26,$AM26,$AO26,$AQ26),2)+$B26/2&gt;=Q26)),($E$5/$B$4),0))))</f>
        <v>7</v>
      </c>
      <c r="S26" s="117" t="str">
        <f t="shared" ca="1" si="57"/>
        <v/>
      </c>
      <c r="T26" s="118" t="str">
        <f t="shared" ref="T26" ca="1" si="268">IF($A26="","",IF(S26="","",IF($K$4="Media aritmética",(S26&lt;=$B26)*($E$5/$B$4)+(S26&gt;$B26)*0,IF(AND(ROUND(AVERAGE($C26,$E26,$G26,$I26,$K26,$M26,$O26,$Q26,$S26,$U26,$W26,$Y26,$AA26,$AC26,$AE26,$AG26,$AI26,$AK26,$AM26,$AO26,$AQ26),2)-$B26/2&lt;=S26,(ROUND(AVERAGE($C26,$E26,$G26,$I26,$K26,$M26,$O26,$Q26,$S26,$U26,$W26,$Y26,$AA26,$AC26,$AE26,$AG26,$AI26,$AK26,$AM26,$AO26,$AQ26),2)+$B26/2&gt;=S26)),($E$5/$B$4),0))))</f>
        <v/>
      </c>
      <c r="U26" s="117">
        <f t="shared" ca="1" si="59"/>
        <v>4140000</v>
      </c>
      <c r="V26" s="118">
        <f t="shared" ref="V26" ca="1" si="269">IF($A26="","",IF(U26="","",IF($K$4="Media aritmética",(U26&lt;=$B26)*($E$5/$B$4)+(U26&gt;$B26)*0,IF(AND(ROUND(AVERAGE($C26,$E26,$G26,$I26,$K26,$M26,$O26,$Q26,$S26,$U26,$W26,$Y26,$AA26,$AC26,$AE26,$AG26,$AI26,$AK26,$AM26,$AO26,$AQ26),2)-$B26/2&lt;=U26,(ROUND(AVERAGE($C26,$E26,$G26,$I26,$K26,$M26,$O26,$Q26,$S26,$U26,$W26,$Y26,$AA26,$AC26,$AE26,$AG26,$AI26,$AK26,$AM26,$AO26,$AQ26),2)+$B26/2&gt;=U26)),($E$5/$B$4),0))))</f>
        <v>0</v>
      </c>
      <c r="W26" s="117">
        <f t="shared" ca="1" si="61"/>
        <v>3220000</v>
      </c>
      <c r="X26" s="118">
        <f t="shared" ref="X26" ca="1" si="270">IF($A26="","",IF(W26="","",IF($K$4="Media aritmética",(W26&lt;=$B26)*($E$5/$B$4)+(W26&gt;$B26)*0,IF(AND(ROUND(AVERAGE($C26,$E26,$G26,$I26,$K26,$M26,$O26,$Q26,$S26,$U26,$W26,$Y26,$AA26,$AC26,$AE26,$AG26,$AI26,$AK26,$AM26,$AO26,$AQ26),2)-$B26/2&lt;=W26,(ROUND(AVERAGE($C26,$E26,$G26,$I26,$K26,$M26,$O26,$Q26,$S26,$U26,$W26,$Y26,$AA26,$AC26,$AE26,$AG26,$AI26,$AK26,$AM26,$AO26,$AQ26),2)+$B26/2&gt;=W26)),($E$5/$B$4),0))))</f>
        <v>7</v>
      </c>
      <c r="Y26" s="117">
        <f t="shared" ca="1" si="63"/>
        <v>3661232</v>
      </c>
      <c r="Z26" s="118">
        <f t="shared" ref="Z26" ca="1" si="271">IF($A26="","",IF(Y26="","",IF($K$4="Media aritmética",(Y26&lt;=$B26)*($E$5/$B$4)+(Y26&gt;$B26)*0,IF(AND(ROUND(AVERAGE($C26,$E26,$G26,$I26,$K26,$M26,$O26,$Q26,$S26,$U26,$W26,$Y26,$AA26,$AC26,$AE26,$AG26,$AI26,$AK26,$AM26,$AO26,$AQ26),2)-$B26/2&lt;=Y26,(ROUND(AVERAGE($C26,$E26,$G26,$I26,$K26,$M26,$O26,$Q26,$S26,$U26,$W26,$Y26,$AA26,$AC26,$AE26,$AG26,$AI26,$AK26,$AM26,$AO26,$AQ26),2)+$B26/2&gt;=Y26)),($E$5/$B$4),0))))</f>
        <v>7</v>
      </c>
      <c r="AA26" s="117">
        <f t="shared" ca="1" si="65"/>
        <v>3662428</v>
      </c>
      <c r="AB26" s="118">
        <f t="shared" ref="AB26" ca="1" si="272">IF($A26="","",IF(AA26="","",IF($K$4="Media aritmética",(AA26&lt;=$B26)*($E$5/$B$4)+(AA26&gt;$B26)*0,IF(AND(ROUND(AVERAGE($C26,$E26,$G26,$I26,$K26,$M26,$O26,$Q26,$S26,$U26,$W26,$Y26,$AA26,$AC26,$AE26,$AG26,$AI26,$AK26,$AM26,$AO26,$AQ26),2)-$B26/2&lt;=AA26,(ROUND(AVERAGE($C26,$E26,$G26,$I26,$K26,$M26,$O26,$Q26,$S26,$U26,$W26,$Y26,$AA26,$AC26,$AE26,$AG26,$AI26,$AK26,$AM26,$AO26,$AQ26),2)+$B26/2&gt;=AA26)),($E$5/$B$4),0))))</f>
        <v>7</v>
      </c>
      <c r="AC26" s="117">
        <f t="shared" ca="1" si="67"/>
        <v>6808000</v>
      </c>
      <c r="AD26" s="118">
        <f t="shared" ref="AD26" ca="1" si="273">IF($A26="","",IF(AC26="","",IF($K$4="Media aritmética",(AC26&lt;=$B26)*($E$5/$B$4)+(AC26&gt;$B26)*0,IF(AND(ROUND(AVERAGE($C26,$E26,$G26,$I26,$K26,$M26,$O26,$Q26,$S26,$U26,$W26,$Y26,$AA26,$AC26,$AE26,$AG26,$AI26,$AK26,$AM26,$AO26,$AQ26),2)-$B26/2&lt;=AC26,(ROUND(AVERAGE($C26,$E26,$G26,$I26,$K26,$M26,$O26,$Q26,$S26,$U26,$W26,$Y26,$AA26,$AC26,$AE26,$AG26,$AI26,$AK26,$AM26,$AO26,$AQ26),2)+$B26/2&gt;=AC26)),($E$5/$B$4),0))))</f>
        <v>0</v>
      </c>
      <c r="AE26" s="117" t="str">
        <f t="shared" ca="1" si="69"/>
        <v/>
      </c>
      <c r="AF26" s="118" t="str">
        <f t="shared" ref="AF26" ca="1" si="274">IF($A26="","",IF(AE26="","",IF($K$4="Media aritmética",(AE26&lt;=$B26)*($E$5/$B$4)+(AE26&gt;$B26)*0,IF(AND(ROUND(AVERAGE($C26,$E26,$G26,$I26,$K26,$M26,$O26,$Q26,$S26,$U26,$W26,$Y26,$AA26,$AC26,$AE26,$AG26,$AI26,$AK26,$AM26,$AO26,$AQ26),2)-$B26/2&lt;=AE26,(ROUND(AVERAGE($C26,$E26,$G26,$I26,$K26,$M26,$O26,$Q26,$S26,$U26,$W26,$Y26,$AA26,$AC26,$AE26,$AG26,$AI26,$AK26,$AM26,$AO26,$AQ26),2)+$B26/2&gt;=AE26)),($E$5/$B$4),0))))</f>
        <v/>
      </c>
      <c r="AG26" s="117">
        <f t="shared" ca="1" si="71"/>
        <v>6030600</v>
      </c>
      <c r="AH26" s="118">
        <f t="shared" ref="AH26" ca="1" si="275">IF($A26="","",IF(AG26="","",IF($K$4="Media aritmética",(AG26&lt;=$B26)*($E$5/$B$4)+(AG26&gt;$B26)*0,IF(AND(ROUND(AVERAGE($C26,$E26,$G26,$I26,$K26,$M26,$O26,$Q26,$S26,$U26,$W26,$Y26,$AA26,$AC26,$AE26,$AG26,$AI26,$AK26,$AM26,$AO26,$AQ26),2)-$B26/2&lt;=AG26,(ROUND(AVERAGE($C26,$E26,$G26,$I26,$K26,$M26,$O26,$Q26,$S26,$U26,$W26,$Y26,$AA26,$AC26,$AE26,$AG26,$AI26,$AK26,$AM26,$AO26,$AQ26),2)+$B26/2&gt;=AG26)),($E$5/$B$4),0))))</f>
        <v>0</v>
      </c>
      <c r="AI26" s="117">
        <f t="shared" ca="1" si="73"/>
        <v>2019409</v>
      </c>
      <c r="AJ26" s="118">
        <f t="shared" ref="AJ26" ca="1" si="276">IF($A26="","",IF(AI26="","",IF($K$4="Media aritmética",(AI26&lt;=$B26)*($E$5/$B$4)+(AI26&gt;$B26)*0,IF(AND(ROUND(AVERAGE($C26,$E26,$G26,$I26,$K26,$M26,$O26,$Q26,$S26,$U26,$W26,$Y26,$AA26,$AC26,$AE26,$AG26,$AI26,$AK26,$AM26,$AO26,$AQ26),2)-$B26/2&lt;=AI26,(ROUND(AVERAGE($C26,$E26,$G26,$I26,$K26,$M26,$O26,$Q26,$S26,$U26,$W26,$Y26,$AA26,$AC26,$AE26,$AG26,$AI26,$AK26,$AM26,$AO26,$AQ26),2)+$B26/2&gt;=AI26)),($E$5/$B$4),0))))</f>
        <v>7</v>
      </c>
      <c r="AK26" s="117">
        <f t="shared" ca="1" si="75"/>
        <v>3661324</v>
      </c>
      <c r="AL26" s="118">
        <f t="shared" ref="AL26" ca="1" si="277">IF($A26="","",IF(AK26="","",IF($K$4="Media aritmética",(AK26&lt;=$B26)*($E$5/$B$4)+(AK26&gt;$B26)*0,IF(AND(ROUND(AVERAGE($C26,$E26,$G26,$I26,$K26,$M26,$O26,$Q26,$S26,$U26,$W26,$Y26,$AA26,$AC26,$AE26,$AG26,$AI26,$AK26,$AM26,$AO26,$AQ26),2)-$B26/2&lt;=AK26,(ROUND(AVERAGE($C26,$E26,$G26,$I26,$K26,$M26,$O26,$Q26,$S26,$U26,$W26,$Y26,$AA26,$AC26,$AE26,$AG26,$AI26,$AK26,$AM26,$AO26,$AQ26),2)+$B26/2&gt;=AK26)),($E$5/$B$4),0))))</f>
        <v>7</v>
      </c>
      <c r="AM26" s="117">
        <f t="shared" ca="1" si="77"/>
        <v>1748000</v>
      </c>
      <c r="AN26" s="118">
        <f t="shared" ref="AN26" ca="1" si="278">IF($A26="","",IF(AM26="","",IF($K$4="Media aritmética",(AM26&lt;=$B26)*($E$5/$B$4)+(AM26&gt;$B26)*0,IF(AND(ROUND(AVERAGE($C26,$E26,$G26,$I26,$K26,$M26,$O26,$Q26,$S26,$U26,$W26,$Y26,$AA26,$AC26,$AE26,$AG26,$AI26,$AK26,$AM26,$AO26,$AQ26),2)-$B26/2&lt;=AM26,(ROUND(AVERAGE($C26,$E26,$G26,$I26,$K26,$M26,$O26,$Q26,$S26,$U26,$W26,$Y26,$AA26,$AC26,$AE26,$AG26,$AI26,$AK26,$AM26,$AO26,$AQ26),2)+$B26/2&gt;=AM26)),($E$5/$B$4),0))))</f>
        <v>7</v>
      </c>
      <c r="AO26" s="117" t="str">
        <f t="shared" ca="1" si="79"/>
        <v/>
      </c>
      <c r="AP26" s="118" t="str">
        <f t="shared" ref="AP26" ca="1" si="279">IF($A26="","",IF(AO26="","",IF($K$4="Media aritmética",(AO26&lt;=$B26)*($E$5/$B$4)+(AO26&gt;$B26)*0,IF(AND(ROUND(AVERAGE($C26,$E26,$G26,$I26,$K26,$M26,$O26,$Q26,$S26,$U26,$W26,$Y26,$AA26,$AC26,$AE26,$AG26,$AI26,$AK26,$AM26,$AO26,$AQ26),2)-$B26/2&lt;=AO26,(ROUND(AVERAGE($C26,$E26,$G26,$I26,$K26,$M26,$O26,$Q26,$S26,$U26,$W26,$Y26,$AA26,$AC26,$AE26,$AG26,$AI26,$AK26,$AM26,$AO26,$AQ26),2)+$B26/2&gt;=AO26)),($E$5/$B$4),0))))</f>
        <v/>
      </c>
      <c r="AQ26" s="117">
        <f t="shared" ca="1" si="81"/>
        <v>3496000</v>
      </c>
      <c r="AR26" s="118">
        <f t="shared" ref="AR26" ca="1" si="280">IF($A26="","",IF(AQ26="","",IF($K$4="Media aritmética",(AQ26&lt;=$B26)*($E$5/$B$4)+(AQ26&gt;$B26)*0,IF(AND(ROUND(AVERAGE($C26,$E26,$G26,$I26,$K26,$M26,$O26,$Q26,$S26,$U26,$W26,$Y26,$AA26,$AC26,$AE26,$AG26,$AI26,$AK26,$AM26,$AO26,$AQ26),2)-$B26/2&lt;=AQ26,(ROUND(AVERAGE($C26,$E26,$G26,$I26,$K26,$M26,$O26,$Q26,$S26,$U26,$W26,$Y26,$AA26,$AC26,$AE26,$AG26,$AI26,$AK26,$AM26,$AO26,$AQ26),2)+$B26/2&gt;=AQ26)),($E$5/$B$4),0))))</f>
        <v>7</v>
      </c>
      <c r="AT26" s="232">
        <f t="shared" ca="1" si="103"/>
        <v>3668598.3125</v>
      </c>
    </row>
    <row r="27" spans="1:47" ht="21.75" customHeight="1" outlineLevel="1" x14ac:dyDescent="0.25">
      <c r="A27" s="295" t="s">
        <v>509</v>
      </c>
      <c r="B27" s="116">
        <f t="shared" ca="1" si="83"/>
        <v>92475954</v>
      </c>
      <c r="C27" s="117">
        <f t="shared" ca="1" si="45"/>
        <v>130880000</v>
      </c>
      <c r="D27" s="118">
        <f t="shared" ca="1" si="84"/>
        <v>0</v>
      </c>
      <c r="E27" s="117" t="str">
        <f t="shared" ca="1" si="46"/>
        <v/>
      </c>
      <c r="F27" s="118" t="str">
        <f t="shared" ca="1" si="85"/>
        <v/>
      </c>
      <c r="G27" s="117" t="str">
        <f t="shared" ca="1" si="47"/>
        <v/>
      </c>
      <c r="H27" s="118" t="str">
        <f t="shared" ca="1" si="86"/>
        <v/>
      </c>
      <c r="I27" s="201">
        <f t="shared" ca="1" si="48"/>
        <v>89152000</v>
      </c>
      <c r="J27" s="118">
        <f t="shared" ca="1" si="49"/>
        <v>7</v>
      </c>
      <c r="K27" s="117">
        <f t="shared" ca="1" si="50"/>
        <v>60000000</v>
      </c>
      <c r="L27" s="118">
        <f t="shared" ca="1" si="49"/>
        <v>7</v>
      </c>
      <c r="M27" s="117">
        <f t="shared" ca="1" si="51"/>
        <v>84000000</v>
      </c>
      <c r="N27" s="118">
        <f t="shared" ref="N27" ca="1" si="281">IF($A27="","",IF(M27="","",IF($K$4="Media aritmética",(M27&lt;=$B27)*($E$5/$B$4)+(M27&gt;$B27)*0,IF(AND(ROUND(AVERAGE($C27,$E27,$G27,$I27,$K27,$M27,$O27,$Q27,$S27,$U27,$W27,$Y27,$AA27,$AC27,$AE27,$AG27,$AI27,$AK27,$AM27,$AO27,$AQ27),2)-$B27/2&lt;=M27,(ROUND(AVERAGE($C27,$E27,$G27,$I27,$K27,$M27,$O27,$Q27,$S27,$U27,$W27,$Y27,$AA27,$AC27,$AE27,$AG27,$AI27,$AK27,$AM27,$AO27,$AQ27),2)+$B27/2&gt;=M27)),($E$5/$B$4),0))))</f>
        <v>7</v>
      </c>
      <c r="O27" s="117">
        <f t="shared" ca="1" si="53"/>
        <v>60800000</v>
      </c>
      <c r="P27" s="118">
        <f t="shared" ref="P27" ca="1" si="282">IF($A27="","",IF(O27="","",IF($K$4="Media aritmética",(O27&lt;=$B27)*($E$5/$B$4)+(O27&gt;$B27)*0,IF(AND(ROUND(AVERAGE($C27,$E27,$G27,$I27,$K27,$M27,$O27,$Q27,$S27,$U27,$W27,$Y27,$AA27,$AC27,$AE27,$AG27,$AI27,$AK27,$AM27,$AO27,$AQ27),2)-$B27/2&lt;=O27,(ROUND(AVERAGE($C27,$E27,$G27,$I27,$K27,$M27,$O27,$Q27,$S27,$U27,$W27,$Y27,$AA27,$AC27,$AE27,$AG27,$AI27,$AK27,$AM27,$AO27,$AQ27),2)+$B27/2&gt;=O27)),($E$5/$B$4),0))))</f>
        <v>7</v>
      </c>
      <c r="Q27" s="117">
        <f t="shared" ca="1" si="55"/>
        <v>39840000</v>
      </c>
      <c r="R27" s="118">
        <f t="shared" ref="R27" ca="1" si="283">IF($A27="","",IF(Q27="","",IF($K$4="Media aritmética",(Q27&lt;=$B27)*($E$5/$B$4)+(Q27&gt;$B27)*0,IF(AND(ROUND(AVERAGE($C27,$E27,$G27,$I27,$K27,$M27,$O27,$Q27,$S27,$U27,$W27,$Y27,$AA27,$AC27,$AE27,$AG27,$AI27,$AK27,$AM27,$AO27,$AQ27),2)-$B27/2&lt;=Q27,(ROUND(AVERAGE($C27,$E27,$G27,$I27,$K27,$M27,$O27,$Q27,$S27,$U27,$W27,$Y27,$AA27,$AC27,$AE27,$AG27,$AI27,$AK27,$AM27,$AO27,$AQ27),2)+$B27/2&gt;=Q27)),($E$5/$B$4),0))))</f>
        <v>7</v>
      </c>
      <c r="S27" s="117" t="str">
        <f t="shared" ca="1" si="57"/>
        <v/>
      </c>
      <c r="T27" s="118" t="str">
        <f t="shared" ref="T27" ca="1" si="284">IF($A27="","",IF(S27="","",IF($K$4="Media aritmética",(S27&lt;=$B27)*($E$5/$B$4)+(S27&gt;$B27)*0,IF(AND(ROUND(AVERAGE($C27,$E27,$G27,$I27,$K27,$M27,$O27,$Q27,$S27,$U27,$W27,$Y27,$AA27,$AC27,$AE27,$AG27,$AI27,$AK27,$AM27,$AO27,$AQ27),2)-$B27/2&lt;=S27,(ROUND(AVERAGE($C27,$E27,$G27,$I27,$K27,$M27,$O27,$Q27,$S27,$U27,$W27,$Y27,$AA27,$AC27,$AE27,$AG27,$AI27,$AK27,$AM27,$AO27,$AQ27),2)+$B27/2&gt;=S27)),($E$5/$B$4),0))))</f>
        <v/>
      </c>
      <c r="U27" s="117">
        <f t="shared" ca="1" si="59"/>
        <v>100000000</v>
      </c>
      <c r="V27" s="118">
        <f t="shared" ref="V27" ca="1" si="285">IF($A27="","",IF(U27="","",IF($K$4="Media aritmética",(U27&lt;=$B27)*($E$5/$B$4)+(U27&gt;$B27)*0,IF(AND(ROUND(AVERAGE($C27,$E27,$G27,$I27,$K27,$M27,$O27,$Q27,$S27,$U27,$W27,$Y27,$AA27,$AC27,$AE27,$AG27,$AI27,$AK27,$AM27,$AO27,$AQ27),2)-$B27/2&lt;=U27,(ROUND(AVERAGE($C27,$E27,$G27,$I27,$K27,$M27,$O27,$Q27,$S27,$U27,$W27,$Y27,$AA27,$AC27,$AE27,$AG27,$AI27,$AK27,$AM27,$AO27,$AQ27),2)+$B27/2&gt;=U27)),($E$5/$B$4),0))))</f>
        <v>0</v>
      </c>
      <c r="W27" s="117">
        <f t="shared" ca="1" si="61"/>
        <v>76000000</v>
      </c>
      <c r="X27" s="118">
        <f t="shared" ref="X27" ca="1" si="286">IF($A27="","",IF(W27="","",IF($K$4="Media aritmética",(W27&lt;=$B27)*($E$5/$B$4)+(W27&gt;$B27)*0,IF(AND(ROUND(AVERAGE($C27,$E27,$G27,$I27,$K27,$M27,$O27,$Q27,$S27,$U27,$W27,$Y27,$AA27,$AC27,$AE27,$AG27,$AI27,$AK27,$AM27,$AO27,$AQ27),2)-$B27/2&lt;=W27,(ROUND(AVERAGE($C27,$E27,$G27,$I27,$K27,$M27,$O27,$Q27,$S27,$U27,$W27,$Y27,$AA27,$AC27,$AE27,$AG27,$AI27,$AK27,$AM27,$AO27,$AQ27),2)+$B27/2&gt;=W27)),($E$5/$B$4),0))))</f>
        <v>7</v>
      </c>
      <c r="Y27" s="117">
        <f t="shared" ca="1" si="63"/>
        <v>119598400</v>
      </c>
      <c r="Z27" s="118">
        <f t="shared" ref="Z27" ca="1" si="287">IF($A27="","",IF(Y27="","",IF($K$4="Media aritmética",(Y27&lt;=$B27)*($E$5/$B$4)+(Y27&gt;$B27)*0,IF(AND(ROUND(AVERAGE($C27,$E27,$G27,$I27,$K27,$M27,$O27,$Q27,$S27,$U27,$W27,$Y27,$AA27,$AC27,$AE27,$AG27,$AI27,$AK27,$AM27,$AO27,$AQ27),2)-$B27/2&lt;=Y27,(ROUND(AVERAGE($C27,$E27,$G27,$I27,$K27,$M27,$O27,$Q27,$S27,$U27,$W27,$Y27,$AA27,$AC27,$AE27,$AG27,$AI27,$AK27,$AM27,$AO27,$AQ27),2)+$B27/2&gt;=Y27)),($E$5/$B$4),0))))</f>
        <v>0</v>
      </c>
      <c r="AA27" s="117">
        <f t="shared" ca="1" si="65"/>
        <v>119597600</v>
      </c>
      <c r="AB27" s="118">
        <f t="shared" ref="AB27" ca="1" si="288">IF($A27="","",IF(AA27="","",IF($K$4="Media aritmética",(AA27&lt;=$B27)*($E$5/$B$4)+(AA27&gt;$B27)*0,IF(AND(ROUND(AVERAGE($C27,$E27,$G27,$I27,$K27,$M27,$O27,$Q27,$S27,$U27,$W27,$Y27,$AA27,$AC27,$AE27,$AG27,$AI27,$AK27,$AM27,$AO27,$AQ27),2)-$B27/2&lt;=AA27,(ROUND(AVERAGE($C27,$E27,$G27,$I27,$K27,$M27,$O27,$Q27,$S27,$U27,$W27,$Y27,$AA27,$AC27,$AE27,$AG27,$AI27,$AK27,$AM27,$AO27,$AQ27),2)+$B27/2&gt;=AA27)),($E$5/$B$4),0))))</f>
        <v>0</v>
      </c>
      <c r="AC27" s="117">
        <f t="shared" ca="1" si="67"/>
        <v>88000000</v>
      </c>
      <c r="AD27" s="118">
        <f t="shared" ref="AD27" ca="1" si="289">IF($A27="","",IF(AC27="","",IF($K$4="Media aritmética",(AC27&lt;=$B27)*($E$5/$B$4)+(AC27&gt;$B27)*0,IF(AND(ROUND(AVERAGE($C27,$E27,$G27,$I27,$K27,$M27,$O27,$Q27,$S27,$U27,$W27,$Y27,$AA27,$AC27,$AE27,$AG27,$AI27,$AK27,$AM27,$AO27,$AQ27),2)-$B27/2&lt;=AC27,(ROUND(AVERAGE($C27,$E27,$G27,$I27,$K27,$M27,$O27,$Q27,$S27,$U27,$W27,$Y27,$AA27,$AC27,$AE27,$AG27,$AI27,$AK27,$AM27,$AO27,$AQ27),2)+$B27/2&gt;=AC27)),($E$5/$B$4),0))))</f>
        <v>7</v>
      </c>
      <c r="AE27" s="117" t="str">
        <f t="shared" ca="1" si="69"/>
        <v/>
      </c>
      <c r="AF27" s="118" t="str">
        <f t="shared" ref="AF27" ca="1" si="290">IF($A27="","",IF(AE27="","",IF($K$4="Media aritmética",(AE27&lt;=$B27)*($E$5/$B$4)+(AE27&gt;$B27)*0,IF(AND(ROUND(AVERAGE($C27,$E27,$G27,$I27,$K27,$M27,$O27,$Q27,$S27,$U27,$W27,$Y27,$AA27,$AC27,$AE27,$AG27,$AI27,$AK27,$AM27,$AO27,$AQ27),2)-$B27/2&lt;=AE27,(ROUND(AVERAGE($C27,$E27,$G27,$I27,$K27,$M27,$O27,$Q27,$S27,$U27,$W27,$Y27,$AA27,$AC27,$AE27,$AG27,$AI27,$AK27,$AM27,$AO27,$AQ27),2)+$B27/2&gt;=AE27)),($E$5/$B$4),0))))</f>
        <v/>
      </c>
      <c r="AG27" s="117">
        <f t="shared" ca="1" si="71"/>
        <v>88000000</v>
      </c>
      <c r="AH27" s="118">
        <f t="shared" ref="AH27" ca="1" si="291">IF($A27="","",IF(AG27="","",IF($K$4="Media aritmética",(AG27&lt;=$B27)*($E$5/$B$4)+(AG27&gt;$B27)*0,IF(AND(ROUND(AVERAGE($C27,$E27,$G27,$I27,$K27,$M27,$O27,$Q27,$S27,$U27,$W27,$Y27,$AA27,$AC27,$AE27,$AG27,$AI27,$AK27,$AM27,$AO27,$AQ27),2)-$B27/2&lt;=AG27,(ROUND(AVERAGE($C27,$E27,$G27,$I27,$K27,$M27,$O27,$Q27,$S27,$U27,$W27,$Y27,$AA27,$AC27,$AE27,$AG27,$AI27,$AK27,$AM27,$AO27,$AQ27),2)+$B27/2&gt;=AG27)),($E$5/$B$4),0))))</f>
        <v>7</v>
      </c>
      <c r="AI27" s="117">
        <f t="shared" ca="1" si="73"/>
        <v>109750464</v>
      </c>
      <c r="AJ27" s="118">
        <f t="shared" ref="AJ27" ca="1" si="292">IF($A27="","",IF(AI27="","",IF($K$4="Media aritmética",(AI27&lt;=$B27)*($E$5/$B$4)+(AI27&gt;$B27)*0,IF(AND(ROUND(AVERAGE($C27,$E27,$G27,$I27,$K27,$M27,$O27,$Q27,$S27,$U27,$W27,$Y27,$AA27,$AC27,$AE27,$AG27,$AI27,$AK27,$AM27,$AO27,$AQ27),2)-$B27/2&lt;=AI27,(ROUND(AVERAGE($C27,$E27,$G27,$I27,$K27,$M27,$O27,$Q27,$S27,$U27,$W27,$Y27,$AA27,$AC27,$AE27,$AG27,$AI27,$AK27,$AM27,$AO27,$AQ27),2)+$B27/2&gt;=AI27)),($E$5/$B$4),0))))</f>
        <v>0</v>
      </c>
      <c r="AK27" s="117">
        <f t="shared" ca="1" si="75"/>
        <v>119596800</v>
      </c>
      <c r="AL27" s="118">
        <f t="shared" ref="AL27" ca="1" si="293">IF($A27="","",IF(AK27="","",IF($K$4="Media aritmética",(AK27&lt;=$B27)*($E$5/$B$4)+(AK27&gt;$B27)*0,IF(AND(ROUND(AVERAGE($C27,$E27,$G27,$I27,$K27,$M27,$O27,$Q27,$S27,$U27,$W27,$Y27,$AA27,$AC27,$AE27,$AG27,$AI27,$AK27,$AM27,$AO27,$AQ27),2)-$B27/2&lt;=AK27,(ROUND(AVERAGE($C27,$E27,$G27,$I27,$K27,$M27,$O27,$Q27,$S27,$U27,$W27,$Y27,$AA27,$AC27,$AE27,$AG27,$AI27,$AK27,$AM27,$AO27,$AQ27),2)+$B27/2&gt;=AK27)),($E$5/$B$4),0))))</f>
        <v>0</v>
      </c>
      <c r="AM27" s="117">
        <f t="shared" ca="1" si="77"/>
        <v>114400000</v>
      </c>
      <c r="AN27" s="118">
        <f t="shared" ref="AN27" ca="1" si="294">IF($A27="","",IF(AM27="","",IF($K$4="Media aritmética",(AM27&lt;=$B27)*($E$5/$B$4)+(AM27&gt;$B27)*0,IF(AND(ROUND(AVERAGE($C27,$E27,$G27,$I27,$K27,$M27,$O27,$Q27,$S27,$U27,$W27,$Y27,$AA27,$AC27,$AE27,$AG27,$AI27,$AK27,$AM27,$AO27,$AQ27),2)-$B27/2&lt;=AM27,(ROUND(AVERAGE($C27,$E27,$G27,$I27,$K27,$M27,$O27,$Q27,$S27,$U27,$W27,$Y27,$AA27,$AC27,$AE27,$AG27,$AI27,$AK27,$AM27,$AO27,$AQ27),2)+$B27/2&gt;=AM27)),($E$5/$B$4),0))))</f>
        <v>0</v>
      </c>
      <c r="AO27" s="117" t="str">
        <f t="shared" ca="1" si="79"/>
        <v/>
      </c>
      <c r="AP27" s="118" t="str">
        <f t="shared" ref="AP27" ca="1" si="295">IF($A27="","",IF(AO27="","",IF($K$4="Media aritmética",(AO27&lt;=$B27)*($E$5/$B$4)+(AO27&gt;$B27)*0,IF(AND(ROUND(AVERAGE($C27,$E27,$G27,$I27,$K27,$M27,$O27,$Q27,$S27,$U27,$W27,$Y27,$AA27,$AC27,$AE27,$AG27,$AI27,$AK27,$AM27,$AO27,$AQ27),2)-$B27/2&lt;=AO27,(ROUND(AVERAGE($C27,$E27,$G27,$I27,$K27,$M27,$O27,$Q27,$S27,$U27,$W27,$Y27,$AA27,$AC27,$AE27,$AG27,$AI27,$AK27,$AM27,$AO27,$AQ27),2)+$B27/2&gt;=AO27)),($E$5/$B$4),0))))</f>
        <v/>
      </c>
      <c r="AQ27" s="117">
        <f t="shared" ca="1" si="81"/>
        <v>80000000</v>
      </c>
      <c r="AR27" s="118">
        <f t="shared" ref="AR27" ca="1" si="296">IF($A27="","",IF(AQ27="","",IF($K$4="Media aritmética",(AQ27&lt;=$B27)*($E$5/$B$4)+(AQ27&gt;$B27)*0,IF(AND(ROUND(AVERAGE($C27,$E27,$G27,$I27,$K27,$M27,$O27,$Q27,$S27,$U27,$W27,$Y27,$AA27,$AC27,$AE27,$AG27,$AI27,$AK27,$AM27,$AO27,$AQ27),2)-$B27/2&lt;=AQ27,(ROUND(AVERAGE($C27,$E27,$G27,$I27,$K27,$M27,$O27,$Q27,$S27,$U27,$W27,$Y27,$AA27,$AC27,$AE27,$AG27,$AI27,$AK27,$AM27,$AO27,$AQ27),2)+$B27/2&gt;=AQ27)),($E$5/$B$4),0))))</f>
        <v>7</v>
      </c>
      <c r="AT27" s="232">
        <f t="shared" ca="1" si="103"/>
        <v>92475954</v>
      </c>
    </row>
    <row r="28" spans="1:47" ht="21.75" customHeight="1" outlineLevel="1" x14ac:dyDescent="0.25">
      <c r="A28" s="295" t="s">
        <v>511</v>
      </c>
      <c r="B28" s="116">
        <f t="shared" ca="1" si="83"/>
        <v>7136870.3099999996</v>
      </c>
      <c r="C28" s="117">
        <f t="shared" ca="1" si="45"/>
        <v>5016600</v>
      </c>
      <c r="D28" s="118">
        <f t="shared" ca="1" si="84"/>
        <v>7</v>
      </c>
      <c r="E28" s="117" t="str">
        <f t="shared" ca="1" si="46"/>
        <v/>
      </c>
      <c r="F28" s="118" t="str">
        <f t="shared" ca="1" si="85"/>
        <v/>
      </c>
      <c r="G28" s="117" t="str">
        <f t="shared" ca="1" si="47"/>
        <v/>
      </c>
      <c r="H28" s="118" t="str">
        <f t="shared" ca="1" si="86"/>
        <v/>
      </c>
      <c r="I28" s="201">
        <f t="shared" ca="1" si="48"/>
        <v>4998300</v>
      </c>
      <c r="J28" s="118">
        <f t="shared" ca="1" si="49"/>
        <v>7</v>
      </c>
      <c r="K28" s="117">
        <f t="shared" ca="1" si="50"/>
        <v>4350000</v>
      </c>
      <c r="L28" s="118">
        <f t="shared" ca="1" si="49"/>
        <v>7</v>
      </c>
      <c r="M28" s="117">
        <f t="shared" ca="1" si="51"/>
        <v>4950000</v>
      </c>
      <c r="N28" s="118">
        <f t="shared" ref="N28" ca="1" si="297">IF($A28="","",IF(M28="","",IF($K$4="Media aritmética",(M28&lt;=$B28)*($E$5/$B$4)+(M28&gt;$B28)*0,IF(AND(ROUND(AVERAGE($C28,$E28,$G28,$I28,$K28,$M28,$O28,$Q28,$S28,$U28,$W28,$Y28,$AA28,$AC28,$AE28,$AG28,$AI28,$AK28,$AM28,$AO28,$AQ28),2)-$B28/2&lt;=M28,(ROUND(AVERAGE($C28,$E28,$G28,$I28,$K28,$M28,$O28,$Q28,$S28,$U28,$W28,$Y28,$AA28,$AC28,$AE28,$AG28,$AI28,$AK28,$AM28,$AO28,$AQ28),2)+$B28/2&gt;=M28)),($E$5/$B$4),0))))</f>
        <v>7</v>
      </c>
      <c r="O28" s="117">
        <f t="shared" ca="1" si="53"/>
        <v>7950000</v>
      </c>
      <c r="P28" s="118">
        <f t="shared" ref="P28" ca="1" si="298">IF($A28="","",IF(O28="","",IF($K$4="Media aritmética",(O28&lt;=$B28)*($E$5/$B$4)+(O28&gt;$B28)*0,IF(AND(ROUND(AVERAGE($C28,$E28,$G28,$I28,$K28,$M28,$O28,$Q28,$S28,$U28,$W28,$Y28,$AA28,$AC28,$AE28,$AG28,$AI28,$AK28,$AM28,$AO28,$AQ28),2)-$B28/2&lt;=O28,(ROUND(AVERAGE($C28,$E28,$G28,$I28,$K28,$M28,$O28,$Q28,$S28,$U28,$W28,$Y28,$AA28,$AC28,$AE28,$AG28,$AI28,$AK28,$AM28,$AO28,$AQ28),2)+$B28/2&gt;=O28)),($E$5/$B$4),0))))</f>
        <v>0</v>
      </c>
      <c r="Q28" s="117">
        <f t="shared" ca="1" si="55"/>
        <v>3750000</v>
      </c>
      <c r="R28" s="118">
        <f t="shared" ref="R28" ca="1" si="299">IF($A28="","",IF(Q28="","",IF($K$4="Media aritmética",(Q28&lt;=$B28)*($E$5/$B$4)+(Q28&gt;$B28)*0,IF(AND(ROUND(AVERAGE($C28,$E28,$G28,$I28,$K28,$M28,$O28,$Q28,$S28,$U28,$W28,$Y28,$AA28,$AC28,$AE28,$AG28,$AI28,$AK28,$AM28,$AO28,$AQ28),2)-$B28/2&lt;=Q28,(ROUND(AVERAGE($C28,$E28,$G28,$I28,$K28,$M28,$O28,$Q28,$S28,$U28,$W28,$Y28,$AA28,$AC28,$AE28,$AG28,$AI28,$AK28,$AM28,$AO28,$AQ28),2)+$B28/2&gt;=Q28)),($E$5/$B$4),0))))</f>
        <v>7</v>
      </c>
      <c r="S28" s="117" t="str">
        <f t="shared" ca="1" si="57"/>
        <v/>
      </c>
      <c r="T28" s="118" t="str">
        <f t="shared" ref="T28" ca="1" si="300">IF($A28="","",IF(S28="","",IF($K$4="Media aritmética",(S28&lt;=$B28)*($E$5/$B$4)+(S28&gt;$B28)*0,IF(AND(ROUND(AVERAGE($C28,$E28,$G28,$I28,$K28,$M28,$O28,$Q28,$S28,$U28,$W28,$Y28,$AA28,$AC28,$AE28,$AG28,$AI28,$AK28,$AM28,$AO28,$AQ28),2)-$B28/2&lt;=S28,(ROUND(AVERAGE($C28,$E28,$G28,$I28,$K28,$M28,$O28,$Q28,$S28,$U28,$W28,$Y28,$AA28,$AC28,$AE28,$AG28,$AI28,$AK28,$AM28,$AO28,$AQ28),2)+$B28/2&gt;=S28)),($E$5/$B$4),0))))</f>
        <v/>
      </c>
      <c r="U28" s="117">
        <f t="shared" ca="1" si="59"/>
        <v>7500000</v>
      </c>
      <c r="V28" s="118">
        <f t="shared" ref="V28" ca="1" si="301">IF($A28="","",IF(U28="","",IF($K$4="Media aritmética",(U28&lt;=$B28)*($E$5/$B$4)+(U28&gt;$B28)*0,IF(AND(ROUND(AVERAGE($C28,$E28,$G28,$I28,$K28,$M28,$O28,$Q28,$S28,$U28,$W28,$Y28,$AA28,$AC28,$AE28,$AG28,$AI28,$AK28,$AM28,$AO28,$AQ28),2)-$B28/2&lt;=U28,(ROUND(AVERAGE($C28,$E28,$G28,$I28,$K28,$M28,$O28,$Q28,$S28,$U28,$W28,$Y28,$AA28,$AC28,$AE28,$AG28,$AI28,$AK28,$AM28,$AO28,$AQ28),2)+$B28/2&gt;=U28)),($E$5/$B$4),0))))</f>
        <v>0</v>
      </c>
      <c r="W28" s="117">
        <f t="shared" ca="1" si="61"/>
        <v>7500000</v>
      </c>
      <c r="X28" s="118">
        <f t="shared" ref="X28" ca="1" si="302">IF($A28="","",IF(W28="","",IF($K$4="Media aritmética",(W28&lt;=$B28)*($E$5/$B$4)+(W28&gt;$B28)*0,IF(AND(ROUND(AVERAGE($C28,$E28,$G28,$I28,$K28,$M28,$O28,$Q28,$S28,$U28,$W28,$Y28,$AA28,$AC28,$AE28,$AG28,$AI28,$AK28,$AM28,$AO28,$AQ28),2)-$B28/2&lt;=W28,(ROUND(AVERAGE($C28,$E28,$G28,$I28,$K28,$M28,$O28,$Q28,$S28,$U28,$W28,$Y28,$AA28,$AC28,$AE28,$AG28,$AI28,$AK28,$AM28,$AO28,$AQ28),2)+$B28/2&gt;=W28)),($E$5/$B$4),0))))</f>
        <v>0</v>
      </c>
      <c r="Y28" s="117">
        <f t="shared" ca="1" si="63"/>
        <v>6449100</v>
      </c>
      <c r="Z28" s="118">
        <f t="shared" ref="Z28" ca="1" si="303">IF($A28="","",IF(Y28="","",IF($K$4="Media aritmética",(Y28&lt;=$B28)*($E$5/$B$4)+(Y28&gt;$B28)*0,IF(AND(ROUND(AVERAGE($C28,$E28,$G28,$I28,$K28,$M28,$O28,$Q28,$S28,$U28,$W28,$Y28,$AA28,$AC28,$AE28,$AG28,$AI28,$AK28,$AM28,$AO28,$AQ28),2)-$B28/2&lt;=Y28,(ROUND(AVERAGE($C28,$E28,$G28,$I28,$K28,$M28,$O28,$Q28,$S28,$U28,$W28,$Y28,$AA28,$AC28,$AE28,$AG28,$AI28,$AK28,$AM28,$AO28,$AQ28),2)+$B28/2&gt;=Y28)),($E$5/$B$4),0))))</f>
        <v>7</v>
      </c>
      <c r="AA28" s="117">
        <f t="shared" ca="1" si="65"/>
        <v>6448500</v>
      </c>
      <c r="AB28" s="118">
        <f t="shared" ref="AB28" ca="1" si="304">IF($A28="","",IF(AA28="","",IF($K$4="Media aritmética",(AA28&lt;=$B28)*($E$5/$B$4)+(AA28&gt;$B28)*0,IF(AND(ROUND(AVERAGE($C28,$E28,$G28,$I28,$K28,$M28,$O28,$Q28,$S28,$U28,$W28,$Y28,$AA28,$AC28,$AE28,$AG28,$AI28,$AK28,$AM28,$AO28,$AQ28),2)-$B28/2&lt;=AA28,(ROUND(AVERAGE($C28,$E28,$G28,$I28,$K28,$M28,$O28,$Q28,$S28,$U28,$W28,$Y28,$AA28,$AC28,$AE28,$AG28,$AI28,$AK28,$AM28,$AO28,$AQ28),2)+$B28/2&gt;=AA28)),($E$5/$B$4),0))))</f>
        <v>7</v>
      </c>
      <c r="AC28" s="117">
        <f t="shared" ca="1" si="67"/>
        <v>8700000</v>
      </c>
      <c r="AD28" s="118">
        <f t="shared" ref="AD28" ca="1" si="305">IF($A28="","",IF(AC28="","",IF($K$4="Media aritmética",(AC28&lt;=$B28)*($E$5/$B$4)+(AC28&gt;$B28)*0,IF(AND(ROUND(AVERAGE($C28,$E28,$G28,$I28,$K28,$M28,$O28,$Q28,$S28,$U28,$W28,$Y28,$AA28,$AC28,$AE28,$AG28,$AI28,$AK28,$AM28,$AO28,$AQ28),2)-$B28/2&lt;=AC28,(ROUND(AVERAGE($C28,$E28,$G28,$I28,$K28,$M28,$O28,$Q28,$S28,$U28,$W28,$Y28,$AA28,$AC28,$AE28,$AG28,$AI28,$AK28,$AM28,$AO28,$AQ28),2)+$B28/2&gt;=AC28)),($E$5/$B$4),0))))</f>
        <v>0</v>
      </c>
      <c r="AE28" s="117" t="str">
        <f t="shared" ca="1" si="69"/>
        <v/>
      </c>
      <c r="AF28" s="118" t="str">
        <f t="shared" ref="AF28" ca="1" si="306">IF($A28="","",IF(AE28="","",IF($K$4="Media aritmética",(AE28&lt;=$B28)*($E$5/$B$4)+(AE28&gt;$B28)*0,IF(AND(ROUND(AVERAGE($C28,$E28,$G28,$I28,$K28,$M28,$O28,$Q28,$S28,$U28,$W28,$Y28,$AA28,$AC28,$AE28,$AG28,$AI28,$AK28,$AM28,$AO28,$AQ28),2)-$B28/2&lt;=AE28,(ROUND(AVERAGE($C28,$E28,$G28,$I28,$K28,$M28,$O28,$Q28,$S28,$U28,$W28,$Y28,$AA28,$AC28,$AE28,$AG28,$AI28,$AK28,$AM28,$AO28,$AQ28),2)+$B28/2&gt;=AE28)),($E$5/$B$4),0))))</f>
        <v/>
      </c>
      <c r="AG28" s="117">
        <f t="shared" ca="1" si="71"/>
        <v>2700000</v>
      </c>
      <c r="AH28" s="118">
        <f t="shared" ref="AH28" ca="1" si="307">IF($A28="","",IF(AG28="","",IF($K$4="Media aritmética",(AG28&lt;=$B28)*($E$5/$B$4)+(AG28&gt;$B28)*0,IF(AND(ROUND(AVERAGE($C28,$E28,$G28,$I28,$K28,$M28,$O28,$Q28,$S28,$U28,$W28,$Y28,$AA28,$AC28,$AE28,$AG28,$AI28,$AK28,$AM28,$AO28,$AQ28),2)-$B28/2&lt;=AG28,(ROUND(AVERAGE($C28,$E28,$G28,$I28,$K28,$M28,$O28,$Q28,$S28,$U28,$W28,$Y28,$AA28,$AC28,$AE28,$AG28,$AI28,$AK28,$AM28,$AO28,$AQ28),2)+$B28/2&gt;=AG28)),($E$5/$B$4),0))))</f>
        <v>7</v>
      </c>
      <c r="AI28" s="117">
        <f t="shared" ca="1" si="73"/>
        <v>5926525</v>
      </c>
      <c r="AJ28" s="118">
        <f t="shared" ref="AJ28" ca="1" si="308">IF($A28="","",IF(AI28="","",IF($K$4="Media aritmética",(AI28&lt;=$B28)*($E$5/$B$4)+(AI28&gt;$B28)*0,IF(AND(ROUND(AVERAGE($C28,$E28,$G28,$I28,$K28,$M28,$O28,$Q28,$S28,$U28,$W28,$Y28,$AA28,$AC28,$AE28,$AG28,$AI28,$AK28,$AM28,$AO28,$AQ28),2)-$B28/2&lt;=AI28,(ROUND(AVERAGE($C28,$E28,$G28,$I28,$K28,$M28,$O28,$Q28,$S28,$U28,$W28,$Y28,$AA28,$AC28,$AE28,$AG28,$AI28,$AK28,$AM28,$AO28,$AQ28),2)+$B28/2&gt;=AI28)),($E$5/$B$4),0))))</f>
        <v>7</v>
      </c>
      <c r="AK28" s="117">
        <f t="shared" ca="1" si="75"/>
        <v>6450900</v>
      </c>
      <c r="AL28" s="118">
        <f t="shared" ref="AL28" ca="1" si="309">IF($A28="","",IF(AK28="","",IF($K$4="Media aritmética",(AK28&lt;=$B28)*($E$5/$B$4)+(AK28&gt;$B28)*0,IF(AND(ROUND(AVERAGE($C28,$E28,$G28,$I28,$K28,$M28,$O28,$Q28,$S28,$U28,$W28,$Y28,$AA28,$AC28,$AE28,$AG28,$AI28,$AK28,$AM28,$AO28,$AQ28),2)-$B28/2&lt;=AK28,(ROUND(AVERAGE($C28,$E28,$G28,$I28,$K28,$M28,$O28,$Q28,$S28,$U28,$W28,$Y28,$AA28,$AC28,$AE28,$AG28,$AI28,$AK28,$AM28,$AO28,$AQ28),2)+$B28/2&gt;=AK28)),($E$5/$B$4),0))))</f>
        <v>7</v>
      </c>
      <c r="AM28" s="117">
        <f t="shared" ca="1" si="77"/>
        <v>24000000</v>
      </c>
      <c r="AN28" s="118">
        <f t="shared" ref="AN28" ca="1" si="310">IF($A28="","",IF(AM28="","",IF($K$4="Media aritmética",(AM28&lt;=$B28)*($E$5/$B$4)+(AM28&gt;$B28)*0,IF(AND(ROUND(AVERAGE($C28,$E28,$G28,$I28,$K28,$M28,$O28,$Q28,$S28,$U28,$W28,$Y28,$AA28,$AC28,$AE28,$AG28,$AI28,$AK28,$AM28,$AO28,$AQ28),2)-$B28/2&lt;=AM28,(ROUND(AVERAGE($C28,$E28,$G28,$I28,$K28,$M28,$O28,$Q28,$S28,$U28,$W28,$Y28,$AA28,$AC28,$AE28,$AG28,$AI28,$AK28,$AM28,$AO28,$AQ28),2)+$B28/2&gt;=AM28)),($E$5/$B$4),0))))</f>
        <v>0</v>
      </c>
      <c r="AO28" s="117" t="str">
        <f t="shared" ca="1" si="79"/>
        <v/>
      </c>
      <c r="AP28" s="118" t="str">
        <f t="shared" ref="AP28" ca="1" si="311">IF($A28="","",IF(AO28="","",IF($K$4="Media aritmética",(AO28&lt;=$B28)*($E$5/$B$4)+(AO28&gt;$B28)*0,IF(AND(ROUND(AVERAGE($C28,$E28,$G28,$I28,$K28,$M28,$O28,$Q28,$S28,$U28,$W28,$Y28,$AA28,$AC28,$AE28,$AG28,$AI28,$AK28,$AM28,$AO28,$AQ28),2)-$B28/2&lt;=AO28,(ROUND(AVERAGE($C28,$E28,$G28,$I28,$K28,$M28,$O28,$Q28,$S28,$U28,$W28,$Y28,$AA28,$AC28,$AE28,$AG28,$AI28,$AK28,$AM28,$AO28,$AQ28),2)+$B28/2&gt;=AO28)),($E$5/$B$4),0))))</f>
        <v/>
      </c>
      <c r="AQ28" s="117">
        <f t="shared" ca="1" si="81"/>
        <v>7500000</v>
      </c>
      <c r="AR28" s="118">
        <f t="shared" ref="AR28" ca="1" si="312">IF($A28="","",IF(AQ28="","",IF($K$4="Media aritmética",(AQ28&lt;=$B28)*($E$5/$B$4)+(AQ28&gt;$B28)*0,IF(AND(ROUND(AVERAGE($C28,$E28,$G28,$I28,$K28,$M28,$O28,$Q28,$S28,$U28,$W28,$Y28,$AA28,$AC28,$AE28,$AG28,$AI28,$AK28,$AM28,$AO28,$AQ28),2)-$B28/2&lt;=AQ28,(ROUND(AVERAGE($C28,$E28,$G28,$I28,$K28,$M28,$O28,$Q28,$S28,$U28,$W28,$Y28,$AA28,$AC28,$AE28,$AG28,$AI28,$AK28,$AM28,$AO28,$AQ28),2)+$B28/2&gt;=AQ28)),($E$5/$B$4),0))))</f>
        <v>0</v>
      </c>
      <c r="AT28" s="232">
        <f t="shared" ca="1" si="103"/>
        <v>7136870.3125</v>
      </c>
    </row>
    <row r="29" spans="1:47" ht="21.75" customHeight="1" outlineLevel="1" x14ac:dyDescent="0.25">
      <c r="A29" s="295" t="s">
        <v>513</v>
      </c>
      <c r="B29" s="116">
        <f t="shared" ca="1" si="83"/>
        <v>30132625.129999999</v>
      </c>
      <c r="C29" s="117">
        <f t="shared" ca="1" si="45"/>
        <v>43435800</v>
      </c>
      <c r="D29" s="118">
        <f t="shared" ca="1" si="84"/>
        <v>0</v>
      </c>
      <c r="E29" s="117" t="str">
        <f t="shared" ca="1" si="46"/>
        <v/>
      </c>
      <c r="F29" s="118" t="str">
        <f t="shared" ca="1" si="85"/>
        <v/>
      </c>
      <c r="G29" s="117" t="str">
        <f t="shared" ca="1" si="47"/>
        <v/>
      </c>
      <c r="H29" s="118" t="str">
        <f t="shared" ca="1" si="86"/>
        <v/>
      </c>
      <c r="I29" s="201">
        <f t="shared" ca="1" si="48"/>
        <v>30989160</v>
      </c>
      <c r="J29" s="118">
        <f t="shared" ca="1" si="49"/>
        <v>0</v>
      </c>
      <c r="K29" s="117">
        <f t="shared" ca="1" si="50"/>
        <v>22302000</v>
      </c>
      <c r="L29" s="118">
        <f t="shared" ca="1" si="49"/>
        <v>7</v>
      </c>
      <c r="M29" s="117">
        <f t="shared" ca="1" si="51"/>
        <v>26284500</v>
      </c>
      <c r="N29" s="118">
        <f t="shared" ref="N29" ca="1" si="313">IF($A29="","",IF(M29="","",IF($K$4="Media aritmética",(M29&lt;=$B29)*($E$5/$B$4)+(M29&gt;$B29)*0,IF(AND(ROUND(AVERAGE($C29,$E29,$G29,$I29,$K29,$M29,$O29,$Q29,$S29,$U29,$W29,$Y29,$AA29,$AC29,$AE29,$AG29,$AI29,$AK29,$AM29,$AO29,$AQ29),2)-$B29/2&lt;=M29,(ROUND(AVERAGE($C29,$E29,$G29,$I29,$K29,$M29,$O29,$Q29,$S29,$U29,$W29,$Y29,$AA29,$AC29,$AE29,$AG29,$AI29,$AK29,$AM29,$AO29,$AQ29),2)+$B29/2&gt;=M29)),($E$5/$B$4),0))))</f>
        <v>7</v>
      </c>
      <c r="O29" s="117">
        <f t="shared" ca="1" si="53"/>
        <v>20178000</v>
      </c>
      <c r="P29" s="118">
        <f t="shared" ref="P29" ca="1" si="314">IF($A29="","",IF(O29="","",IF($K$4="Media aritmética",(O29&lt;=$B29)*($E$5/$B$4)+(O29&gt;$B29)*0,IF(AND(ROUND(AVERAGE($C29,$E29,$G29,$I29,$K29,$M29,$O29,$Q29,$S29,$U29,$W29,$Y29,$AA29,$AC29,$AE29,$AG29,$AI29,$AK29,$AM29,$AO29,$AQ29),2)-$B29/2&lt;=O29,(ROUND(AVERAGE($C29,$E29,$G29,$I29,$K29,$M29,$O29,$Q29,$S29,$U29,$W29,$Y29,$AA29,$AC29,$AE29,$AG29,$AI29,$AK29,$AM29,$AO29,$AQ29),2)+$B29/2&gt;=O29)),($E$5/$B$4),0))))</f>
        <v>7</v>
      </c>
      <c r="Q29" s="117">
        <f t="shared" ca="1" si="55"/>
        <v>17629200</v>
      </c>
      <c r="R29" s="118">
        <f t="shared" ref="R29" ca="1" si="315">IF($A29="","",IF(Q29="","",IF($K$4="Media aritmética",(Q29&lt;=$B29)*($E$5/$B$4)+(Q29&gt;$B29)*0,IF(AND(ROUND(AVERAGE($C29,$E29,$G29,$I29,$K29,$M29,$O29,$Q29,$S29,$U29,$W29,$Y29,$AA29,$AC29,$AE29,$AG29,$AI29,$AK29,$AM29,$AO29,$AQ29),2)-$B29/2&lt;=Q29,(ROUND(AVERAGE($C29,$E29,$G29,$I29,$K29,$M29,$O29,$Q29,$S29,$U29,$W29,$Y29,$AA29,$AC29,$AE29,$AG29,$AI29,$AK29,$AM29,$AO29,$AQ29),2)+$B29/2&gt;=Q29)),($E$5/$B$4),0))))</f>
        <v>7</v>
      </c>
      <c r="S29" s="117" t="str">
        <f t="shared" ca="1" si="57"/>
        <v/>
      </c>
      <c r="T29" s="118" t="str">
        <f t="shared" ref="T29" ca="1" si="316">IF($A29="","",IF(S29="","",IF($K$4="Media aritmética",(S29&lt;=$B29)*($E$5/$B$4)+(S29&gt;$B29)*0,IF(AND(ROUND(AVERAGE($C29,$E29,$G29,$I29,$K29,$M29,$O29,$Q29,$S29,$U29,$W29,$Y29,$AA29,$AC29,$AE29,$AG29,$AI29,$AK29,$AM29,$AO29,$AQ29),2)-$B29/2&lt;=S29,(ROUND(AVERAGE($C29,$E29,$G29,$I29,$K29,$M29,$O29,$Q29,$S29,$U29,$W29,$Y29,$AA29,$AC29,$AE29,$AG29,$AI29,$AK29,$AM29,$AO29,$AQ29),2)+$B29/2&gt;=S29)),($E$5/$B$4),0))))</f>
        <v/>
      </c>
      <c r="U29" s="117">
        <f t="shared" ca="1" si="59"/>
        <v>34515000</v>
      </c>
      <c r="V29" s="118">
        <f t="shared" ref="V29" ca="1" si="317">IF($A29="","",IF(U29="","",IF($K$4="Media aritmética",(U29&lt;=$B29)*($E$5/$B$4)+(U29&gt;$B29)*0,IF(AND(ROUND(AVERAGE($C29,$E29,$G29,$I29,$K29,$M29,$O29,$Q29,$S29,$U29,$W29,$Y29,$AA29,$AC29,$AE29,$AG29,$AI29,$AK29,$AM29,$AO29,$AQ29),2)-$B29/2&lt;=U29,(ROUND(AVERAGE($C29,$E29,$G29,$I29,$K29,$M29,$O29,$Q29,$S29,$U29,$W29,$Y29,$AA29,$AC29,$AE29,$AG29,$AI29,$AK29,$AM29,$AO29,$AQ29),2)+$B29/2&gt;=U29)),($E$5/$B$4),0))))</f>
        <v>0</v>
      </c>
      <c r="W29" s="117">
        <f t="shared" ca="1" si="61"/>
        <v>26550000</v>
      </c>
      <c r="X29" s="118">
        <f t="shared" ref="X29" ca="1" si="318">IF($A29="","",IF(W29="","",IF($K$4="Media aritmética",(W29&lt;=$B29)*($E$5/$B$4)+(W29&gt;$B29)*0,IF(AND(ROUND(AVERAGE($C29,$E29,$G29,$I29,$K29,$M29,$O29,$Q29,$S29,$U29,$W29,$Y29,$AA29,$AC29,$AE29,$AG29,$AI29,$AK29,$AM29,$AO29,$AQ29),2)-$B29/2&lt;=W29,(ROUND(AVERAGE($C29,$E29,$G29,$I29,$K29,$M29,$O29,$Q29,$S29,$U29,$W29,$Y29,$AA29,$AC29,$AE29,$AG29,$AI29,$AK29,$AM29,$AO29,$AQ29),2)+$B29/2&gt;=W29)),($E$5/$B$4),0))))</f>
        <v>7</v>
      </c>
      <c r="Y29" s="117">
        <f t="shared" ca="1" si="63"/>
        <v>22563783</v>
      </c>
      <c r="Z29" s="118">
        <f t="shared" ref="Z29" ca="1" si="319">IF($A29="","",IF(Y29="","",IF($K$4="Media aritmética",(Y29&lt;=$B29)*($E$5/$B$4)+(Y29&gt;$B29)*0,IF(AND(ROUND(AVERAGE($C29,$E29,$G29,$I29,$K29,$M29,$O29,$Q29,$S29,$U29,$W29,$Y29,$AA29,$AC29,$AE29,$AG29,$AI29,$AK29,$AM29,$AO29,$AQ29),2)-$B29/2&lt;=Y29,(ROUND(AVERAGE($C29,$E29,$G29,$I29,$K29,$M29,$O29,$Q29,$S29,$U29,$W29,$Y29,$AA29,$AC29,$AE29,$AG29,$AI29,$AK29,$AM29,$AO29,$AQ29),2)+$B29/2&gt;=Y29)),($E$5/$B$4),0))))</f>
        <v>7</v>
      </c>
      <c r="AA29" s="117">
        <f t="shared" ca="1" si="65"/>
        <v>22568562</v>
      </c>
      <c r="AB29" s="118">
        <f t="shared" ref="AB29" ca="1" si="320">IF($A29="","",IF(AA29="","",IF($K$4="Media aritmética",(AA29&lt;=$B29)*($E$5/$B$4)+(AA29&gt;$B29)*0,IF(AND(ROUND(AVERAGE($C29,$E29,$G29,$I29,$K29,$M29,$O29,$Q29,$S29,$U29,$W29,$Y29,$AA29,$AC29,$AE29,$AG29,$AI29,$AK29,$AM29,$AO29,$AQ29),2)-$B29/2&lt;=AA29,(ROUND(AVERAGE($C29,$E29,$G29,$I29,$K29,$M29,$O29,$Q29,$S29,$U29,$W29,$Y29,$AA29,$AC29,$AE29,$AG29,$AI29,$AK29,$AM29,$AO29,$AQ29),2)+$B29/2&gt;=AA29)),($E$5/$B$4),0))))</f>
        <v>7</v>
      </c>
      <c r="AC29" s="117">
        <f t="shared" ca="1" si="67"/>
        <v>36639000</v>
      </c>
      <c r="AD29" s="118">
        <f t="shared" ref="AD29" ca="1" si="321">IF($A29="","",IF(AC29="","",IF($K$4="Media aritmética",(AC29&lt;=$B29)*($E$5/$B$4)+(AC29&gt;$B29)*0,IF(AND(ROUND(AVERAGE($C29,$E29,$G29,$I29,$K29,$M29,$O29,$Q29,$S29,$U29,$W29,$Y29,$AA29,$AC29,$AE29,$AG29,$AI29,$AK29,$AM29,$AO29,$AQ29),2)-$B29/2&lt;=AC29,(ROUND(AVERAGE($C29,$E29,$G29,$I29,$K29,$M29,$O29,$Q29,$S29,$U29,$W29,$Y29,$AA29,$AC29,$AE29,$AG29,$AI29,$AK29,$AM29,$AO29,$AQ29),2)+$B29/2&gt;=AC29)),($E$5/$B$4),0))))</f>
        <v>0</v>
      </c>
      <c r="AE29" s="117" t="str">
        <f t="shared" ca="1" si="69"/>
        <v/>
      </c>
      <c r="AF29" s="118" t="str">
        <f t="shared" ref="AF29" ca="1" si="322">IF($A29="","",IF(AE29="","",IF($K$4="Media aritmética",(AE29&lt;=$B29)*($E$5/$B$4)+(AE29&gt;$B29)*0,IF(AND(ROUND(AVERAGE($C29,$E29,$G29,$I29,$K29,$M29,$O29,$Q29,$S29,$U29,$W29,$Y29,$AA29,$AC29,$AE29,$AG29,$AI29,$AK29,$AM29,$AO29,$AQ29),2)-$B29/2&lt;=AE29,(ROUND(AVERAGE($C29,$E29,$G29,$I29,$K29,$M29,$O29,$Q29,$S29,$U29,$W29,$Y29,$AA29,$AC29,$AE29,$AG29,$AI29,$AK29,$AM29,$AO29,$AQ29),2)+$B29/2&gt;=AE29)),($E$5/$B$4),0))))</f>
        <v/>
      </c>
      <c r="AG29" s="117">
        <f t="shared" ca="1" si="71"/>
        <v>35046000</v>
      </c>
      <c r="AH29" s="118">
        <f t="shared" ref="AH29" ca="1" si="323">IF($A29="","",IF(AG29="","",IF($K$4="Media aritmética",(AG29&lt;=$B29)*($E$5/$B$4)+(AG29&gt;$B29)*0,IF(AND(ROUND(AVERAGE($C29,$E29,$G29,$I29,$K29,$M29,$O29,$Q29,$S29,$U29,$W29,$Y29,$AA29,$AC29,$AE29,$AG29,$AI29,$AK29,$AM29,$AO29,$AQ29),2)-$B29/2&lt;=AG29,(ROUND(AVERAGE($C29,$E29,$G29,$I29,$K29,$M29,$O29,$Q29,$S29,$U29,$W29,$Y29,$AA29,$AC29,$AE29,$AG29,$AI29,$AK29,$AM29,$AO29,$AQ29),2)+$B29/2&gt;=AG29)),($E$5/$B$4),0))))</f>
        <v>0</v>
      </c>
      <c r="AI29" s="117">
        <f t="shared" ca="1" si="73"/>
        <v>36423435</v>
      </c>
      <c r="AJ29" s="118">
        <f t="shared" ref="AJ29" ca="1" si="324">IF($A29="","",IF(AI29="","",IF($K$4="Media aritmética",(AI29&lt;=$B29)*($E$5/$B$4)+(AI29&gt;$B29)*0,IF(AND(ROUND(AVERAGE($C29,$E29,$G29,$I29,$K29,$M29,$O29,$Q29,$S29,$U29,$W29,$Y29,$AA29,$AC29,$AE29,$AG29,$AI29,$AK29,$AM29,$AO29,$AQ29),2)-$B29/2&lt;=AI29,(ROUND(AVERAGE($C29,$E29,$G29,$I29,$K29,$M29,$O29,$Q29,$S29,$U29,$W29,$Y29,$AA29,$AC29,$AE29,$AG29,$AI29,$AK29,$AM29,$AO29,$AQ29),2)+$B29/2&gt;=AI29)),($E$5/$B$4),0))))</f>
        <v>0</v>
      </c>
      <c r="AK29" s="117">
        <f t="shared" ca="1" si="75"/>
        <v>22568562</v>
      </c>
      <c r="AL29" s="118">
        <f t="shared" ref="AL29" ca="1" si="325">IF($A29="","",IF(AK29="","",IF($K$4="Media aritmética",(AK29&lt;=$B29)*($E$5/$B$4)+(AK29&gt;$B29)*0,IF(AND(ROUND(AVERAGE($C29,$E29,$G29,$I29,$K29,$M29,$O29,$Q29,$S29,$U29,$W29,$Y29,$AA29,$AC29,$AE29,$AG29,$AI29,$AK29,$AM29,$AO29,$AQ29),2)-$B29/2&lt;=AK29,(ROUND(AVERAGE($C29,$E29,$G29,$I29,$K29,$M29,$O29,$Q29,$S29,$U29,$W29,$Y29,$AA29,$AC29,$AE29,$AG29,$AI29,$AK29,$AM29,$AO29,$AQ29),2)+$B29/2&gt;=AK29)),($E$5/$B$4),0))))</f>
        <v>7</v>
      </c>
      <c r="AM29" s="117">
        <f t="shared" ca="1" si="77"/>
        <v>55224000</v>
      </c>
      <c r="AN29" s="118">
        <f t="shared" ref="AN29" ca="1" si="326">IF($A29="","",IF(AM29="","",IF($K$4="Media aritmética",(AM29&lt;=$B29)*($E$5/$B$4)+(AM29&gt;$B29)*0,IF(AND(ROUND(AVERAGE($C29,$E29,$G29,$I29,$K29,$M29,$O29,$Q29,$S29,$U29,$W29,$Y29,$AA29,$AC29,$AE29,$AG29,$AI29,$AK29,$AM29,$AO29,$AQ29),2)-$B29/2&lt;=AM29,(ROUND(AVERAGE($C29,$E29,$G29,$I29,$K29,$M29,$O29,$Q29,$S29,$U29,$W29,$Y29,$AA29,$AC29,$AE29,$AG29,$AI29,$AK29,$AM29,$AO29,$AQ29),2)+$B29/2&gt;=AM29)),($E$5/$B$4),0))))</f>
        <v>0</v>
      </c>
      <c r="AO29" s="117" t="str">
        <f t="shared" ca="1" si="79"/>
        <v/>
      </c>
      <c r="AP29" s="118" t="str">
        <f t="shared" ref="AP29" ca="1" si="327">IF($A29="","",IF(AO29="","",IF($K$4="Media aritmética",(AO29&lt;=$B29)*($E$5/$B$4)+(AO29&gt;$B29)*0,IF(AND(ROUND(AVERAGE($C29,$E29,$G29,$I29,$K29,$M29,$O29,$Q29,$S29,$U29,$W29,$Y29,$AA29,$AC29,$AE29,$AG29,$AI29,$AK29,$AM29,$AO29,$AQ29),2)-$B29/2&lt;=AO29,(ROUND(AVERAGE($C29,$E29,$G29,$I29,$K29,$M29,$O29,$Q29,$S29,$U29,$W29,$Y29,$AA29,$AC29,$AE29,$AG29,$AI29,$AK29,$AM29,$AO29,$AQ29),2)+$B29/2&gt;=AO29)),($E$5/$B$4),0))))</f>
        <v/>
      </c>
      <c r="AQ29" s="117">
        <f t="shared" ca="1" si="81"/>
        <v>29205000</v>
      </c>
      <c r="AR29" s="118">
        <f t="shared" ref="AR29" ca="1" si="328">IF($A29="","",IF(AQ29="","",IF($K$4="Media aritmética",(AQ29&lt;=$B29)*($E$5/$B$4)+(AQ29&gt;$B29)*0,IF(AND(ROUND(AVERAGE($C29,$E29,$G29,$I29,$K29,$M29,$O29,$Q29,$S29,$U29,$W29,$Y29,$AA29,$AC29,$AE29,$AG29,$AI29,$AK29,$AM29,$AO29,$AQ29),2)-$B29/2&lt;=AQ29,(ROUND(AVERAGE($C29,$E29,$G29,$I29,$K29,$M29,$O29,$Q29,$S29,$U29,$W29,$Y29,$AA29,$AC29,$AE29,$AG29,$AI29,$AK29,$AM29,$AO29,$AQ29),2)+$B29/2&gt;=AQ29)),($E$5/$B$4),0))))</f>
        <v>7</v>
      </c>
      <c r="AT29" s="232">
        <f t="shared" ca="1" si="103"/>
        <v>30132625.125</v>
      </c>
    </row>
    <row r="30" spans="1:47" ht="21.75" customHeight="1" outlineLevel="1" x14ac:dyDescent="0.25">
      <c r="A30" s="295" t="s">
        <v>517</v>
      </c>
      <c r="B30" s="116">
        <f t="shared" ca="1" si="83"/>
        <v>9489783.9399999995</v>
      </c>
      <c r="C30" s="117">
        <f t="shared" ca="1" si="45"/>
        <v>2950500</v>
      </c>
      <c r="D30" s="118">
        <f t="shared" ca="1" si="84"/>
        <v>7</v>
      </c>
      <c r="E30" s="117" t="str">
        <f t="shared" ca="1" si="46"/>
        <v/>
      </c>
      <c r="F30" s="118" t="str">
        <f t="shared" ca="1" si="85"/>
        <v/>
      </c>
      <c r="G30" s="117" t="str">
        <f t="shared" ca="1" si="47"/>
        <v/>
      </c>
      <c r="H30" s="118" t="str">
        <f t="shared" ca="1" si="86"/>
        <v/>
      </c>
      <c r="I30" s="201">
        <f t="shared" ca="1" si="48"/>
        <v>5517330</v>
      </c>
      <c r="J30" s="118">
        <f t="shared" ca="1" si="49"/>
        <v>7</v>
      </c>
      <c r="K30" s="117">
        <f t="shared" ca="1" si="50"/>
        <v>6615000</v>
      </c>
      <c r="L30" s="118">
        <f t="shared" ca="1" si="49"/>
        <v>7</v>
      </c>
      <c r="M30" s="117">
        <f t="shared" ca="1" si="51"/>
        <v>35805000</v>
      </c>
      <c r="N30" s="118">
        <f t="shared" ref="N30" ca="1" si="329">IF($A30="","",IF(M30="","",IF($K$4="Media aritmética",(M30&lt;=$B30)*($E$5/$B$4)+(M30&gt;$B30)*0,IF(AND(ROUND(AVERAGE($C30,$E30,$G30,$I30,$K30,$M30,$O30,$Q30,$S30,$U30,$W30,$Y30,$AA30,$AC30,$AE30,$AG30,$AI30,$AK30,$AM30,$AO30,$AQ30),2)-$B30/2&lt;=M30,(ROUND(AVERAGE($C30,$E30,$G30,$I30,$K30,$M30,$O30,$Q30,$S30,$U30,$W30,$Y30,$AA30,$AC30,$AE30,$AG30,$AI30,$AK30,$AM30,$AO30,$AQ30),2)+$B30/2&gt;=M30)),($E$5/$B$4),0))))</f>
        <v>0</v>
      </c>
      <c r="O30" s="117">
        <f t="shared" ca="1" si="53"/>
        <v>6090000</v>
      </c>
      <c r="P30" s="118">
        <f t="shared" ref="P30" ca="1" si="330">IF($A30="","",IF(O30="","",IF($K$4="Media aritmética",(O30&lt;=$B30)*($E$5/$B$4)+(O30&gt;$B30)*0,IF(AND(ROUND(AVERAGE($C30,$E30,$G30,$I30,$K30,$M30,$O30,$Q30,$S30,$U30,$W30,$Y30,$AA30,$AC30,$AE30,$AG30,$AI30,$AK30,$AM30,$AO30,$AQ30),2)-$B30/2&lt;=O30,(ROUND(AVERAGE($C30,$E30,$G30,$I30,$K30,$M30,$O30,$Q30,$S30,$U30,$W30,$Y30,$AA30,$AC30,$AE30,$AG30,$AI30,$AK30,$AM30,$AO30,$AQ30),2)+$B30/2&gt;=O30)),($E$5/$B$4),0))))</f>
        <v>7</v>
      </c>
      <c r="Q30" s="117">
        <f t="shared" ca="1" si="55"/>
        <v>7392000</v>
      </c>
      <c r="R30" s="118">
        <f t="shared" ref="R30" ca="1" si="331">IF($A30="","",IF(Q30="","",IF($K$4="Media aritmética",(Q30&lt;=$B30)*($E$5/$B$4)+(Q30&gt;$B30)*0,IF(AND(ROUND(AVERAGE($C30,$E30,$G30,$I30,$K30,$M30,$O30,$Q30,$S30,$U30,$W30,$Y30,$AA30,$AC30,$AE30,$AG30,$AI30,$AK30,$AM30,$AO30,$AQ30),2)-$B30/2&lt;=Q30,(ROUND(AVERAGE($C30,$E30,$G30,$I30,$K30,$M30,$O30,$Q30,$S30,$U30,$W30,$Y30,$AA30,$AC30,$AE30,$AG30,$AI30,$AK30,$AM30,$AO30,$AQ30),2)+$B30/2&gt;=Q30)),($E$5/$B$4),0))))</f>
        <v>7</v>
      </c>
      <c r="S30" s="117" t="str">
        <f t="shared" ca="1" si="57"/>
        <v/>
      </c>
      <c r="T30" s="118" t="str">
        <f t="shared" ref="T30" ca="1" si="332">IF($A30="","",IF(S30="","",IF($K$4="Media aritmética",(S30&lt;=$B30)*($E$5/$B$4)+(S30&gt;$B30)*0,IF(AND(ROUND(AVERAGE($C30,$E30,$G30,$I30,$K30,$M30,$O30,$Q30,$S30,$U30,$W30,$Y30,$AA30,$AC30,$AE30,$AG30,$AI30,$AK30,$AM30,$AO30,$AQ30),2)-$B30/2&lt;=S30,(ROUND(AVERAGE($C30,$E30,$G30,$I30,$K30,$M30,$O30,$Q30,$S30,$U30,$W30,$Y30,$AA30,$AC30,$AE30,$AG30,$AI30,$AK30,$AM30,$AO30,$AQ30),2)+$B30/2&gt;=S30)),($E$5/$B$4),0))))</f>
        <v/>
      </c>
      <c r="U30" s="117">
        <f t="shared" ca="1" si="59"/>
        <v>10500000</v>
      </c>
      <c r="V30" s="118">
        <f t="shared" ref="V30" ca="1" si="333">IF($A30="","",IF(U30="","",IF($K$4="Media aritmética",(U30&lt;=$B30)*($E$5/$B$4)+(U30&gt;$B30)*0,IF(AND(ROUND(AVERAGE($C30,$E30,$G30,$I30,$K30,$M30,$O30,$Q30,$S30,$U30,$W30,$Y30,$AA30,$AC30,$AE30,$AG30,$AI30,$AK30,$AM30,$AO30,$AQ30),2)-$B30/2&lt;=U30,(ROUND(AVERAGE($C30,$E30,$G30,$I30,$K30,$M30,$O30,$Q30,$S30,$U30,$W30,$Y30,$AA30,$AC30,$AE30,$AG30,$AI30,$AK30,$AM30,$AO30,$AQ30),2)+$B30/2&gt;=U30)),($E$5/$B$4),0))))</f>
        <v>0</v>
      </c>
      <c r="W30" s="117">
        <f t="shared" ca="1" si="61"/>
        <v>9450000</v>
      </c>
      <c r="X30" s="118">
        <f t="shared" ref="X30" ca="1" si="334">IF($A30="","",IF(W30="","",IF($K$4="Media aritmética",(W30&lt;=$B30)*($E$5/$B$4)+(W30&gt;$B30)*0,IF(AND(ROUND(AVERAGE($C30,$E30,$G30,$I30,$K30,$M30,$O30,$Q30,$S30,$U30,$W30,$Y30,$AA30,$AC30,$AE30,$AG30,$AI30,$AK30,$AM30,$AO30,$AQ30),2)-$B30/2&lt;=W30,(ROUND(AVERAGE($C30,$E30,$G30,$I30,$K30,$M30,$O30,$Q30,$S30,$U30,$W30,$Y30,$AA30,$AC30,$AE30,$AG30,$AI30,$AK30,$AM30,$AO30,$AQ30),2)+$B30/2&gt;=W30)),($E$5/$B$4),0))))</f>
        <v>7</v>
      </c>
      <c r="Y30" s="117">
        <f t="shared" ca="1" si="63"/>
        <v>4493580</v>
      </c>
      <c r="Z30" s="118">
        <f t="shared" ref="Z30" ca="1" si="335">IF($A30="","",IF(Y30="","",IF($K$4="Media aritmética",(Y30&lt;=$B30)*($E$5/$B$4)+(Y30&gt;$B30)*0,IF(AND(ROUND(AVERAGE($C30,$E30,$G30,$I30,$K30,$M30,$O30,$Q30,$S30,$U30,$W30,$Y30,$AA30,$AC30,$AE30,$AG30,$AI30,$AK30,$AM30,$AO30,$AQ30),2)-$B30/2&lt;=Y30,(ROUND(AVERAGE($C30,$E30,$G30,$I30,$K30,$M30,$O30,$Q30,$S30,$U30,$W30,$Y30,$AA30,$AC30,$AE30,$AG30,$AI30,$AK30,$AM30,$AO30,$AQ30),2)+$B30/2&gt;=Y30)),($E$5/$B$4),0))))</f>
        <v>7</v>
      </c>
      <c r="AA30" s="117">
        <f t="shared" ca="1" si="65"/>
        <v>4493370</v>
      </c>
      <c r="AB30" s="118">
        <f t="shared" ref="AB30" ca="1" si="336">IF($A30="","",IF(AA30="","",IF($K$4="Media aritmética",(AA30&lt;=$B30)*($E$5/$B$4)+(AA30&gt;$B30)*0,IF(AND(ROUND(AVERAGE($C30,$E30,$G30,$I30,$K30,$M30,$O30,$Q30,$S30,$U30,$W30,$Y30,$AA30,$AC30,$AE30,$AG30,$AI30,$AK30,$AM30,$AO30,$AQ30),2)-$B30/2&lt;=AA30,(ROUND(AVERAGE($C30,$E30,$G30,$I30,$K30,$M30,$O30,$Q30,$S30,$U30,$W30,$Y30,$AA30,$AC30,$AE30,$AG30,$AI30,$AK30,$AM30,$AO30,$AQ30),2)+$B30/2&gt;=AA30)),($E$5/$B$4),0))))</f>
        <v>7</v>
      </c>
      <c r="AC30" s="117">
        <f t="shared" ca="1" si="67"/>
        <v>16800000</v>
      </c>
      <c r="AD30" s="118">
        <f t="shared" ref="AD30" ca="1" si="337">IF($A30="","",IF(AC30="","",IF($K$4="Media aritmética",(AC30&lt;=$B30)*($E$5/$B$4)+(AC30&gt;$B30)*0,IF(AND(ROUND(AVERAGE($C30,$E30,$G30,$I30,$K30,$M30,$O30,$Q30,$S30,$U30,$W30,$Y30,$AA30,$AC30,$AE30,$AG30,$AI30,$AK30,$AM30,$AO30,$AQ30),2)-$B30/2&lt;=AC30,(ROUND(AVERAGE($C30,$E30,$G30,$I30,$K30,$M30,$O30,$Q30,$S30,$U30,$W30,$Y30,$AA30,$AC30,$AE30,$AG30,$AI30,$AK30,$AM30,$AO30,$AQ30),2)+$B30/2&gt;=AC30)),($E$5/$B$4),0))))</f>
        <v>0</v>
      </c>
      <c r="AE30" s="117" t="str">
        <f t="shared" ca="1" si="69"/>
        <v/>
      </c>
      <c r="AF30" s="118" t="str">
        <f t="shared" ref="AF30" ca="1" si="338">IF($A30="","",IF(AE30="","",IF($K$4="Media aritmética",(AE30&lt;=$B30)*($E$5/$B$4)+(AE30&gt;$B30)*0,IF(AND(ROUND(AVERAGE($C30,$E30,$G30,$I30,$K30,$M30,$O30,$Q30,$S30,$U30,$W30,$Y30,$AA30,$AC30,$AE30,$AG30,$AI30,$AK30,$AM30,$AO30,$AQ30),2)-$B30/2&lt;=AE30,(ROUND(AVERAGE($C30,$E30,$G30,$I30,$K30,$M30,$O30,$Q30,$S30,$U30,$W30,$Y30,$AA30,$AC30,$AE30,$AG30,$AI30,$AK30,$AM30,$AO30,$AQ30),2)+$B30/2&gt;=AE30)),($E$5/$B$4),0))))</f>
        <v/>
      </c>
      <c r="AG30" s="117">
        <f t="shared" ca="1" si="71"/>
        <v>14910000</v>
      </c>
      <c r="AH30" s="118">
        <f t="shared" ref="AH30" ca="1" si="339">IF($A30="","",IF(AG30="","",IF($K$4="Media aritmética",(AG30&lt;=$B30)*($E$5/$B$4)+(AG30&gt;$B30)*0,IF(AND(ROUND(AVERAGE($C30,$E30,$G30,$I30,$K30,$M30,$O30,$Q30,$S30,$U30,$W30,$Y30,$AA30,$AC30,$AE30,$AG30,$AI30,$AK30,$AM30,$AO30,$AQ30),2)-$B30/2&lt;=AG30,(ROUND(AVERAGE($C30,$E30,$G30,$I30,$K30,$M30,$O30,$Q30,$S30,$U30,$W30,$Y30,$AA30,$AC30,$AE30,$AG30,$AI30,$AK30,$AM30,$AO30,$AQ30),2)+$B30/2&gt;=AG30)),($E$5/$B$4),0))))</f>
        <v>0</v>
      </c>
      <c r="AI30" s="117">
        <f t="shared" ca="1" si="73"/>
        <v>7836183</v>
      </c>
      <c r="AJ30" s="118">
        <f t="shared" ref="AJ30" ca="1" si="340">IF($A30="","",IF(AI30="","",IF($K$4="Media aritmética",(AI30&lt;=$B30)*($E$5/$B$4)+(AI30&gt;$B30)*0,IF(AND(ROUND(AVERAGE($C30,$E30,$G30,$I30,$K30,$M30,$O30,$Q30,$S30,$U30,$W30,$Y30,$AA30,$AC30,$AE30,$AG30,$AI30,$AK30,$AM30,$AO30,$AQ30),2)-$B30/2&lt;=AI30,(ROUND(AVERAGE($C30,$E30,$G30,$I30,$K30,$M30,$O30,$Q30,$S30,$U30,$W30,$Y30,$AA30,$AC30,$AE30,$AG30,$AI30,$AK30,$AM30,$AO30,$AQ30),2)+$B30/2&gt;=AI30)),($E$5/$B$4),0))))</f>
        <v>7</v>
      </c>
      <c r="AK30" s="117">
        <f t="shared" ca="1" si="75"/>
        <v>4493580</v>
      </c>
      <c r="AL30" s="118">
        <f t="shared" ref="AL30" ca="1" si="341">IF($A30="","",IF(AK30="","",IF($K$4="Media aritmética",(AK30&lt;=$B30)*($E$5/$B$4)+(AK30&gt;$B30)*0,IF(AND(ROUND(AVERAGE($C30,$E30,$G30,$I30,$K30,$M30,$O30,$Q30,$S30,$U30,$W30,$Y30,$AA30,$AC30,$AE30,$AG30,$AI30,$AK30,$AM30,$AO30,$AQ30),2)-$B30/2&lt;=AK30,(ROUND(AVERAGE($C30,$E30,$G30,$I30,$K30,$M30,$O30,$Q30,$S30,$U30,$W30,$Y30,$AA30,$AC30,$AE30,$AG30,$AI30,$AK30,$AM30,$AO30,$AQ30),2)+$B30/2&gt;=AK30)),($E$5/$B$4),0))))</f>
        <v>7</v>
      </c>
      <c r="AM30" s="117">
        <f t="shared" ca="1" si="77"/>
        <v>5040000</v>
      </c>
      <c r="AN30" s="118">
        <f t="shared" ref="AN30" ca="1" si="342">IF($A30="","",IF(AM30="","",IF($K$4="Media aritmética",(AM30&lt;=$B30)*($E$5/$B$4)+(AM30&gt;$B30)*0,IF(AND(ROUND(AVERAGE($C30,$E30,$G30,$I30,$K30,$M30,$O30,$Q30,$S30,$U30,$W30,$Y30,$AA30,$AC30,$AE30,$AG30,$AI30,$AK30,$AM30,$AO30,$AQ30),2)-$B30/2&lt;=AM30,(ROUND(AVERAGE($C30,$E30,$G30,$I30,$K30,$M30,$O30,$Q30,$S30,$U30,$W30,$Y30,$AA30,$AC30,$AE30,$AG30,$AI30,$AK30,$AM30,$AO30,$AQ30),2)+$B30/2&gt;=AM30)),($E$5/$B$4),0))))</f>
        <v>7</v>
      </c>
      <c r="AO30" s="117" t="str">
        <f t="shared" ca="1" si="79"/>
        <v/>
      </c>
      <c r="AP30" s="118" t="str">
        <f t="shared" ref="AP30" ca="1" si="343">IF($A30="","",IF(AO30="","",IF($K$4="Media aritmética",(AO30&lt;=$B30)*($E$5/$B$4)+(AO30&gt;$B30)*0,IF(AND(ROUND(AVERAGE($C30,$E30,$G30,$I30,$K30,$M30,$O30,$Q30,$S30,$U30,$W30,$Y30,$AA30,$AC30,$AE30,$AG30,$AI30,$AK30,$AM30,$AO30,$AQ30),2)-$B30/2&lt;=AO30,(ROUND(AVERAGE($C30,$E30,$G30,$I30,$K30,$M30,$O30,$Q30,$S30,$U30,$W30,$Y30,$AA30,$AC30,$AE30,$AG30,$AI30,$AK30,$AM30,$AO30,$AQ30),2)+$B30/2&gt;=AO30)),($E$5/$B$4),0))))</f>
        <v/>
      </c>
      <c r="AQ30" s="117">
        <f t="shared" ca="1" si="81"/>
        <v>9450000</v>
      </c>
      <c r="AR30" s="118">
        <f t="shared" ref="AR30" ca="1" si="344">IF($A30="","",IF(AQ30="","",IF($K$4="Media aritmética",(AQ30&lt;=$B30)*($E$5/$B$4)+(AQ30&gt;$B30)*0,IF(AND(ROUND(AVERAGE($C30,$E30,$G30,$I30,$K30,$M30,$O30,$Q30,$S30,$U30,$W30,$Y30,$AA30,$AC30,$AE30,$AG30,$AI30,$AK30,$AM30,$AO30,$AQ30),2)-$B30/2&lt;=AQ30,(ROUND(AVERAGE($C30,$E30,$G30,$I30,$K30,$M30,$O30,$Q30,$S30,$U30,$W30,$Y30,$AA30,$AC30,$AE30,$AG30,$AI30,$AK30,$AM30,$AO30,$AQ30),2)+$B30/2&gt;=AQ30)),($E$5/$B$4),0))))</f>
        <v>7</v>
      </c>
      <c r="AT30" s="232">
        <f t="shared" ca="1" si="103"/>
        <v>9489783.9375</v>
      </c>
    </row>
    <row r="31" spans="1:47" ht="21.75" customHeight="1" outlineLevel="1" x14ac:dyDescent="0.25">
      <c r="A31" s="313" t="s">
        <v>208</v>
      </c>
      <c r="B31" s="116">
        <f t="shared" ca="1" si="83"/>
        <v>14891528.810000001</v>
      </c>
      <c r="C31" s="117">
        <f t="shared" ca="1" si="45"/>
        <v>5060000</v>
      </c>
      <c r="D31" s="118">
        <f t="shared" ca="1" si="84"/>
        <v>7</v>
      </c>
      <c r="E31" s="117" t="str">
        <f t="shared" ca="1" si="46"/>
        <v/>
      </c>
      <c r="F31" s="118" t="str">
        <f t="shared" ca="1" si="85"/>
        <v/>
      </c>
      <c r="G31" s="117" t="str">
        <f t="shared" ca="1" si="47"/>
        <v/>
      </c>
      <c r="H31" s="118" t="str">
        <f t="shared" ca="1" si="86"/>
        <v/>
      </c>
      <c r="I31" s="201">
        <f t="shared" ca="1" si="48"/>
        <v>16595700</v>
      </c>
      <c r="J31" s="118">
        <f t="shared" ca="1" si="49"/>
        <v>0</v>
      </c>
      <c r="K31" s="117">
        <f t="shared" ca="1" si="50"/>
        <v>15950000</v>
      </c>
      <c r="L31" s="118">
        <f t="shared" ca="1" si="49"/>
        <v>0</v>
      </c>
      <c r="M31" s="117">
        <f t="shared" ca="1" si="51"/>
        <v>18150000</v>
      </c>
      <c r="N31" s="118">
        <f t="shared" ref="N31" ca="1" si="345">IF($A31="","",IF(M31="","",IF($K$4="Media aritmética",(M31&lt;=$B31)*($E$5/$B$4)+(M31&gt;$B31)*0,IF(AND(ROUND(AVERAGE($C31,$E31,$G31,$I31,$K31,$M31,$O31,$Q31,$S31,$U31,$W31,$Y31,$AA31,$AC31,$AE31,$AG31,$AI31,$AK31,$AM31,$AO31,$AQ31),2)-$B31/2&lt;=M31,(ROUND(AVERAGE($C31,$E31,$G31,$I31,$K31,$M31,$O31,$Q31,$S31,$U31,$W31,$Y31,$AA31,$AC31,$AE31,$AG31,$AI31,$AK31,$AM31,$AO31,$AQ31),2)+$B31/2&gt;=M31)),($E$5/$B$4),0))))</f>
        <v>0</v>
      </c>
      <c r="O31" s="117">
        <f t="shared" ca="1" si="53"/>
        <v>31350000</v>
      </c>
      <c r="P31" s="118">
        <f t="shared" ref="P31" ca="1" si="346">IF($A31="","",IF(O31="","",IF($K$4="Media aritmética",(O31&lt;=$B31)*($E$5/$B$4)+(O31&gt;$B31)*0,IF(AND(ROUND(AVERAGE($C31,$E31,$G31,$I31,$K31,$M31,$O31,$Q31,$S31,$U31,$W31,$Y31,$AA31,$AC31,$AE31,$AG31,$AI31,$AK31,$AM31,$AO31,$AQ31),2)-$B31/2&lt;=O31,(ROUND(AVERAGE($C31,$E31,$G31,$I31,$K31,$M31,$O31,$Q31,$S31,$U31,$W31,$Y31,$AA31,$AC31,$AE31,$AG31,$AI31,$AK31,$AM31,$AO31,$AQ31),2)+$B31/2&gt;=O31)),($E$5/$B$4),0))))</f>
        <v>0</v>
      </c>
      <c r="Q31" s="117">
        <f t="shared" ca="1" si="55"/>
        <v>29865000</v>
      </c>
      <c r="R31" s="118">
        <f t="shared" ref="R31" ca="1" si="347">IF($A31="","",IF(Q31="","",IF($K$4="Media aritmética",(Q31&lt;=$B31)*($E$5/$B$4)+(Q31&gt;$B31)*0,IF(AND(ROUND(AVERAGE($C31,$E31,$G31,$I31,$K31,$M31,$O31,$Q31,$S31,$U31,$W31,$Y31,$AA31,$AC31,$AE31,$AG31,$AI31,$AK31,$AM31,$AO31,$AQ31),2)-$B31/2&lt;=Q31,(ROUND(AVERAGE($C31,$E31,$G31,$I31,$K31,$M31,$O31,$Q31,$S31,$U31,$W31,$Y31,$AA31,$AC31,$AE31,$AG31,$AI31,$AK31,$AM31,$AO31,$AQ31),2)+$B31/2&gt;=Q31)),($E$5/$B$4),0))))</f>
        <v>0</v>
      </c>
      <c r="S31" s="117" t="str">
        <f t="shared" ca="1" si="57"/>
        <v/>
      </c>
      <c r="T31" s="118" t="str">
        <f t="shared" ref="T31" ca="1" si="348">IF($A31="","",IF(S31="","",IF($K$4="Media aritmética",(S31&lt;=$B31)*($E$5/$B$4)+(S31&gt;$B31)*0,IF(AND(ROUND(AVERAGE($C31,$E31,$G31,$I31,$K31,$M31,$O31,$Q31,$S31,$U31,$W31,$Y31,$AA31,$AC31,$AE31,$AG31,$AI31,$AK31,$AM31,$AO31,$AQ31),2)-$B31/2&lt;=S31,(ROUND(AVERAGE($C31,$E31,$G31,$I31,$K31,$M31,$O31,$Q31,$S31,$U31,$W31,$Y31,$AA31,$AC31,$AE31,$AG31,$AI31,$AK31,$AM31,$AO31,$AQ31),2)+$B31/2&gt;=S31)),($E$5/$B$4),0))))</f>
        <v/>
      </c>
      <c r="U31" s="117">
        <f t="shared" ca="1" si="59"/>
        <v>22000000</v>
      </c>
      <c r="V31" s="118">
        <f t="shared" ref="V31" ca="1" si="349">IF($A31="","",IF(U31="","",IF($K$4="Media aritmética",(U31&lt;=$B31)*($E$5/$B$4)+(U31&gt;$B31)*0,IF(AND(ROUND(AVERAGE($C31,$E31,$G31,$I31,$K31,$M31,$O31,$Q31,$S31,$U31,$W31,$Y31,$AA31,$AC31,$AE31,$AG31,$AI31,$AK31,$AM31,$AO31,$AQ31),2)-$B31/2&lt;=U31,(ROUND(AVERAGE($C31,$E31,$G31,$I31,$K31,$M31,$O31,$Q31,$S31,$U31,$W31,$Y31,$AA31,$AC31,$AE31,$AG31,$AI31,$AK31,$AM31,$AO31,$AQ31),2)+$B31/2&gt;=U31)),($E$5/$B$4),0))))</f>
        <v>0</v>
      </c>
      <c r="W31" s="117">
        <f t="shared" ca="1" si="61"/>
        <v>8800000</v>
      </c>
      <c r="X31" s="118">
        <f t="shared" ref="X31" ca="1" si="350">IF($A31="","",IF(W31="","",IF($K$4="Media aritmética",(W31&lt;=$B31)*($E$5/$B$4)+(W31&gt;$B31)*0,IF(AND(ROUND(AVERAGE($C31,$E31,$G31,$I31,$K31,$M31,$O31,$Q31,$S31,$U31,$W31,$Y31,$AA31,$AC31,$AE31,$AG31,$AI31,$AK31,$AM31,$AO31,$AQ31),2)-$B31/2&lt;=W31,(ROUND(AVERAGE($C31,$E31,$G31,$I31,$K31,$M31,$O31,$Q31,$S31,$U31,$W31,$Y31,$AA31,$AC31,$AE31,$AG31,$AI31,$AK31,$AM31,$AO31,$AQ31),2)+$B31/2&gt;=W31)),($E$5/$B$4),0))))</f>
        <v>7</v>
      </c>
      <c r="Y31" s="117">
        <f t="shared" ca="1" si="63"/>
        <v>10448900</v>
      </c>
      <c r="Z31" s="118">
        <f t="shared" ref="Z31" ca="1" si="351">IF($A31="","",IF(Y31="","",IF($K$4="Media aritmética",(Y31&lt;=$B31)*($E$5/$B$4)+(Y31&gt;$B31)*0,IF(AND(ROUND(AVERAGE($C31,$E31,$G31,$I31,$K31,$M31,$O31,$Q31,$S31,$U31,$W31,$Y31,$AA31,$AC31,$AE31,$AG31,$AI31,$AK31,$AM31,$AO31,$AQ31),2)-$B31/2&lt;=Y31,(ROUND(AVERAGE($C31,$E31,$G31,$I31,$K31,$M31,$O31,$Q31,$S31,$U31,$W31,$Y31,$AA31,$AC31,$AE31,$AG31,$AI31,$AK31,$AM31,$AO31,$AQ31),2)+$B31/2&gt;=Y31)),($E$5/$B$4),0))))</f>
        <v>7</v>
      </c>
      <c r="AA31" s="117">
        <f t="shared" ca="1" si="65"/>
        <v>10340000</v>
      </c>
      <c r="AB31" s="118">
        <f t="shared" ref="AB31" ca="1" si="352">IF($A31="","",IF(AA31="","",IF($K$4="Media aritmética",(AA31&lt;=$B31)*($E$5/$B$4)+(AA31&gt;$B31)*0,IF(AND(ROUND(AVERAGE($C31,$E31,$G31,$I31,$K31,$M31,$O31,$Q31,$S31,$U31,$W31,$Y31,$AA31,$AC31,$AE31,$AG31,$AI31,$AK31,$AM31,$AO31,$AQ31),2)-$B31/2&lt;=AA31,(ROUND(AVERAGE($C31,$E31,$G31,$I31,$K31,$M31,$O31,$Q31,$S31,$U31,$W31,$Y31,$AA31,$AC31,$AE31,$AG31,$AI31,$AK31,$AM31,$AO31,$AQ31),2)+$B31/2&gt;=AA31)),($E$5/$B$4),0))))</f>
        <v>7</v>
      </c>
      <c r="AC31" s="117">
        <f t="shared" ca="1" si="67"/>
        <v>16500000</v>
      </c>
      <c r="AD31" s="118">
        <f t="shared" ref="AD31" ca="1" si="353">IF($A31="","",IF(AC31="","",IF($K$4="Media aritmética",(AC31&lt;=$B31)*($E$5/$B$4)+(AC31&gt;$B31)*0,IF(AND(ROUND(AVERAGE($C31,$E31,$G31,$I31,$K31,$M31,$O31,$Q31,$S31,$U31,$W31,$Y31,$AA31,$AC31,$AE31,$AG31,$AI31,$AK31,$AM31,$AO31,$AQ31),2)-$B31/2&lt;=AC31,(ROUND(AVERAGE($C31,$E31,$G31,$I31,$K31,$M31,$O31,$Q31,$S31,$U31,$W31,$Y31,$AA31,$AC31,$AE31,$AG31,$AI31,$AK31,$AM31,$AO31,$AQ31),2)+$B31/2&gt;=AC31)),($E$5/$B$4),0))))</f>
        <v>0</v>
      </c>
      <c r="AE31" s="117" t="str">
        <f t="shared" ca="1" si="69"/>
        <v/>
      </c>
      <c r="AF31" s="118" t="str">
        <f t="shared" ref="AF31" ca="1" si="354">IF($A31="","",IF(AE31="","",IF($K$4="Media aritmética",(AE31&lt;=$B31)*($E$5/$B$4)+(AE31&gt;$B31)*0,IF(AND(ROUND(AVERAGE($C31,$E31,$G31,$I31,$K31,$M31,$O31,$Q31,$S31,$U31,$W31,$Y31,$AA31,$AC31,$AE31,$AG31,$AI31,$AK31,$AM31,$AO31,$AQ31),2)-$B31/2&lt;=AE31,(ROUND(AVERAGE($C31,$E31,$G31,$I31,$K31,$M31,$O31,$Q31,$S31,$U31,$W31,$Y31,$AA31,$AC31,$AE31,$AG31,$AI31,$AK31,$AM31,$AO31,$AQ31),2)+$B31/2&gt;=AE31)),($E$5/$B$4),0))))</f>
        <v/>
      </c>
      <c r="AG31" s="117">
        <f t="shared" ca="1" si="71"/>
        <v>13200000</v>
      </c>
      <c r="AH31" s="118">
        <f t="shared" ref="AH31" ca="1" si="355">IF($A31="","",IF(AG31="","",IF($K$4="Media aritmética",(AG31&lt;=$B31)*($E$5/$B$4)+(AG31&gt;$B31)*0,IF(AND(ROUND(AVERAGE($C31,$E31,$G31,$I31,$K31,$M31,$O31,$Q31,$S31,$U31,$W31,$Y31,$AA31,$AC31,$AE31,$AG31,$AI31,$AK31,$AM31,$AO31,$AQ31),2)-$B31/2&lt;=AG31,(ROUND(AVERAGE($C31,$E31,$G31,$I31,$K31,$M31,$O31,$Q31,$S31,$U31,$W31,$Y31,$AA31,$AC31,$AE31,$AG31,$AI31,$AK31,$AM31,$AO31,$AQ31),2)+$B31/2&gt;=AG31)),($E$5/$B$4),0))))</f>
        <v>7</v>
      </c>
      <c r="AI31" s="117">
        <f t="shared" ca="1" si="73"/>
        <v>14487061</v>
      </c>
      <c r="AJ31" s="118">
        <f t="shared" ref="AJ31" ca="1" si="356">IF($A31="","",IF(AI31="","",IF($K$4="Media aritmética",(AI31&lt;=$B31)*($E$5/$B$4)+(AI31&gt;$B31)*0,IF(AND(ROUND(AVERAGE($C31,$E31,$G31,$I31,$K31,$M31,$O31,$Q31,$S31,$U31,$W31,$Y31,$AA31,$AC31,$AE31,$AG31,$AI31,$AK31,$AM31,$AO31,$AQ31),2)-$B31/2&lt;=AI31,(ROUND(AVERAGE($C31,$E31,$G31,$I31,$K31,$M31,$O31,$Q31,$S31,$U31,$W31,$Y31,$AA31,$AC31,$AE31,$AG31,$AI31,$AK31,$AM31,$AO31,$AQ31),2)+$B31/2&gt;=AI31)),($E$5/$B$4),0))))</f>
        <v>7</v>
      </c>
      <c r="AK31" s="117">
        <f t="shared" ca="1" si="75"/>
        <v>10447800</v>
      </c>
      <c r="AL31" s="118">
        <f t="shared" ref="AL31" ca="1" si="357">IF($A31="","",IF(AK31="","",IF($K$4="Media aritmética",(AK31&lt;=$B31)*($E$5/$B$4)+(AK31&gt;$B31)*0,IF(AND(ROUND(AVERAGE($C31,$E31,$G31,$I31,$K31,$M31,$O31,$Q31,$S31,$U31,$W31,$Y31,$AA31,$AC31,$AE31,$AG31,$AI31,$AK31,$AM31,$AO31,$AQ31),2)-$B31/2&lt;=AK31,(ROUND(AVERAGE($C31,$E31,$G31,$I31,$K31,$M31,$O31,$Q31,$S31,$U31,$W31,$Y31,$AA31,$AC31,$AE31,$AG31,$AI31,$AK31,$AM31,$AO31,$AQ31),2)+$B31/2&gt;=AK31)),($E$5/$B$4),0))))</f>
        <v>7</v>
      </c>
      <c r="AM31" s="117">
        <f t="shared" ca="1" si="77"/>
        <v>5170000</v>
      </c>
      <c r="AN31" s="118">
        <f t="shared" ref="AN31" ca="1" si="358">IF($A31="","",IF(AM31="","",IF($K$4="Media aritmética",(AM31&lt;=$B31)*($E$5/$B$4)+(AM31&gt;$B31)*0,IF(AND(ROUND(AVERAGE($C31,$E31,$G31,$I31,$K31,$M31,$O31,$Q31,$S31,$U31,$W31,$Y31,$AA31,$AC31,$AE31,$AG31,$AI31,$AK31,$AM31,$AO31,$AQ31),2)-$B31/2&lt;=AM31,(ROUND(AVERAGE($C31,$E31,$G31,$I31,$K31,$M31,$O31,$Q31,$S31,$U31,$W31,$Y31,$AA31,$AC31,$AE31,$AG31,$AI31,$AK31,$AM31,$AO31,$AQ31),2)+$B31/2&gt;=AM31)),($E$5/$B$4),0))))</f>
        <v>7</v>
      </c>
      <c r="AO31" s="117" t="str">
        <f t="shared" ca="1" si="79"/>
        <v/>
      </c>
      <c r="AP31" s="118" t="str">
        <f t="shared" ref="AP31" ca="1" si="359">IF($A31="","",IF(AO31="","",IF($K$4="Media aritmética",(AO31&lt;=$B31)*($E$5/$B$4)+(AO31&gt;$B31)*0,IF(AND(ROUND(AVERAGE($C31,$E31,$G31,$I31,$K31,$M31,$O31,$Q31,$S31,$U31,$W31,$Y31,$AA31,$AC31,$AE31,$AG31,$AI31,$AK31,$AM31,$AO31,$AQ31),2)-$B31/2&lt;=AO31,(ROUND(AVERAGE($C31,$E31,$G31,$I31,$K31,$M31,$O31,$Q31,$S31,$U31,$W31,$Y31,$AA31,$AC31,$AE31,$AG31,$AI31,$AK31,$AM31,$AO31,$AQ31),2)+$B31/2&gt;=AO31)),($E$5/$B$4),0))))</f>
        <v/>
      </c>
      <c r="AQ31" s="117">
        <f t="shared" ca="1" si="81"/>
        <v>9900000</v>
      </c>
      <c r="AR31" s="118">
        <f t="shared" ref="AR31" ca="1" si="360">IF($A31="","",IF(AQ31="","",IF($K$4="Media aritmética",(AQ31&lt;=$B31)*($E$5/$B$4)+(AQ31&gt;$B31)*0,IF(AND(ROUND(AVERAGE($C31,$E31,$G31,$I31,$K31,$M31,$O31,$Q31,$S31,$U31,$W31,$Y31,$AA31,$AC31,$AE31,$AG31,$AI31,$AK31,$AM31,$AO31,$AQ31),2)-$B31/2&lt;=AQ31,(ROUND(AVERAGE($C31,$E31,$G31,$I31,$K31,$M31,$O31,$Q31,$S31,$U31,$W31,$Y31,$AA31,$AC31,$AE31,$AG31,$AI31,$AK31,$AM31,$AO31,$AQ31),2)+$B31/2&gt;=AQ31)),($E$5/$B$4),0))))</f>
        <v>7</v>
      </c>
      <c r="AT31" s="232">
        <f t="shared" ca="1" si="103"/>
        <v>14891528.8125</v>
      </c>
    </row>
    <row r="32" spans="1:47" ht="21.75" customHeight="1" outlineLevel="1" x14ac:dyDescent="0.25">
      <c r="A32" s="313" t="s">
        <v>209</v>
      </c>
      <c r="B32" s="116">
        <f t="shared" ca="1" si="83"/>
        <v>18008516.309999999</v>
      </c>
      <c r="C32" s="117">
        <f t="shared" ca="1" si="45"/>
        <v>7700000</v>
      </c>
      <c r="D32" s="118">
        <f t="shared" ca="1" si="84"/>
        <v>7</v>
      </c>
      <c r="E32" s="117" t="str">
        <f t="shared" ca="1" si="46"/>
        <v/>
      </c>
      <c r="F32" s="118" t="str">
        <f t="shared" ca="1" si="85"/>
        <v/>
      </c>
      <c r="G32" s="117" t="str">
        <f t="shared" ca="1" si="47"/>
        <v/>
      </c>
      <c r="H32" s="118" t="str">
        <f t="shared" ca="1" si="86"/>
        <v/>
      </c>
      <c r="I32" s="201">
        <f t="shared" ca="1" si="48"/>
        <v>21993400</v>
      </c>
      <c r="J32" s="118">
        <f t="shared" ca="1" si="49"/>
        <v>0</v>
      </c>
      <c r="K32" s="117">
        <f t="shared" ca="1" si="50"/>
        <v>19250000</v>
      </c>
      <c r="L32" s="118">
        <f t="shared" ca="1" si="49"/>
        <v>0</v>
      </c>
      <c r="M32" s="117">
        <f t="shared" ca="1" si="51"/>
        <v>22990000</v>
      </c>
      <c r="N32" s="118">
        <f t="shared" ref="N32" ca="1" si="361">IF($A32="","",IF(M32="","",IF($K$4="Media aritmética",(M32&lt;=$B32)*($E$5/$B$4)+(M32&gt;$B32)*0,IF(AND(ROUND(AVERAGE($C32,$E32,$G32,$I32,$K32,$M32,$O32,$Q32,$S32,$U32,$W32,$Y32,$AA32,$AC32,$AE32,$AG32,$AI32,$AK32,$AM32,$AO32,$AQ32),2)-$B32/2&lt;=M32,(ROUND(AVERAGE($C32,$E32,$G32,$I32,$K32,$M32,$O32,$Q32,$S32,$U32,$W32,$Y32,$AA32,$AC32,$AE32,$AG32,$AI32,$AK32,$AM32,$AO32,$AQ32),2)+$B32/2&gt;=M32)),($E$5/$B$4),0))))</f>
        <v>0</v>
      </c>
      <c r="O32" s="117">
        <f t="shared" ca="1" si="53"/>
        <v>33550000</v>
      </c>
      <c r="P32" s="118">
        <f t="shared" ref="P32" ca="1" si="362">IF($A32="","",IF(O32="","",IF($K$4="Media aritmética",(O32&lt;=$B32)*($E$5/$B$4)+(O32&gt;$B32)*0,IF(AND(ROUND(AVERAGE($C32,$E32,$G32,$I32,$K32,$M32,$O32,$Q32,$S32,$U32,$W32,$Y32,$AA32,$AC32,$AE32,$AG32,$AI32,$AK32,$AM32,$AO32,$AQ32),2)-$B32/2&lt;=O32,(ROUND(AVERAGE($C32,$E32,$G32,$I32,$K32,$M32,$O32,$Q32,$S32,$U32,$W32,$Y32,$AA32,$AC32,$AE32,$AG32,$AI32,$AK32,$AM32,$AO32,$AQ32),2)+$B32/2&gt;=O32)),($E$5/$B$4),0))))</f>
        <v>0</v>
      </c>
      <c r="Q32" s="117">
        <f t="shared" ca="1" si="55"/>
        <v>35405700</v>
      </c>
      <c r="R32" s="118">
        <f t="shared" ref="R32" ca="1" si="363">IF($A32="","",IF(Q32="","",IF($K$4="Media aritmética",(Q32&lt;=$B32)*($E$5/$B$4)+(Q32&gt;$B32)*0,IF(AND(ROUND(AVERAGE($C32,$E32,$G32,$I32,$K32,$M32,$O32,$Q32,$S32,$U32,$W32,$Y32,$AA32,$AC32,$AE32,$AG32,$AI32,$AK32,$AM32,$AO32,$AQ32),2)-$B32/2&lt;=Q32,(ROUND(AVERAGE($C32,$E32,$G32,$I32,$K32,$M32,$O32,$Q32,$S32,$U32,$W32,$Y32,$AA32,$AC32,$AE32,$AG32,$AI32,$AK32,$AM32,$AO32,$AQ32),2)+$B32/2&gt;=Q32)),($E$5/$B$4),0))))</f>
        <v>0</v>
      </c>
      <c r="S32" s="117" t="str">
        <f t="shared" ca="1" si="57"/>
        <v/>
      </c>
      <c r="T32" s="118" t="str">
        <f t="shared" ref="T32" ca="1" si="364">IF($A32="","",IF(S32="","",IF($K$4="Media aritmética",(S32&lt;=$B32)*($E$5/$B$4)+(S32&gt;$B32)*0,IF(AND(ROUND(AVERAGE($C32,$E32,$G32,$I32,$K32,$M32,$O32,$Q32,$S32,$U32,$W32,$Y32,$AA32,$AC32,$AE32,$AG32,$AI32,$AK32,$AM32,$AO32,$AQ32),2)-$B32/2&lt;=S32,(ROUND(AVERAGE($C32,$E32,$G32,$I32,$K32,$M32,$O32,$Q32,$S32,$U32,$W32,$Y32,$AA32,$AC32,$AE32,$AG32,$AI32,$AK32,$AM32,$AO32,$AQ32),2)+$B32/2&gt;=S32)),($E$5/$B$4),0))))</f>
        <v/>
      </c>
      <c r="U32" s="117">
        <f t="shared" ca="1" si="59"/>
        <v>16500000</v>
      </c>
      <c r="V32" s="118">
        <f t="shared" ref="V32" ca="1" si="365">IF($A32="","",IF(U32="","",IF($K$4="Media aritmética",(U32&lt;=$B32)*($E$5/$B$4)+(U32&gt;$B32)*0,IF(AND(ROUND(AVERAGE($C32,$E32,$G32,$I32,$K32,$M32,$O32,$Q32,$S32,$U32,$W32,$Y32,$AA32,$AC32,$AE32,$AG32,$AI32,$AK32,$AM32,$AO32,$AQ32),2)-$B32/2&lt;=U32,(ROUND(AVERAGE($C32,$E32,$G32,$I32,$K32,$M32,$O32,$Q32,$S32,$U32,$W32,$Y32,$AA32,$AC32,$AE32,$AG32,$AI32,$AK32,$AM32,$AO32,$AQ32),2)+$B32/2&gt;=U32)),($E$5/$B$4),0))))</f>
        <v>7</v>
      </c>
      <c r="W32" s="117">
        <f t="shared" ca="1" si="61"/>
        <v>9900000</v>
      </c>
      <c r="X32" s="118">
        <f t="shared" ref="X32" ca="1" si="366">IF($A32="","",IF(W32="","",IF($K$4="Media aritmética",(W32&lt;=$B32)*($E$5/$B$4)+(W32&gt;$B32)*0,IF(AND(ROUND(AVERAGE($C32,$E32,$G32,$I32,$K32,$M32,$O32,$Q32,$S32,$U32,$W32,$Y32,$AA32,$AC32,$AE32,$AG32,$AI32,$AK32,$AM32,$AO32,$AQ32),2)-$B32/2&lt;=W32,(ROUND(AVERAGE($C32,$E32,$G32,$I32,$K32,$M32,$O32,$Q32,$S32,$U32,$W32,$Y32,$AA32,$AC32,$AE32,$AG32,$AI32,$AK32,$AM32,$AO32,$AQ32),2)+$B32/2&gt;=W32)),($E$5/$B$4),0))))</f>
        <v>7</v>
      </c>
      <c r="Y32" s="117">
        <f t="shared" ca="1" si="63"/>
        <v>18357900</v>
      </c>
      <c r="Z32" s="118">
        <f t="shared" ref="Z32" ca="1" si="367">IF($A32="","",IF(Y32="","",IF($K$4="Media aritmética",(Y32&lt;=$B32)*($E$5/$B$4)+(Y32&gt;$B32)*0,IF(AND(ROUND(AVERAGE($C32,$E32,$G32,$I32,$K32,$M32,$O32,$Q32,$S32,$U32,$W32,$Y32,$AA32,$AC32,$AE32,$AG32,$AI32,$AK32,$AM32,$AO32,$AQ32),2)-$B32/2&lt;=Y32,(ROUND(AVERAGE($C32,$E32,$G32,$I32,$K32,$M32,$O32,$Q32,$S32,$U32,$W32,$Y32,$AA32,$AC32,$AE32,$AG32,$AI32,$AK32,$AM32,$AO32,$AQ32),2)+$B32/2&gt;=Y32)),($E$5/$B$4),0))))</f>
        <v>0</v>
      </c>
      <c r="AA32" s="117">
        <f t="shared" ca="1" si="65"/>
        <v>18260000</v>
      </c>
      <c r="AB32" s="118">
        <f t="shared" ref="AB32" ca="1" si="368">IF($A32="","",IF(AA32="","",IF($K$4="Media aritmética",(AA32&lt;=$B32)*($E$5/$B$4)+(AA32&gt;$B32)*0,IF(AND(ROUND(AVERAGE($C32,$E32,$G32,$I32,$K32,$M32,$O32,$Q32,$S32,$U32,$W32,$Y32,$AA32,$AC32,$AE32,$AG32,$AI32,$AK32,$AM32,$AO32,$AQ32),2)-$B32/2&lt;=AA32,(ROUND(AVERAGE($C32,$E32,$G32,$I32,$K32,$M32,$O32,$Q32,$S32,$U32,$W32,$Y32,$AA32,$AC32,$AE32,$AG32,$AI32,$AK32,$AM32,$AO32,$AQ32),2)+$B32/2&gt;=AA32)),($E$5/$B$4),0))))</f>
        <v>0</v>
      </c>
      <c r="AC32" s="117">
        <f t="shared" ca="1" si="67"/>
        <v>17600000</v>
      </c>
      <c r="AD32" s="118">
        <f t="shared" ref="AD32" ca="1" si="369">IF($A32="","",IF(AC32="","",IF($K$4="Media aritmética",(AC32&lt;=$B32)*($E$5/$B$4)+(AC32&gt;$B32)*0,IF(AND(ROUND(AVERAGE($C32,$E32,$G32,$I32,$K32,$M32,$O32,$Q32,$S32,$U32,$W32,$Y32,$AA32,$AC32,$AE32,$AG32,$AI32,$AK32,$AM32,$AO32,$AQ32),2)-$B32/2&lt;=AC32,(ROUND(AVERAGE($C32,$E32,$G32,$I32,$K32,$M32,$O32,$Q32,$S32,$U32,$W32,$Y32,$AA32,$AC32,$AE32,$AG32,$AI32,$AK32,$AM32,$AO32,$AQ32),2)+$B32/2&gt;=AC32)),($E$5/$B$4),0))))</f>
        <v>7</v>
      </c>
      <c r="AE32" s="117" t="str">
        <f t="shared" ca="1" si="69"/>
        <v/>
      </c>
      <c r="AF32" s="118" t="str">
        <f t="shared" ref="AF32" ca="1" si="370">IF($A32="","",IF(AE32="","",IF($K$4="Media aritmética",(AE32&lt;=$B32)*($E$5/$B$4)+(AE32&gt;$B32)*0,IF(AND(ROUND(AVERAGE($C32,$E32,$G32,$I32,$K32,$M32,$O32,$Q32,$S32,$U32,$W32,$Y32,$AA32,$AC32,$AE32,$AG32,$AI32,$AK32,$AM32,$AO32,$AQ32),2)-$B32/2&lt;=AE32,(ROUND(AVERAGE($C32,$E32,$G32,$I32,$K32,$M32,$O32,$Q32,$S32,$U32,$W32,$Y32,$AA32,$AC32,$AE32,$AG32,$AI32,$AK32,$AM32,$AO32,$AQ32),2)+$B32/2&gt;=AE32)),($E$5/$B$4),0))))</f>
        <v/>
      </c>
      <c r="AG32" s="117">
        <f t="shared" ca="1" si="71"/>
        <v>17600000</v>
      </c>
      <c r="AH32" s="118">
        <f t="shared" ref="AH32" ca="1" si="371">IF($A32="","",IF(AG32="","",IF($K$4="Media aritmética",(AG32&lt;=$B32)*($E$5/$B$4)+(AG32&gt;$B32)*0,IF(AND(ROUND(AVERAGE($C32,$E32,$G32,$I32,$K32,$M32,$O32,$Q32,$S32,$U32,$W32,$Y32,$AA32,$AC32,$AE32,$AG32,$AI32,$AK32,$AM32,$AO32,$AQ32),2)-$B32/2&lt;=AG32,(ROUND(AVERAGE($C32,$E32,$G32,$I32,$K32,$M32,$O32,$Q32,$S32,$U32,$W32,$Y32,$AA32,$AC32,$AE32,$AG32,$AI32,$AK32,$AM32,$AO32,$AQ32),2)+$B32/2&gt;=AG32)),($E$5/$B$4),0))))</f>
        <v>7</v>
      </c>
      <c r="AI32" s="117">
        <f t="shared" ca="1" si="73"/>
        <v>14487061</v>
      </c>
      <c r="AJ32" s="118">
        <f t="shared" ref="AJ32" ca="1" si="372">IF($A32="","",IF(AI32="","",IF($K$4="Media aritmética",(AI32&lt;=$B32)*($E$5/$B$4)+(AI32&gt;$B32)*0,IF(AND(ROUND(AVERAGE($C32,$E32,$G32,$I32,$K32,$M32,$O32,$Q32,$S32,$U32,$W32,$Y32,$AA32,$AC32,$AE32,$AG32,$AI32,$AK32,$AM32,$AO32,$AQ32),2)-$B32/2&lt;=AI32,(ROUND(AVERAGE($C32,$E32,$G32,$I32,$K32,$M32,$O32,$Q32,$S32,$U32,$W32,$Y32,$AA32,$AC32,$AE32,$AG32,$AI32,$AK32,$AM32,$AO32,$AQ32),2)+$B32/2&gt;=AI32)),($E$5/$B$4),0))))</f>
        <v>7</v>
      </c>
      <c r="AK32" s="117">
        <f t="shared" ca="1" si="75"/>
        <v>18372200</v>
      </c>
      <c r="AL32" s="118">
        <f t="shared" ref="AL32" ca="1" si="373">IF($A32="","",IF(AK32="","",IF($K$4="Media aritmética",(AK32&lt;=$B32)*($E$5/$B$4)+(AK32&gt;$B32)*0,IF(AND(ROUND(AVERAGE($C32,$E32,$G32,$I32,$K32,$M32,$O32,$Q32,$S32,$U32,$W32,$Y32,$AA32,$AC32,$AE32,$AG32,$AI32,$AK32,$AM32,$AO32,$AQ32),2)-$B32/2&lt;=AK32,(ROUND(AVERAGE($C32,$E32,$G32,$I32,$K32,$M32,$O32,$Q32,$S32,$U32,$W32,$Y32,$AA32,$AC32,$AE32,$AG32,$AI32,$AK32,$AM32,$AO32,$AQ32),2)+$B32/2&gt;=AK32)),($E$5/$B$4),0))))</f>
        <v>0</v>
      </c>
      <c r="AM32" s="117">
        <f t="shared" ca="1" si="77"/>
        <v>5170000</v>
      </c>
      <c r="AN32" s="118">
        <f t="shared" ref="AN32" ca="1" si="374">IF($A32="","",IF(AM32="","",IF($K$4="Media aritmética",(AM32&lt;=$B32)*($E$5/$B$4)+(AM32&gt;$B32)*0,IF(AND(ROUND(AVERAGE($C32,$E32,$G32,$I32,$K32,$M32,$O32,$Q32,$S32,$U32,$W32,$Y32,$AA32,$AC32,$AE32,$AG32,$AI32,$AK32,$AM32,$AO32,$AQ32),2)-$B32/2&lt;=AM32,(ROUND(AVERAGE($C32,$E32,$G32,$I32,$K32,$M32,$O32,$Q32,$S32,$U32,$W32,$Y32,$AA32,$AC32,$AE32,$AG32,$AI32,$AK32,$AM32,$AO32,$AQ32),2)+$B32/2&gt;=AM32)),($E$5/$B$4),0))))</f>
        <v>7</v>
      </c>
      <c r="AO32" s="117" t="str">
        <f t="shared" ca="1" si="79"/>
        <v/>
      </c>
      <c r="AP32" s="118" t="str">
        <f t="shared" ref="AP32" ca="1" si="375">IF($A32="","",IF(AO32="","",IF($K$4="Media aritmética",(AO32&lt;=$B32)*($E$5/$B$4)+(AO32&gt;$B32)*0,IF(AND(ROUND(AVERAGE($C32,$E32,$G32,$I32,$K32,$M32,$O32,$Q32,$S32,$U32,$W32,$Y32,$AA32,$AC32,$AE32,$AG32,$AI32,$AK32,$AM32,$AO32,$AQ32),2)-$B32/2&lt;=AO32,(ROUND(AVERAGE($C32,$E32,$G32,$I32,$K32,$M32,$O32,$Q32,$S32,$U32,$W32,$Y32,$AA32,$AC32,$AE32,$AG32,$AI32,$AK32,$AM32,$AO32,$AQ32),2)+$B32/2&gt;=AO32)),($E$5/$B$4),0))))</f>
        <v/>
      </c>
      <c r="AQ32" s="117">
        <f t="shared" ca="1" si="81"/>
        <v>11000000</v>
      </c>
      <c r="AR32" s="118">
        <f t="shared" ref="AR32" ca="1" si="376">IF($A32="","",IF(AQ32="","",IF($K$4="Media aritmética",(AQ32&lt;=$B32)*($E$5/$B$4)+(AQ32&gt;$B32)*0,IF(AND(ROUND(AVERAGE($C32,$E32,$G32,$I32,$K32,$M32,$O32,$Q32,$S32,$U32,$W32,$Y32,$AA32,$AC32,$AE32,$AG32,$AI32,$AK32,$AM32,$AO32,$AQ32),2)-$B32/2&lt;=AQ32,(ROUND(AVERAGE($C32,$E32,$G32,$I32,$K32,$M32,$O32,$Q32,$S32,$U32,$W32,$Y32,$AA32,$AC32,$AE32,$AG32,$AI32,$AK32,$AM32,$AO32,$AQ32),2)+$B32/2&gt;=AQ32)),($E$5/$B$4),0))))</f>
        <v>7</v>
      </c>
      <c r="AT32" s="232">
        <f t="shared" ca="1" si="103"/>
        <v>18008516.3125</v>
      </c>
    </row>
    <row r="33" spans="1:46" ht="21.75" customHeight="1" outlineLevel="1" x14ac:dyDescent="0.25">
      <c r="A33" s="313" t="s">
        <v>215</v>
      </c>
      <c r="B33" s="116">
        <f t="shared" ca="1" si="83"/>
        <v>7535312.5599999996</v>
      </c>
      <c r="C33" s="117">
        <f t="shared" ca="1" si="45"/>
        <v>3750000</v>
      </c>
      <c r="D33" s="118">
        <f t="shared" ca="1" si="84"/>
        <v>7</v>
      </c>
      <c r="E33" s="117" t="str">
        <f t="shared" ca="1" si="46"/>
        <v/>
      </c>
      <c r="F33" s="118" t="str">
        <f t="shared" ca="1" si="85"/>
        <v/>
      </c>
      <c r="G33" s="117" t="str">
        <f t="shared" ca="1" si="47"/>
        <v/>
      </c>
      <c r="H33" s="118" t="str">
        <f t="shared" ca="1" si="86"/>
        <v/>
      </c>
      <c r="I33" s="201">
        <f t="shared" ca="1" si="48"/>
        <v>7500000</v>
      </c>
      <c r="J33" s="118">
        <f t="shared" ca="1" si="49"/>
        <v>7</v>
      </c>
      <c r="K33" s="117">
        <f t="shared" ca="1" si="50"/>
        <v>3250000</v>
      </c>
      <c r="L33" s="118">
        <f t="shared" ca="1" si="49"/>
        <v>7</v>
      </c>
      <c r="M33" s="117">
        <f t="shared" ca="1" si="51"/>
        <v>13750000</v>
      </c>
      <c r="N33" s="118">
        <f t="shared" ref="N33" ca="1" si="377">IF($A33="","",IF(M33="","",IF($K$4="Media aritmética",(M33&lt;=$B33)*($E$5/$B$4)+(M33&gt;$B33)*0,IF(AND(ROUND(AVERAGE($C33,$E33,$G33,$I33,$K33,$M33,$O33,$Q33,$S33,$U33,$W33,$Y33,$AA33,$AC33,$AE33,$AG33,$AI33,$AK33,$AM33,$AO33,$AQ33),2)-$B33/2&lt;=M33,(ROUND(AVERAGE($C33,$E33,$G33,$I33,$K33,$M33,$O33,$Q33,$S33,$U33,$W33,$Y33,$AA33,$AC33,$AE33,$AG33,$AI33,$AK33,$AM33,$AO33,$AQ33),2)+$B33/2&gt;=M33)),($E$5/$B$4),0))))</f>
        <v>0</v>
      </c>
      <c r="O33" s="117">
        <f t="shared" ca="1" si="53"/>
        <v>10000000</v>
      </c>
      <c r="P33" s="118">
        <f t="shared" ref="P33" ca="1" si="378">IF($A33="","",IF(O33="","",IF($K$4="Media aritmética",(O33&lt;=$B33)*($E$5/$B$4)+(O33&gt;$B33)*0,IF(AND(ROUND(AVERAGE($C33,$E33,$G33,$I33,$K33,$M33,$O33,$Q33,$S33,$U33,$W33,$Y33,$AA33,$AC33,$AE33,$AG33,$AI33,$AK33,$AM33,$AO33,$AQ33),2)-$B33/2&lt;=O33,(ROUND(AVERAGE($C33,$E33,$G33,$I33,$K33,$M33,$O33,$Q33,$S33,$U33,$W33,$Y33,$AA33,$AC33,$AE33,$AG33,$AI33,$AK33,$AM33,$AO33,$AQ33),2)+$B33/2&gt;=O33)),($E$5/$B$4),0))))</f>
        <v>0</v>
      </c>
      <c r="Q33" s="117">
        <f t="shared" ca="1" si="55"/>
        <v>6687750</v>
      </c>
      <c r="R33" s="118">
        <f t="shared" ref="R33" ca="1" si="379">IF($A33="","",IF(Q33="","",IF($K$4="Media aritmética",(Q33&lt;=$B33)*($E$5/$B$4)+(Q33&gt;$B33)*0,IF(AND(ROUND(AVERAGE($C33,$E33,$G33,$I33,$K33,$M33,$O33,$Q33,$S33,$U33,$W33,$Y33,$AA33,$AC33,$AE33,$AG33,$AI33,$AK33,$AM33,$AO33,$AQ33),2)-$B33/2&lt;=Q33,(ROUND(AVERAGE($C33,$E33,$G33,$I33,$K33,$M33,$O33,$Q33,$S33,$U33,$W33,$Y33,$AA33,$AC33,$AE33,$AG33,$AI33,$AK33,$AM33,$AO33,$AQ33),2)+$B33/2&gt;=Q33)),($E$5/$B$4),0))))</f>
        <v>7</v>
      </c>
      <c r="S33" s="117" t="str">
        <f t="shared" ca="1" si="57"/>
        <v/>
      </c>
      <c r="T33" s="118" t="str">
        <f t="shared" ref="T33" ca="1" si="380">IF($A33="","",IF(S33="","",IF($K$4="Media aritmética",(S33&lt;=$B33)*($E$5/$B$4)+(S33&gt;$B33)*0,IF(AND(ROUND(AVERAGE($C33,$E33,$G33,$I33,$K33,$M33,$O33,$Q33,$S33,$U33,$W33,$Y33,$AA33,$AC33,$AE33,$AG33,$AI33,$AK33,$AM33,$AO33,$AQ33),2)-$B33/2&lt;=S33,(ROUND(AVERAGE($C33,$E33,$G33,$I33,$K33,$M33,$O33,$Q33,$S33,$U33,$W33,$Y33,$AA33,$AC33,$AE33,$AG33,$AI33,$AK33,$AM33,$AO33,$AQ33),2)+$B33/2&gt;=S33)),($E$5/$B$4),0))))</f>
        <v/>
      </c>
      <c r="U33" s="117">
        <f t="shared" ca="1" si="59"/>
        <v>5000000</v>
      </c>
      <c r="V33" s="118">
        <f t="shared" ref="V33" ca="1" si="381">IF($A33="","",IF(U33="","",IF($K$4="Media aritmética",(U33&lt;=$B33)*($E$5/$B$4)+(U33&gt;$B33)*0,IF(AND(ROUND(AVERAGE($C33,$E33,$G33,$I33,$K33,$M33,$O33,$Q33,$S33,$U33,$W33,$Y33,$AA33,$AC33,$AE33,$AG33,$AI33,$AK33,$AM33,$AO33,$AQ33),2)-$B33/2&lt;=U33,(ROUND(AVERAGE($C33,$E33,$G33,$I33,$K33,$M33,$O33,$Q33,$S33,$U33,$W33,$Y33,$AA33,$AC33,$AE33,$AG33,$AI33,$AK33,$AM33,$AO33,$AQ33),2)+$B33/2&gt;=U33)),($E$5/$B$4),0))))</f>
        <v>7</v>
      </c>
      <c r="W33" s="117">
        <f t="shared" ca="1" si="61"/>
        <v>9000000</v>
      </c>
      <c r="X33" s="118">
        <f t="shared" ref="X33" ca="1" si="382">IF($A33="","",IF(W33="","",IF($K$4="Media aritmética",(W33&lt;=$B33)*($E$5/$B$4)+(W33&gt;$B33)*0,IF(AND(ROUND(AVERAGE($C33,$E33,$G33,$I33,$K33,$M33,$O33,$Q33,$S33,$U33,$W33,$Y33,$AA33,$AC33,$AE33,$AG33,$AI33,$AK33,$AM33,$AO33,$AQ33),2)-$B33/2&lt;=W33,(ROUND(AVERAGE($C33,$E33,$G33,$I33,$K33,$M33,$O33,$Q33,$S33,$U33,$W33,$Y33,$AA33,$AC33,$AE33,$AG33,$AI33,$AK33,$AM33,$AO33,$AQ33),2)+$B33/2&gt;=W33)),($E$5/$B$4),0))))</f>
        <v>0</v>
      </c>
      <c r="Y33" s="117">
        <f t="shared" ca="1" si="63"/>
        <v>6217500</v>
      </c>
      <c r="Z33" s="118">
        <f t="shared" ref="Z33" ca="1" si="383">IF($A33="","",IF(Y33="","",IF($K$4="Media aritmética",(Y33&lt;=$B33)*($E$5/$B$4)+(Y33&gt;$B33)*0,IF(AND(ROUND(AVERAGE($C33,$E33,$G33,$I33,$K33,$M33,$O33,$Q33,$S33,$U33,$W33,$Y33,$AA33,$AC33,$AE33,$AG33,$AI33,$AK33,$AM33,$AO33,$AQ33),2)-$B33/2&lt;=Y33,(ROUND(AVERAGE($C33,$E33,$G33,$I33,$K33,$M33,$O33,$Q33,$S33,$U33,$W33,$Y33,$AA33,$AC33,$AE33,$AG33,$AI33,$AK33,$AM33,$AO33,$AQ33),2)+$B33/2&gt;=Y33)),($E$5/$B$4),0))))</f>
        <v>7</v>
      </c>
      <c r="AA33" s="117">
        <f t="shared" ca="1" si="65"/>
        <v>6224600</v>
      </c>
      <c r="AB33" s="118">
        <f t="shared" ref="AB33" ca="1" si="384">IF($A33="","",IF(AA33="","",IF($K$4="Media aritmética",(AA33&lt;=$B33)*($E$5/$B$4)+(AA33&gt;$B33)*0,IF(AND(ROUND(AVERAGE($C33,$E33,$G33,$I33,$K33,$M33,$O33,$Q33,$S33,$U33,$W33,$Y33,$AA33,$AC33,$AE33,$AG33,$AI33,$AK33,$AM33,$AO33,$AQ33),2)-$B33/2&lt;=AA33,(ROUND(AVERAGE($C33,$E33,$G33,$I33,$K33,$M33,$O33,$Q33,$S33,$U33,$W33,$Y33,$AA33,$AC33,$AE33,$AG33,$AI33,$AK33,$AM33,$AO33,$AQ33),2)+$B33/2&gt;=AA33)),($E$5/$B$4),0))))</f>
        <v>7</v>
      </c>
      <c r="AC33" s="117">
        <f t="shared" ca="1" si="67"/>
        <v>9500000</v>
      </c>
      <c r="AD33" s="118">
        <f t="shared" ref="AD33" ca="1" si="385">IF($A33="","",IF(AC33="","",IF($K$4="Media aritmética",(AC33&lt;=$B33)*($E$5/$B$4)+(AC33&gt;$B33)*0,IF(AND(ROUND(AVERAGE($C33,$E33,$G33,$I33,$K33,$M33,$O33,$Q33,$S33,$U33,$W33,$Y33,$AA33,$AC33,$AE33,$AG33,$AI33,$AK33,$AM33,$AO33,$AQ33),2)-$B33/2&lt;=AC33,(ROUND(AVERAGE($C33,$E33,$G33,$I33,$K33,$M33,$O33,$Q33,$S33,$U33,$W33,$Y33,$AA33,$AC33,$AE33,$AG33,$AI33,$AK33,$AM33,$AO33,$AQ33),2)+$B33/2&gt;=AC33)),($E$5/$B$4),0))))</f>
        <v>0</v>
      </c>
      <c r="AE33" s="117" t="str">
        <f t="shared" ca="1" si="69"/>
        <v/>
      </c>
      <c r="AF33" s="118" t="str">
        <f t="shared" ref="AF33" ca="1" si="386">IF($A33="","",IF(AE33="","",IF($K$4="Media aritmética",(AE33&lt;=$B33)*($E$5/$B$4)+(AE33&gt;$B33)*0,IF(AND(ROUND(AVERAGE($C33,$E33,$G33,$I33,$K33,$M33,$O33,$Q33,$S33,$U33,$W33,$Y33,$AA33,$AC33,$AE33,$AG33,$AI33,$AK33,$AM33,$AO33,$AQ33),2)-$B33/2&lt;=AE33,(ROUND(AVERAGE($C33,$E33,$G33,$I33,$K33,$M33,$O33,$Q33,$S33,$U33,$W33,$Y33,$AA33,$AC33,$AE33,$AG33,$AI33,$AK33,$AM33,$AO33,$AQ33),2)+$B33/2&gt;=AE33)),($E$5/$B$4),0))))</f>
        <v/>
      </c>
      <c r="AG33" s="117">
        <f t="shared" ca="1" si="71"/>
        <v>4250000</v>
      </c>
      <c r="AH33" s="118">
        <f t="shared" ref="AH33" ca="1" si="387">IF($A33="","",IF(AG33="","",IF($K$4="Media aritmética",(AG33&lt;=$B33)*($E$5/$B$4)+(AG33&gt;$B33)*0,IF(AND(ROUND(AVERAGE($C33,$E33,$G33,$I33,$K33,$M33,$O33,$Q33,$S33,$U33,$W33,$Y33,$AA33,$AC33,$AE33,$AG33,$AI33,$AK33,$AM33,$AO33,$AQ33),2)-$B33/2&lt;=AG33,(ROUND(AVERAGE($C33,$E33,$G33,$I33,$K33,$M33,$O33,$Q33,$S33,$U33,$W33,$Y33,$AA33,$AC33,$AE33,$AG33,$AI33,$AK33,$AM33,$AO33,$AQ33),2)+$B33/2&gt;=AG33)),($E$5/$B$4),0))))</f>
        <v>7</v>
      </c>
      <c r="AI33" s="117">
        <f t="shared" ca="1" si="73"/>
        <v>3210201</v>
      </c>
      <c r="AJ33" s="118">
        <f t="shared" ref="AJ33" ca="1" si="388">IF($A33="","",IF(AI33="","",IF($K$4="Media aritmética",(AI33&lt;=$B33)*($E$5/$B$4)+(AI33&gt;$B33)*0,IF(AND(ROUND(AVERAGE($C33,$E33,$G33,$I33,$K33,$M33,$O33,$Q33,$S33,$U33,$W33,$Y33,$AA33,$AC33,$AE33,$AG33,$AI33,$AK33,$AM33,$AO33,$AQ33),2)-$B33/2&lt;=AI33,(ROUND(AVERAGE($C33,$E33,$G33,$I33,$K33,$M33,$O33,$Q33,$S33,$U33,$W33,$Y33,$AA33,$AC33,$AE33,$AG33,$AI33,$AK33,$AM33,$AO33,$AQ33),2)+$B33/2&gt;=AI33)),($E$5/$B$4),0))))</f>
        <v>7</v>
      </c>
      <c r="AK33" s="117">
        <f t="shared" ca="1" si="75"/>
        <v>6224950</v>
      </c>
      <c r="AL33" s="118">
        <f t="shared" ref="AL33" ca="1" si="389">IF($A33="","",IF(AK33="","",IF($K$4="Media aritmética",(AK33&lt;=$B33)*($E$5/$B$4)+(AK33&gt;$B33)*0,IF(AND(ROUND(AVERAGE($C33,$E33,$G33,$I33,$K33,$M33,$O33,$Q33,$S33,$U33,$W33,$Y33,$AA33,$AC33,$AE33,$AG33,$AI33,$AK33,$AM33,$AO33,$AQ33),2)-$B33/2&lt;=AK33,(ROUND(AVERAGE($C33,$E33,$G33,$I33,$K33,$M33,$O33,$Q33,$S33,$U33,$W33,$Y33,$AA33,$AC33,$AE33,$AG33,$AI33,$AK33,$AM33,$AO33,$AQ33),2)+$B33/2&gt;=AK33)),($E$5/$B$4),0))))</f>
        <v>7</v>
      </c>
      <c r="AM33" s="117">
        <f t="shared" ca="1" si="77"/>
        <v>16000000</v>
      </c>
      <c r="AN33" s="118">
        <f t="shared" ref="AN33" ca="1" si="390">IF($A33="","",IF(AM33="","",IF($K$4="Media aritmética",(AM33&lt;=$B33)*($E$5/$B$4)+(AM33&gt;$B33)*0,IF(AND(ROUND(AVERAGE($C33,$E33,$G33,$I33,$K33,$M33,$O33,$Q33,$S33,$U33,$W33,$Y33,$AA33,$AC33,$AE33,$AG33,$AI33,$AK33,$AM33,$AO33,$AQ33),2)-$B33/2&lt;=AM33,(ROUND(AVERAGE($C33,$E33,$G33,$I33,$K33,$M33,$O33,$Q33,$S33,$U33,$W33,$Y33,$AA33,$AC33,$AE33,$AG33,$AI33,$AK33,$AM33,$AO33,$AQ33),2)+$B33/2&gt;=AM33)),($E$5/$B$4),0))))</f>
        <v>0</v>
      </c>
      <c r="AO33" s="117" t="str">
        <f t="shared" ca="1" si="79"/>
        <v/>
      </c>
      <c r="AP33" s="118" t="str">
        <f t="shared" ref="AP33" ca="1" si="391">IF($A33="","",IF(AO33="","",IF($K$4="Media aritmética",(AO33&lt;=$B33)*($E$5/$B$4)+(AO33&gt;$B33)*0,IF(AND(ROUND(AVERAGE($C33,$E33,$G33,$I33,$K33,$M33,$O33,$Q33,$S33,$U33,$W33,$Y33,$AA33,$AC33,$AE33,$AG33,$AI33,$AK33,$AM33,$AO33,$AQ33),2)-$B33/2&lt;=AO33,(ROUND(AVERAGE($C33,$E33,$G33,$I33,$K33,$M33,$O33,$Q33,$S33,$U33,$W33,$Y33,$AA33,$AC33,$AE33,$AG33,$AI33,$AK33,$AM33,$AO33,$AQ33),2)+$B33/2&gt;=AO33)),($E$5/$B$4),0))))</f>
        <v/>
      </c>
      <c r="AQ33" s="117">
        <f t="shared" ca="1" si="81"/>
        <v>10000000</v>
      </c>
      <c r="AR33" s="118">
        <f t="shared" ref="AR33" ca="1" si="392">IF($A33="","",IF(AQ33="","",IF($K$4="Media aritmética",(AQ33&lt;=$B33)*($E$5/$B$4)+(AQ33&gt;$B33)*0,IF(AND(ROUND(AVERAGE($C33,$E33,$G33,$I33,$K33,$M33,$O33,$Q33,$S33,$U33,$W33,$Y33,$AA33,$AC33,$AE33,$AG33,$AI33,$AK33,$AM33,$AO33,$AQ33),2)-$B33/2&lt;=AQ33,(ROUND(AVERAGE($C33,$E33,$G33,$I33,$K33,$M33,$O33,$Q33,$S33,$U33,$W33,$Y33,$AA33,$AC33,$AE33,$AG33,$AI33,$AK33,$AM33,$AO33,$AQ33),2)+$B33/2&gt;=AQ33)),($E$5/$B$4),0))))</f>
        <v>0</v>
      </c>
      <c r="AT33" s="232">
        <f t="shared" ca="1" si="103"/>
        <v>7535312.5625</v>
      </c>
    </row>
    <row r="34" spans="1:46" ht="21.75" hidden="1" customHeight="1" outlineLevel="1" x14ac:dyDescent="0.25">
      <c r="A34" s="328"/>
      <c r="B34" s="116" t="str">
        <f t="shared" si="83"/>
        <v/>
      </c>
      <c r="C34" s="117" t="str">
        <f t="shared" ca="1" si="45"/>
        <v/>
      </c>
      <c r="D34" s="118" t="str">
        <f t="shared" si="84"/>
        <v/>
      </c>
      <c r="E34" s="117" t="str">
        <f t="shared" ca="1" si="46"/>
        <v/>
      </c>
      <c r="F34" s="118" t="str">
        <f t="shared" si="85"/>
        <v/>
      </c>
      <c r="G34" s="117" t="str">
        <f t="shared" ca="1" si="47"/>
        <v/>
      </c>
      <c r="H34" s="118" t="str">
        <f t="shared" si="86"/>
        <v/>
      </c>
      <c r="I34" s="201" t="str">
        <f t="shared" ca="1" si="48"/>
        <v/>
      </c>
      <c r="J34" s="118" t="str">
        <f t="shared" ref="J34:J78" si="393">IF($A34="","",IF(I34="","",IF($K$4="Media aritmética",(I34&lt;=$B34)*($E$5/$B$4)+(I34&gt;$B34)*0,IF(AND(ROUND(AVERAGE($C34,$E34,$G34,$I34,$K34,$M34,$O34,$Q34,$S34,$U34,$W34,$Y34,$AA34,$AC34,$AE34,$AG34,$AI34,AQ34,AS34,AU34,AW34),2)-$B34/2&lt;=I34,(ROUND(AVERAGE($C34,$E34,$G34,$I34,$K34,$M34,$O34,$Q34,$S34,$U34,$W34,$Y34,$AA34,$AC34,$AE34,$AG34,$AI34),2)+$B34/2&gt;=I34)),($E$5/$B$4),0))))</f>
        <v/>
      </c>
      <c r="K34" s="117" t="str">
        <f t="shared" ca="1" si="50"/>
        <v/>
      </c>
      <c r="L34" s="118" t="str">
        <f t="shared" ref="L34:L78" si="394">IF($A34="","",IF(K34="","",IF($K$4="Media aritmética",(K34&lt;=$B34)*($E$5/$B$4)+(K34&gt;$B34)*0,IF(AND(ROUND(AVERAGE($C34,$E34,$G34,$I34,$K34,$M34,$O34,$Q34,$S34,$U34,$W34,$Y34,$AA34,$AC34,$AE34,$AG34,$AI34,AS34,AU34,AW34,AY34),2)-$B34/2&lt;=K34,(ROUND(AVERAGE($C34,$E34,$G34,$I34,$K34,$M34,$O34,$Q34,$S34,$U34,$W34,$Y34,$AA34,$AC34,$AE34,$AG34,$AI34),2)+$B34/2&gt;=K34)),($E$5/$B$4),0))))</f>
        <v/>
      </c>
      <c r="M34" s="117" t="str">
        <f t="shared" ca="1" si="51"/>
        <v/>
      </c>
      <c r="N34" s="118" t="str">
        <f t="shared" ref="N34:N68" si="395">IF($A34="","",IF(M34="","",IF($K$4="Media aritmética",(M34&lt;=$B34)*($E$5/$B$4)+(M34&gt;$B34)*0,IF(AND(ROUND(AVERAGE($C34,$E34,$G34,$I34,$K34,$M34,$O34,$Q34,$S34,$U34,$W34,$Y34,$AA34,$AC34,$AE34,$AG34,$AI34),2)-$B34/2&lt;=M34,(ROUND(AVERAGE($C34,$E34,$G34,$I34,$K34,$M34,$O34,$Q34,$S34,$U34,$W34,$Y34,$AA34,$AC34,$AE34,$AG34,$AI34),2)+$B34/2&gt;=M34)),($E$5/$B$4),0))))</f>
        <v/>
      </c>
      <c r="O34" s="117" t="str">
        <f t="shared" ca="1" si="53"/>
        <v/>
      </c>
      <c r="P34" s="118" t="str">
        <f t="shared" ref="P34:P68" si="396">IF($A34="","",IF(O34="","",IF($K$4="Media aritmética",(O34&lt;=$B34)*($E$5/$B$4)+(O34&gt;$B34)*0,IF(AND(ROUND(AVERAGE($C34,$E34,$G34,$I34,$K34,$M34,$O34,$Q34,$S34,$U34,$W34,$Y34,$AA34,$AC34,$AE34,$AG34,$AI34),2)-$B34/2&lt;=O34,(ROUND(AVERAGE($C34,$E34,$G34,$I34,$K34,$M34,$O34,$Q34,$S34,$U34,$W34,$Y34,$AA34,$AC34,$AE34,$AG34,$AI34),2)+$B34/2&gt;=O34)),($E$5/$B$4),0))))</f>
        <v/>
      </c>
      <c r="Q34" s="117" t="str">
        <f t="shared" ca="1" si="55"/>
        <v/>
      </c>
      <c r="R34" s="118" t="str">
        <f t="shared" ref="R34:R68" si="397">IF($A34="","",IF(Q34="","",IF($K$4="Media aritmética",(Q34&lt;=$B34)*($E$5/$B$4)+(Q34&gt;$B34)*0,IF(AND(ROUND(AVERAGE($C34,$E34,$G34,$I34,$K34,$M34,$O34,$Q34,$S34,$U34,$W34,$Y34,$AA34,$AC34,$AE34,$AG34,$AI34),2)-$B34/2&lt;=Q34,(ROUND(AVERAGE($C34,$E34,$G34,$I34,$K34,$M34,$O34,$Q34,$S34,$U34,$W34,$Y34,$AA34,$AC34,$AE34,$AG34,$AI34),2)+$B34/2&gt;=Q34)),($E$5/$B$4),0))))</f>
        <v/>
      </c>
      <c r="S34" s="117" t="str">
        <f t="shared" ca="1" si="57"/>
        <v/>
      </c>
      <c r="T34" s="118" t="str">
        <f t="shared" ref="T34:T68" si="398">IF($A34="","",IF(S34="","",IF($K$4="Media aritmética",(S34&lt;=$B34)*($E$5/$B$4)+(S34&gt;$B34)*0,IF(AND(ROUND(AVERAGE($C34,$E34,$G34,$I34,$K34,$M34,$O34,$Q34,$S34,$U34,$W34,$Y34,$AA34,$AC34,$AE34,$AG34,$AI34),2)-$B34/2&lt;=S34,(ROUND(AVERAGE($C34,$E34,$G34,$I34,$K34,$M34,$O34,$Q34,$S34,$U34,$W34,$Y34,$AA34,$AC34,$AE34,$AG34,$AI34),2)+$B34/2&gt;=S34)),($E$5/$B$4),0))))</f>
        <v/>
      </c>
      <c r="U34" s="117" t="str">
        <f t="shared" ca="1" si="59"/>
        <v/>
      </c>
      <c r="V34" s="118" t="str">
        <f t="shared" ref="V34:V68" si="399">IF($A34="","",IF(U34="","",IF($K$4="Media aritmética",(U34&lt;=$B34)*($E$5/$B$4)+(U34&gt;$B34)*0,IF(AND(ROUND(AVERAGE($C34,$E34,$G34,$I34,$K34,$M34,$O34,$Q34,$S34,$U34,$W34,$Y34,$AA34,$AC34,$AE34,$AG34,$AI34),2)-$B34/2&lt;=U34,(ROUND(AVERAGE($C34,$E34,$G34,$I34,$K34,$M34,$O34,$Q34,$S34,$U34,$W34,$Y34,$AA34,$AC34,$AE34,$AG34,$AI34),2)+$B34/2&gt;=U34)),($E$5/$B$4),0))))</f>
        <v/>
      </c>
      <c r="W34" s="117" t="str">
        <f t="shared" ca="1" si="61"/>
        <v/>
      </c>
      <c r="X34" s="118" t="str">
        <f t="shared" ref="X34:X76" si="400">IF($A34="","",IF(W34="","",IF($K$4="Media aritmética",(W34&lt;=$B34)*($E$5/$B$4)+(W34&gt;$B34)*0,IF(AND(ROUND(AVERAGE($C34,$E34,$G34,$I34,$K34,$M34,$O34,$Q34,$S34,$U34,$W34,$Y34,$AA34,$AC34,$AE34,$AG34,$AI34),2)-$B34/2&lt;=W34,(ROUND(AVERAGE($C34,$E34,$G34,$I34,$K34,$M34,$O34,$Q34,$S34,$U34,$W34,$Y34,$AA34,$AC34,$AE34,$AG34,$AI34),2)+$B34/2&gt;=W34)),($E$5/$B$4),0))))</f>
        <v/>
      </c>
      <c r="Y34" s="117" t="str">
        <f t="shared" ca="1" si="63"/>
        <v/>
      </c>
      <c r="Z34" s="118" t="str">
        <f t="shared" ref="Z34:Z76" si="401">IF($A34="","",IF(Y34="","",IF($K$4="Media aritmética",(Y34&lt;=$B34)*($E$5/$B$4)+(Y34&gt;$B34)*0,IF(AND(ROUND(AVERAGE($C34,$E34,$G34,$I34,$K34,$M34,$O34,$Q34,$S34,$U34,$W34,$Y34,$AA34,$AC34,$AE34,$AG34,$AI34),2)-$B34/2&lt;=Y34,(ROUND(AVERAGE($C34,$E34,$G34,$I34,$K34,$M34,$O34,$Q34,$S34,$U34,$W34,$Y34,$AA34,$AC34,$AE34,$AG34,$AI34),2)+$B34/2&gt;=Y34)),($E$5/$B$4),0))))</f>
        <v/>
      </c>
      <c r="AA34" s="117" t="str">
        <f t="shared" ca="1" si="65"/>
        <v/>
      </c>
      <c r="AB34" s="118" t="str">
        <f t="shared" ref="AB34:AB76" si="402">IF($A34="","",IF(AA34="","",IF($K$4="Media aritmética",(AA34&lt;=$B34)*($E$5/$B$4)+(AA34&gt;$B34)*0,IF(AND(ROUND(AVERAGE($C34,$E34,$G34,$I34,$K34,$M34,$O34,$Q34,$S34,$U34,$W34,$Y34,$AA34,$AC34,$AE34,$AG34,$AI34),2)-$B34/2&lt;=AA34,(ROUND(AVERAGE($C34,$E34,$G34,$I34,$K34,$M34,$O34,$Q34,$S34,$U34,$W34,$Y34,$AA34,$AC34,$AE34,$AG34,$AI34),2)+$B34/2&gt;=AA34)),($E$5/$B$4),0))))</f>
        <v/>
      </c>
      <c r="AC34" s="117" t="str">
        <f t="shared" ca="1" si="67"/>
        <v/>
      </c>
      <c r="AD34" s="118" t="str">
        <f t="shared" ref="AD34:AD76" si="403">IF($A34="","",IF(AC34="","",IF($K$4="Media aritmética",(AC34&lt;=$B34)*($E$5/$B$4)+(AC34&gt;$B34)*0,IF(AND(ROUND(AVERAGE($C34,$E34,$G34,$I34,$K34,$M34,$O34,$Q34,$S34,$U34,$W34,$Y34,$AA34,$AC34,$AE34,$AG34,$AI34),2)-$B34/2&lt;=AC34,(ROUND(AVERAGE($C34,$E34,$G34,$I34,$K34,$M34,$O34,$Q34,$S34,$U34,$W34,$Y34,$AA34,$AC34,$AE34,$AG34,$AI34),2)+$B34/2&gt;=AC34)),($E$5/$B$4),0))))</f>
        <v/>
      </c>
      <c r="AE34" s="117" t="str">
        <f t="shared" ca="1" si="69"/>
        <v/>
      </c>
      <c r="AF34" s="118" t="str">
        <f t="shared" ref="AF34:AF76" si="404">IF($A34="","",IF(AE34="","",IF($K$4="Media aritmética",(AE34&lt;=$B34)*($E$5/$B$4)+(AE34&gt;$B34)*0,IF(AND(ROUND(AVERAGE($C34,$E34,$G34,$I34,$K34,$M34,$O34,$Q34,$S34,$U34,$W34,$Y34,$AA34,$AC34,$AE34,$AG34,$AI34),2)-$B34/2&lt;=AE34,(ROUND(AVERAGE($C34,$E34,$G34,$I34,$K34,$M34,$O34,$Q34,$S34,$U34,$W34,$Y34,$AA34,$AC34,$AE34,$AG34,$AI34),2)+$B34/2&gt;=AE34)),($E$5/$B$4),0))))</f>
        <v/>
      </c>
      <c r="AG34" s="117" t="str">
        <f t="shared" ca="1" si="71"/>
        <v/>
      </c>
      <c r="AH34" s="118" t="str">
        <f t="shared" ref="AH34:AH76" si="405">IF($A34="","",IF(AG34="","",IF($K$4="Media aritmética",(AG34&lt;=$B34)*($E$5/$B$4)+(AG34&gt;$B34)*0,IF(AND(ROUND(AVERAGE($C34,$E34,$G34,$I34,$K34,$M34,$O34,$Q34,$S34,$U34,$W34,$Y34,$AA34,$AC34,$AE34,$AG34,$AI34),2)-$B34/2&lt;=AG34,(ROUND(AVERAGE($C34,$E34,$G34,$I34,$K34,$M34,$O34,$Q34,$S34,$U34,$W34,$Y34,$AA34,$AC34,$AE34,$AG34,$AI34),2)+$B34/2&gt;=AG34)),($E$5/$B$4),0))))</f>
        <v/>
      </c>
      <c r="AI34" s="117" t="str">
        <f t="shared" ca="1" si="73"/>
        <v/>
      </c>
      <c r="AJ34" s="118" t="str">
        <f t="shared" ref="AJ34:AJ76" si="406">IF($A34="","",IF(AI34="","",IF($K$4="Media aritmética",(AI34&lt;=$B34)*($E$5/$B$4)+(AI34&gt;$B34)*0,IF(AND(ROUND(AVERAGE($C34,$E34,$G34,$I34,$K34,$M34,$O34,$Q34,$S34,$U34,$W34,$Y34,$AA34,$AC34,$AE34,$AG34,$AI34),2)-$B34/2&lt;=AI34,(ROUND(AVERAGE($C34,$E34,$G34,$I34,$K34,$M34,$O34,$Q34,$S34,$U34,$W34,$Y34,$AA34,$AC34,$AE34,$AG34,$AI34),2)+$B34/2&gt;=AI34)),($E$5/$B$4),0))))</f>
        <v/>
      </c>
      <c r="AK34" s="117" t="str">
        <f t="shared" ca="1" si="75"/>
        <v/>
      </c>
      <c r="AL34" s="118" t="str">
        <f t="shared" ref="AL34:AL76" si="407">IF($A34="","",IF(AK34="","",IF($K$4="Media aritmética",(AK34&lt;=$B34)*($E$5/$B$4)+(AK34&gt;$B34)*0,IF(AND(ROUND(AVERAGE($C34,$E34,$G34,$I34,$K34,$M34,$O34,$Q34,$S34,$U34,$W34,$Y34,$AA34,$AC34,$AE34,$AG34,$AI34),2)-$B34/2&lt;=AK34,(ROUND(AVERAGE($C34,$E34,$G34,$I34,$K34,$M34,$O34,$Q34,$S34,$U34,$W34,$Y34,$AA34,$AC34,$AE34,$AG34,$AI34),2)+$B34/2&gt;=AK34)),($E$5/$B$4),0))))</f>
        <v/>
      </c>
      <c r="AM34" s="117" t="str">
        <f t="shared" ca="1" si="77"/>
        <v/>
      </c>
      <c r="AN34" s="118" t="str">
        <f t="shared" ref="AN34:AN76" si="408">IF($A34="","",IF(AM34="","",IF($K$4="Media aritmética",(AM34&lt;=$B34)*($E$5/$B$4)+(AM34&gt;$B34)*0,IF(AND(ROUND(AVERAGE($C34,$E34,$G34,$I34,$K34,$M34,$O34,$Q34,$S34,$U34,$W34,$Y34,$AA34,$AC34,$AE34,$AG34,$AI34),2)-$B34/2&lt;=AM34,(ROUND(AVERAGE($C34,$E34,$G34,$I34,$K34,$M34,$O34,$Q34,$S34,$U34,$W34,$Y34,$AA34,$AC34,$AE34,$AG34,$AI34),2)+$B34/2&gt;=AM34)),($E$5/$B$4),0))))</f>
        <v/>
      </c>
      <c r="AO34" s="117" t="str">
        <f t="shared" ca="1" si="79"/>
        <v/>
      </c>
      <c r="AP34" s="118" t="str">
        <f t="shared" ref="AP34:AP76" si="409">IF($A34="","",IF(AO34="","",IF($K$4="Media aritmética",(AO34&lt;=$B34)*($E$5/$B$4)+(AO34&gt;$B34)*0,IF(AND(ROUND(AVERAGE($C34,$E34,$G34,$I34,$K34,$M34,$O34,$Q34,$S34,$U34,$W34,$Y34,$AA34,$AC34,$AE34,$AG34,$AI34),2)-$B34/2&lt;=AO34,(ROUND(AVERAGE($C34,$E34,$G34,$I34,$K34,$M34,$O34,$Q34,$S34,$U34,$W34,$Y34,$AA34,$AC34,$AE34,$AG34,$AI34),2)+$B34/2&gt;=AO34)),($E$5/$B$4),0))))</f>
        <v/>
      </c>
      <c r="AQ34" s="117" t="str">
        <f t="shared" ca="1" si="81"/>
        <v/>
      </c>
      <c r="AR34" s="118" t="str">
        <f t="shared" ref="AR34:AR76" si="410">IF($A34="","",IF(AQ34="","",IF($K$4="Media aritmética",(AQ34&lt;=$B34)*($E$5/$B$4)+(AQ34&gt;$B34)*0,IF(AND(ROUND(AVERAGE($C34,$E34,$G34,$I34,$K34,$M34,$O34,$Q34,$S34,$U34,$W34,$Y34,$AA34,$AC34,$AE34,$AG34,$AI34),2)-$B34/2&lt;=AQ34,(ROUND(AVERAGE($C34,$E34,$G34,$I34,$K34,$M34,$O34,$Q34,$S34,$U34,$W34,$Y34,$AA34,$AC34,$AE34,$AG34,$AI34),2)+$B34/2&gt;=AQ34)),($E$5/$B$4),0))))</f>
        <v/>
      </c>
      <c r="AT34" s="232" t="e">
        <f t="shared" ca="1" si="103"/>
        <v>#DIV/0!</v>
      </c>
    </row>
    <row r="35" spans="1:46" ht="21.75" hidden="1" customHeight="1" outlineLevel="1" x14ac:dyDescent="0.25">
      <c r="A35" s="328"/>
      <c r="B35" s="116" t="str">
        <f t="shared" si="83"/>
        <v/>
      </c>
      <c r="C35" s="117" t="str">
        <f t="shared" ca="1" si="45"/>
        <v/>
      </c>
      <c r="D35" s="118" t="str">
        <f t="shared" si="84"/>
        <v/>
      </c>
      <c r="E35" s="117" t="str">
        <f t="shared" ca="1" si="46"/>
        <v/>
      </c>
      <c r="F35" s="118" t="str">
        <f t="shared" si="85"/>
        <v/>
      </c>
      <c r="G35" s="117" t="str">
        <f t="shared" ca="1" si="47"/>
        <v/>
      </c>
      <c r="H35" s="118" t="str">
        <f t="shared" si="86"/>
        <v/>
      </c>
      <c r="I35" s="201" t="str">
        <f t="shared" ca="1" si="48"/>
        <v/>
      </c>
      <c r="J35" s="118" t="str">
        <f t="shared" si="393"/>
        <v/>
      </c>
      <c r="K35" s="117" t="str">
        <f t="shared" ca="1" si="50"/>
        <v/>
      </c>
      <c r="L35" s="118" t="str">
        <f t="shared" si="394"/>
        <v/>
      </c>
      <c r="M35" s="117" t="str">
        <f t="shared" ca="1" si="51"/>
        <v/>
      </c>
      <c r="N35" s="118" t="str">
        <f t="shared" si="395"/>
        <v/>
      </c>
      <c r="O35" s="117" t="str">
        <f t="shared" ca="1" si="53"/>
        <v/>
      </c>
      <c r="P35" s="118" t="str">
        <f t="shared" si="396"/>
        <v/>
      </c>
      <c r="Q35" s="117" t="str">
        <f t="shared" ca="1" si="55"/>
        <v/>
      </c>
      <c r="R35" s="118" t="str">
        <f t="shared" si="397"/>
        <v/>
      </c>
      <c r="S35" s="117" t="str">
        <f t="shared" ca="1" si="57"/>
        <v/>
      </c>
      <c r="T35" s="118" t="str">
        <f t="shared" si="398"/>
        <v/>
      </c>
      <c r="U35" s="117" t="str">
        <f t="shared" ca="1" si="59"/>
        <v/>
      </c>
      <c r="V35" s="118" t="str">
        <f t="shared" si="399"/>
        <v/>
      </c>
      <c r="W35" s="117" t="str">
        <f t="shared" ca="1" si="61"/>
        <v/>
      </c>
      <c r="X35" s="118" t="str">
        <f t="shared" si="400"/>
        <v/>
      </c>
      <c r="Y35" s="117" t="str">
        <f t="shared" ca="1" si="63"/>
        <v/>
      </c>
      <c r="Z35" s="118" t="str">
        <f t="shared" si="401"/>
        <v/>
      </c>
      <c r="AA35" s="117" t="str">
        <f t="shared" ca="1" si="65"/>
        <v/>
      </c>
      <c r="AB35" s="118" t="str">
        <f t="shared" si="402"/>
        <v/>
      </c>
      <c r="AC35" s="117" t="str">
        <f t="shared" ca="1" si="67"/>
        <v/>
      </c>
      <c r="AD35" s="118" t="str">
        <f t="shared" si="403"/>
        <v/>
      </c>
      <c r="AE35" s="117" t="str">
        <f t="shared" ca="1" si="69"/>
        <v/>
      </c>
      <c r="AF35" s="118" t="str">
        <f t="shared" si="404"/>
        <v/>
      </c>
      <c r="AG35" s="117" t="str">
        <f t="shared" ca="1" si="71"/>
        <v/>
      </c>
      <c r="AH35" s="118" t="str">
        <f t="shared" si="405"/>
        <v/>
      </c>
      <c r="AI35" s="117" t="str">
        <f t="shared" ca="1" si="73"/>
        <v/>
      </c>
      <c r="AJ35" s="118" t="str">
        <f t="shared" si="406"/>
        <v/>
      </c>
      <c r="AK35" s="117" t="str">
        <f t="shared" ca="1" si="75"/>
        <v/>
      </c>
      <c r="AL35" s="118" t="str">
        <f t="shared" si="407"/>
        <v/>
      </c>
      <c r="AM35" s="117" t="str">
        <f t="shared" ca="1" si="77"/>
        <v/>
      </c>
      <c r="AN35" s="118" t="str">
        <f t="shared" si="408"/>
        <v/>
      </c>
      <c r="AO35" s="117" t="str">
        <f t="shared" ca="1" si="79"/>
        <v/>
      </c>
      <c r="AP35" s="118" t="str">
        <f t="shared" si="409"/>
        <v/>
      </c>
      <c r="AQ35" s="117" t="str">
        <f t="shared" ca="1" si="81"/>
        <v/>
      </c>
      <c r="AR35" s="118" t="str">
        <f t="shared" si="410"/>
        <v/>
      </c>
      <c r="AT35" s="232" t="e">
        <f t="shared" ca="1" si="103"/>
        <v>#DIV/0!</v>
      </c>
    </row>
    <row r="36" spans="1:46" ht="21.75" hidden="1" customHeight="1" outlineLevel="1" x14ac:dyDescent="0.25">
      <c r="A36" s="328"/>
      <c r="B36" s="116" t="str">
        <f t="shared" si="83"/>
        <v/>
      </c>
      <c r="C36" s="117" t="str">
        <f t="shared" ca="1" si="45"/>
        <v/>
      </c>
      <c r="D36" s="118" t="str">
        <f t="shared" si="84"/>
        <v/>
      </c>
      <c r="E36" s="117" t="str">
        <f t="shared" ca="1" si="46"/>
        <v/>
      </c>
      <c r="F36" s="118" t="str">
        <f t="shared" si="85"/>
        <v/>
      </c>
      <c r="G36" s="117" t="str">
        <f t="shared" ca="1" si="47"/>
        <v/>
      </c>
      <c r="H36" s="118" t="str">
        <f t="shared" si="86"/>
        <v/>
      </c>
      <c r="I36" s="201" t="str">
        <f t="shared" ca="1" si="48"/>
        <v/>
      </c>
      <c r="J36" s="118" t="str">
        <f t="shared" si="393"/>
        <v/>
      </c>
      <c r="K36" s="117" t="str">
        <f t="shared" ca="1" si="50"/>
        <v/>
      </c>
      <c r="L36" s="118" t="str">
        <f t="shared" si="394"/>
        <v/>
      </c>
      <c r="M36" s="117" t="str">
        <f t="shared" ca="1" si="51"/>
        <v/>
      </c>
      <c r="N36" s="118" t="str">
        <f t="shared" si="395"/>
        <v/>
      </c>
      <c r="O36" s="117" t="str">
        <f t="shared" ca="1" si="53"/>
        <v/>
      </c>
      <c r="P36" s="118" t="str">
        <f t="shared" si="396"/>
        <v/>
      </c>
      <c r="Q36" s="117" t="str">
        <f t="shared" ca="1" si="55"/>
        <v/>
      </c>
      <c r="R36" s="118" t="str">
        <f t="shared" si="397"/>
        <v/>
      </c>
      <c r="S36" s="117" t="str">
        <f t="shared" ca="1" si="57"/>
        <v/>
      </c>
      <c r="T36" s="118" t="str">
        <f t="shared" si="398"/>
        <v/>
      </c>
      <c r="U36" s="117" t="str">
        <f t="shared" ca="1" si="59"/>
        <v/>
      </c>
      <c r="V36" s="118" t="str">
        <f t="shared" si="399"/>
        <v/>
      </c>
      <c r="W36" s="117" t="str">
        <f t="shared" ca="1" si="61"/>
        <v/>
      </c>
      <c r="X36" s="118" t="str">
        <f t="shared" si="400"/>
        <v/>
      </c>
      <c r="Y36" s="117" t="str">
        <f t="shared" ca="1" si="63"/>
        <v/>
      </c>
      <c r="Z36" s="118" t="str">
        <f t="shared" si="401"/>
        <v/>
      </c>
      <c r="AA36" s="117" t="str">
        <f t="shared" ca="1" si="65"/>
        <v/>
      </c>
      <c r="AB36" s="118" t="str">
        <f t="shared" si="402"/>
        <v/>
      </c>
      <c r="AC36" s="117" t="str">
        <f t="shared" ca="1" si="67"/>
        <v/>
      </c>
      <c r="AD36" s="118" t="str">
        <f t="shared" si="403"/>
        <v/>
      </c>
      <c r="AE36" s="117" t="str">
        <f t="shared" ca="1" si="69"/>
        <v/>
      </c>
      <c r="AF36" s="118" t="str">
        <f t="shared" si="404"/>
        <v/>
      </c>
      <c r="AG36" s="117" t="str">
        <f t="shared" ca="1" si="71"/>
        <v/>
      </c>
      <c r="AH36" s="118" t="str">
        <f t="shared" si="405"/>
        <v/>
      </c>
      <c r="AI36" s="117" t="str">
        <f t="shared" ca="1" si="73"/>
        <v/>
      </c>
      <c r="AJ36" s="118" t="str">
        <f t="shared" si="406"/>
        <v/>
      </c>
      <c r="AK36" s="117" t="str">
        <f t="shared" ca="1" si="75"/>
        <v/>
      </c>
      <c r="AL36" s="118" t="str">
        <f t="shared" si="407"/>
        <v/>
      </c>
      <c r="AM36" s="117" t="str">
        <f t="shared" ca="1" si="77"/>
        <v/>
      </c>
      <c r="AN36" s="118" t="str">
        <f t="shared" si="408"/>
        <v/>
      </c>
      <c r="AO36" s="117" t="str">
        <f t="shared" ca="1" si="79"/>
        <v/>
      </c>
      <c r="AP36" s="118" t="str">
        <f t="shared" si="409"/>
        <v/>
      </c>
      <c r="AQ36" s="117" t="str">
        <f t="shared" ca="1" si="81"/>
        <v/>
      </c>
      <c r="AR36" s="118" t="str">
        <f t="shared" si="410"/>
        <v/>
      </c>
      <c r="AT36" s="232" t="e">
        <f t="shared" ca="1" si="103"/>
        <v>#DIV/0!</v>
      </c>
    </row>
    <row r="37" spans="1:46" ht="21.75" hidden="1" customHeight="1" outlineLevel="1" x14ac:dyDescent="0.25">
      <c r="A37" s="328"/>
      <c r="B37" s="116" t="str">
        <f t="shared" si="83"/>
        <v/>
      </c>
      <c r="C37" s="117" t="str">
        <f t="shared" ca="1" si="45"/>
        <v/>
      </c>
      <c r="D37" s="118" t="str">
        <f t="shared" si="84"/>
        <v/>
      </c>
      <c r="E37" s="117" t="str">
        <f t="shared" ca="1" si="46"/>
        <v/>
      </c>
      <c r="F37" s="118" t="str">
        <f t="shared" si="85"/>
        <v/>
      </c>
      <c r="G37" s="117" t="str">
        <f t="shared" ca="1" si="47"/>
        <v/>
      </c>
      <c r="H37" s="118" t="str">
        <f t="shared" si="86"/>
        <v/>
      </c>
      <c r="I37" s="201" t="str">
        <f t="shared" ca="1" si="48"/>
        <v/>
      </c>
      <c r="J37" s="118" t="str">
        <f t="shared" si="393"/>
        <v/>
      </c>
      <c r="K37" s="117" t="str">
        <f t="shared" ca="1" si="50"/>
        <v/>
      </c>
      <c r="L37" s="118" t="str">
        <f t="shared" si="394"/>
        <v/>
      </c>
      <c r="M37" s="117" t="str">
        <f t="shared" ca="1" si="51"/>
        <v/>
      </c>
      <c r="N37" s="118" t="str">
        <f t="shared" si="395"/>
        <v/>
      </c>
      <c r="O37" s="117" t="str">
        <f t="shared" ca="1" si="53"/>
        <v/>
      </c>
      <c r="P37" s="118" t="str">
        <f t="shared" si="396"/>
        <v/>
      </c>
      <c r="Q37" s="117" t="str">
        <f t="shared" ca="1" si="55"/>
        <v/>
      </c>
      <c r="R37" s="118" t="str">
        <f t="shared" si="397"/>
        <v/>
      </c>
      <c r="S37" s="117" t="str">
        <f t="shared" ca="1" si="57"/>
        <v/>
      </c>
      <c r="T37" s="118" t="str">
        <f t="shared" si="398"/>
        <v/>
      </c>
      <c r="U37" s="117" t="str">
        <f t="shared" ca="1" si="59"/>
        <v/>
      </c>
      <c r="V37" s="118" t="str">
        <f t="shared" si="399"/>
        <v/>
      </c>
      <c r="W37" s="117" t="str">
        <f t="shared" ca="1" si="61"/>
        <v/>
      </c>
      <c r="X37" s="118" t="str">
        <f t="shared" si="400"/>
        <v/>
      </c>
      <c r="Y37" s="117" t="str">
        <f t="shared" ca="1" si="63"/>
        <v/>
      </c>
      <c r="Z37" s="118" t="str">
        <f t="shared" si="401"/>
        <v/>
      </c>
      <c r="AA37" s="117" t="str">
        <f t="shared" ca="1" si="65"/>
        <v/>
      </c>
      <c r="AB37" s="118" t="str">
        <f t="shared" si="402"/>
        <v/>
      </c>
      <c r="AC37" s="117" t="str">
        <f t="shared" ca="1" si="67"/>
        <v/>
      </c>
      <c r="AD37" s="118" t="str">
        <f t="shared" si="403"/>
        <v/>
      </c>
      <c r="AE37" s="117" t="str">
        <f t="shared" ca="1" si="69"/>
        <v/>
      </c>
      <c r="AF37" s="118" t="str">
        <f t="shared" si="404"/>
        <v/>
      </c>
      <c r="AG37" s="117" t="str">
        <f t="shared" ca="1" si="71"/>
        <v/>
      </c>
      <c r="AH37" s="118" t="str">
        <f t="shared" si="405"/>
        <v/>
      </c>
      <c r="AI37" s="117" t="str">
        <f t="shared" ca="1" si="73"/>
        <v/>
      </c>
      <c r="AJ37" s="118" t="str">
        <f t="shared" si="406"/>
        <v/>
      </c>
      <c r="AK37" s="117" t="str">
        <f t="shared" ca="1" si="75"/>
        <v/>
      </c>
      <c r="AL37" s="118" t="str">
        <f t="shared" si="407"/>
        <v/>
      </c>
      <c r="AM37" s="117" t="str">
        <f t="shared" ca="1" si="77"/>
        <v/>
      </c>
      <c r="AN37" s="118" t="str">
        <f t="shared" si="408"/>
        <v/>
      </c>
      <c r="AO37" s="117" t="str">
        <f t="shared" ca="1" si="79"/>
        <v/>
      </c>
      <c r="AP37" s="118" t="str">
        <f t="shared" si="409"/>
        <v/>
      </c>
      <c r="AQ37" s="117" t="str">
        <f t="shared" ca="1" si="81"/>
        <v/>
      </c>
      <c r="AR37" s="118" t="str">
        <f t="shared" si="410"/>
        <v/>
      </c>
      <c r="AT37" s="232" t="e">
        <f t="shared" ca="1" si="103"/>
        <v>#DIV/0!</v>
      </c>
    </row>
    <row r="38" spans="1:46" ht="21.75" hidden="1" customHeight="1" outlineLevel="1" x14ac:dyDescent="0.25">
      <c r="A38" s="328"/>
      <c r="B38" s="116" t="str">
        <f t="shared" si="83"/>
        <v/>
      </c>
      <c r="C38" s="117" t="str">
        <f t="shared" ca="1" si="45"/>
        <v/>
      </c>
      <c r="D38" s="118" t="str">
        <f t="shared" si="84"/>
        <v/>
      </c>
      <c r="E38" s="117" t="str">
        <f t="shared" ca="1" si="46"/>
        <v/>
      </c>
      <c r="F38" s="118" t="str">
        <f t="shared" si="85"/>
        <v/>
      </c>
      <c r="G38" s="117" t="str">
        <f t="shared" ca="1" si="47"/>
        <v/>
      </c>
      <c r="H38" s="118" t="str">
        <f t="shared" si="86"/>
        <v/>
      </c>
      <c r="I38" s="201" t="str">
        <f t="shared" ca="1" si="48"/>
        <v/>
      </c>
      <c r="J38" s="118" t="str">
        <f t="shared" si="393"/>
        <v/>
      </c>
      <c r="K38" s="117" t="str">
        <f t="shared" ca="1" si="50"/>
        <v/>
      </c>
      <c r="L38" s="118" t="str">
        <f t="shared" si="394"/>
        <v/>
      </c>
      <c r="M38" s="117" t="str">
        <f t="shared" ca="1" si="51"/>
        <v/>
      </c>
      <c r="N38" s="118" t="str">
        <f t="shared" si="395"/>
        <v/>
      </c>
      <c r="O38" s="117" t="str">
        <f t="shared" ca="1" si="53"/>
        <v/>
      </c>
      <c r="P38" s="118" t="str">
        <f t="shared" si="396"/>
        <v/>
      </c>
      <c r="Q38" s="117" t="str">
        <f t="shared" ca="1" si="55"/>
        <v/>
      </c>
      <c r="R38" s="118" t="str">
        <f t="shared" si="397"/>
        <v/>
      </c>
      <c r="S38" s="117" t="str">
        <f t="shared" ca="1" si="57"/>
        <v/>
      </c>
      <c r="T38" s="118" t="str">
        <f t="shared" si="398"/>
        <v/>
      </c>
      <c r="U38" s="117" t="str">
        <f t="shared" ca="1" si="59"/>
        <v/>
      </c>
      <c r="V38" s="118" t="str">
        <f t="shared" si="399"/>
        <v/>
      </c>
      <c r="W38" s="117" t="str">
        <f t="shared" ca="1" si="61"/>
        <v/>
      </c>
      <c r="X38" s="118" t="str">
        <f t="shared" si="400"/>
        <v/>
      </c>
      <c r="Y38" s="117" t="str">
        <f t="shared" ca="1" si="63"/>
        <v/>
      </c>
      <c r="Z38" s="118" t="str">
        <f t="shared" si="401"/>
        <v/>
      </c>
      <c r="AA38" s="117" t="str">
        <f t="shared" ca="1" si="65"/>
        <v/>
      </c>
      <c r="AB38" s="118" t="str">
        <f t="shared" si="402"/>
        <v/>
      </c>
      <c r="AC38" s="117" t="str">
        <f t="shared" ca="1" si="67"/>
        <v/>
      </c>
      <c r="AD38" s="118" t="str">
        <f t="shared" si="403"/>
        <v/>
      </c>
      <c r="AE38" s="117" t="str">
        <f t="shared" ca="1" si="69"/>
        <v/>
      </c>
      <c r="AF38" s="118" t="str">
        <f t="shared" si="404"/>
        <v/>
      </c>
      <c r="AG38" s="117" t="str">
        <f t="shared" ca="1" si="71"/>
        <v/>
      </c>
      <c r="AH38" s="118" t="str">
        <f t="shared" si="405"/>
        <v/>
      </c>
      <c r="AI38" s="117" t="str">
        <f t="shared" ca="1" si="73"/>
        <v/>
      </c>
      <c r="AJ38" s="118" t="str">
        <f t="shared" si="406"/>
        <v/>
      </c>
      <c r="AK38" s="117" t="str">
        <f t="shared" ca="1" si="75"/>
        <v/>
      </c>
      <c r="AL38" s="118" t="str">
        <f t="shared" si="407"/>
        <v/>
      </c>
      <c r="AM38" s="117" t="str">
        <f t="shared" ca="1" si="77"/>
        <v/>
      </c>
      <c r="AN38" s="118" t="str">
        <f t="shared" si="408"/>
        <v/>
      </c>
      <c r="AO38" s="117" t="str">
        <f t="shared" ca="1" si="79"/>
        <v/>
      </c>
      <c r="AP38" s="118" t="str">
        <f t="shared" si="409"/>
        <v/>
      </c>
      <c r="AQ38" s="117" t="str">
        <f t="shared" ca="1" si="81"/>
        <v/>
      </c>
      <c r="AR38" s="118" t="str">
        <f t="shared" si="410"/>
        <v/>
      </c>
      <c r="AT38" s="232" t="e">
        <f t="shared" ca="1" si="103"/>
        <v>#DIV/0!</v>
      </c>
    </row>
    <row r="39" spans="1:46" ht="21.75" hidden="1" customHeight="1" outlineLevel="1" x14ac:dyDescent="0.25">
      <c r="A39" s="328"/>
      <c r="B39" s="116" t="str">
        <f t="shared" si="83"/>
        <v/>
      </c>
      <c r="C39" s="117" t="str">
        <f t="shared" ca="1" si="45"/>
        <v/>
      </c>
      <c r="D39" s="118" t="str">
        <f t="shared" si="84"/>
        <v/>
      </c>
      <c r="E39" s="117" t="str">
        <f t="shared" ca="1" si="46"/>
        <v/>
      </c>
      <c r="F39" s="118" t="str">
        <f t="shared" si="85"/>
        <v/>
      </c>
      <c r="G39" s="117" t="str">
        <f t="shared" ca="1" si="47"/>
        <v/>
      </c>
      <c r="H39" s="118" t="str">
        <f t="shared" si="86"/>
        <v/>
      </c>
      <c r="I39" s="201" t="str">
        <f t="shared" ca="1" si="48"/>
        <v/>
      </c>
      <c r="J39" s="118" t="str">
        <f t="shared" si="393"/>
        <v/>
      </c>
      <c r="K39" s="117" t="str">
        <f t="shared" ca="1" si="50"/>
        <v/>
      </c>
      <c r="L39" s="118" t="str">
        <f t="shared" si="394"/>
        <v/>
      </c>
      <c r="M39" s="117" t="str">
        <f t="shared" ca="1" si="51"/>
        <v/>
      </c>
      <c r="N39" s="118" t="str">
        <f t="shared" si="395"/>
        <v/>
      </c>
      <c r="O39" s="117" t="str">
        <f t="shared" ca="1" si="53"/>
        <v/>
      </c>
      <c r="P39" s="118" t="str">
        <f t="shared" si="396"/>
        <v/>
      </c>
      <c r="Q39" s="117" t="str">
        <f t="shared" ca="1" si="55"/>
        <v/>
      </c>
      <c r="R39" s="118" t="str">
        <f t="shared" si="397"/>
        <v/>
      </c>
      <c r="S39" s="117" t="str">
        <f t="shared" ca="1" si="57"/>
        <v/>
      </c>
      <c r="T39" s="118" t="str">
        <f t="shared" si="398"/>
        <v/>
      </c>
      <c r="U39" s="117" t="str">
        <f t="shared" ca="1" si="59"/>
        <v/>
      </c>
      <c r="V39" s="118" t="str">
        <f t="shared" si="399"/>
        <v/>
      </c>
      <c r="W39" s="117" t="str">
        <f t="shared" ca="1" si="61"/>
        <v/>
      </c>
      <c r="X39" s="118" t="str">
        <f t="shared" si="400"/>
        <v/>
      </c>
      <c r="Y39" s="117" t="str">
        <f t="shared" ca="1" si="63"/>
        <v/>
      </c>
      <c r="Z39" s="118" t="str">
        <f t="shared" si="401"/>
        <v/>
      </c>
      <c r="AA39" s="117" t="str">
        <f t="shared" ca="1" si="65"/>
        <v/>
      </c>
      <c r="AB39" s="118" t="str">
        <f t="shared" si="402"/>
        <v/>
      </c>
      <c r="AC39" s="117" t="str">
        <f t="shared" ca="1" si="67"/>
        <v/>
      </c>
      <c r="AD39" s="118" t="str">
        <f t="shared" si="403"/>
        <v/>
      </c>
      <c r="AE39" s="117" t="str">
        <f t="shared" ca="1" si="69"/>
        <v/>
      </c>
      <c r="AF39" s="118" t="str">
        <f t="shared" si="404"/>
        <v/>
      </c>
      <c r="AG39" s="117" t="str">
        <f t="shared" ca="1" si="71"/>
        <v/>
      </c>
      <c r="AH39" s="118" t="str">
        <f t="shared" si="405"/>
        <v/>
      </c>
      <c r="AI39" s="117" t="str">
        <f t="shared" ca="1" si="73"/>
        <v/>
      </c>
      <c r="AJ39" s="118" t="str">
        <f t="shared" si="406"/>
        <v/>
      </c>
      <c r="AK39" s="117" t="str">
        <f t="shared" ca="1" si="75"/>
        <v/>
      </c>
      <c r="AL39" s="118" t="str">
        <f t="shared" si="407"/>
        <v/>
      </c>
      <c r="AM39" s="117" t="str">
        <f t="shared" ca="1" si="77"/>
        <v/>
      </c>
      <c r="AN39" s="118" t="str">
        <f t="shared" si="408"/>
        <v/>
      </c>
      <c r="AO39" s="117" t="str">
        <f t="shared" ca="1" si="79"/>
        <v/>
      </c>
      <c r="AP39" s="118" t="str">
        <f t="shared" si="409"/>
        <v/>
      </c>
      <c r="AQ39" s="117" t="str">
        <f t="shared" ca="1" si="81"/>
        <v/>
      </c>
      <c r="AR39" s="118" t="str">
        <f t="shared" si="410"/>
        <v/>
      </c>
      <c r="AT39" s="232" t="e">
        <f t="shared" ca="1" si="103"/>
        <v>#DIV/0!</v>
      </c>
    </row>
    <row r="40" spans="1:46" ht="21.75" hidden="1" customHeight="1" x14ac:dyDescent="0.25">
      <c r="A40" s="328"/>
      <c r="B40" s="116" t="str">
        <f t="shared" si="83"/>
        <v/>
      </c>
      <c r="C40" s="117" t="str">
        <f t="shared" ca="1" si="45"/>
        <v/>
      </c>
      <c r="D40" s="118" t="str">
        <f t="shared" si="84"/>
        <v/>
      </c>
      <c r="E40" s="117" t="str">
        <f t="shared" ca="1" si="46"/>
        <v/>
      </c>
      <c r="F40" s="118" t="str">
        <f t="shared" si="85"/>
        <v/>
      </c>
      <c r="G40" s="117" t="str">
        <f t="shared" ca="1" si="47"/>
        <v/>
      </c>
      <c r="H40" s="118" t="str">
        <f t="shared" si="86"/>
        <v/>
      </c>
      <c r="I40" s="201" t="str">
        <f t="shared" ca="1" si="48"/>
        <v/>
      </c>
      <c r="J40" s="118" t="str">
        <f t="shared" si="393"/>
        <v/>
      </c>
      <c r="K40" s="117" t="str">
        <f t="shared" ca="1" si="50"/>
        <v/>
      </c>
      <c r="L40" s="118" t="str">
        <f t="shared" si="394"/>
        <v/>
      </c>
      <c r="M40" s="117" t="str">
        <f t="shared" ca="1" si="51"/>
        <v/>
      </c>
      <c r="N40" s="118" t="str">
        <f t="shared" si="395"/>
        <v/>
      </c>
      <c r="O40" s="117" t="str">
        <f t="shared" ca="1" si="53"/>
        <v/>
      </c>
      <c r="P40" s="118" t="str">
        <f t="shared" si="396"/>
        <v/>
      </c>
      <c r="Q40" s="117" t="str">
        <f t="shared" ca="1" si="55"/>
        <v/>
      </c>
      <c r="R40" s="118" t="str">
        <f t="shared" si="397"/>
        <v/>
      </c>
      <c r="S40" s="117" t="str">
        <f t="shared" ca="1" si="57"/>
        <v/>
      </c>
      <c r="T40" s="118" t="str">
        <f t="shared" si="398"/>
        <v/>
      </c>
      <c r="U40" s="117" t="str">
        <f t="shared" ca="1" si="59"/>
        <v/>
      </c>
      <c r="V40" s="118" t="str">
        <f t="shared" si="399"/>
        <v/>
      </c>
      <c r="W40" s="117" t="str">
        <f t="shared" ca="1" si="61"/>
        <v/>
      </c>
      <c r="X40" s="118" t="str">
        <f t="shared" si="400"/>
        <v/>
      </c>
      <c r="Y40" s="117" t="str">
        <f t="shared" ca="1" si="63"/>
        <v/>
      </c>
      <c r="Z40" s="118" t="str">
        <f t="shared" si="401"/>
        <v/>
      </c>
      <c r="AA40" s="117" t="str">
        <f t="shared" ca="1" si="65"/>
        <v/>
      </c>
      <c r="AB40" s="118" t="str">
        <f t="shared" si="402"/>
        <v/>
      </c>
      <c r="AC40" s="117" t="str">
        <f t="shared" ca="1" si="67"/>
        <v/>
      </c>
      <c r="AD40" s="118" t="str">
        <f t="shared" si="403"/>
        <v/>
      </c>
      <c r="AE40" s="117" t="str">
        <f t="shared" ca="1" si="69"/>
        <v/>
      </c>
      <c r="AF40" s="118" t="str">
        <f t="shared" si="404"/>
        <v/>
      </c>
      <c r="AG40" s="117" t="str">
        <f t="shared" ca="1" si="71"/>
        <v/>
      </c>
      <c r="AH40" s="118" t="str">
        <f t="shared" si="405"/>
        <v/>
      </c>
      <c r="AI40" s="117" t="str">
        <f t="shared" ca="1" si="73"/>
        <v/>
      </c>
      <c r="AJ40" s="118" t="str">
        <f t="shared" si="406"/>
        <v/>
      </c>
      <c r="AK40" s="117" t="str">
        <f t="shared" ca="1" si="75"/>
        <v/>
      </c>
      <c r="AL40" s="118" t="str">
        <f t="shared" si="407"/>
        <v/>
      </c>
      <c r="AM40" s="117" t="str">
        <f t="shared" ca="1" si="77"/>
        <v/>
      </c>
      <c r="AN40" s="118" t="str">
        <f t="shared" si="408"/>
        <v/>
      </c>
      <c r="AO40" s="117" t="str">
        <f t="shared" ca="1" si="79"/>
        <v/>
      </c>
      <c r="AP40" s="118" t="str">
        <f t="shared" si="409"/>
        <v/>
      </c>
      <c r="AQ40" s="117" t="str">
        <f t="shared" ca="1" si="81"/>
        <v/>
      </c>
      <c r="AR40" s="118" t="str">
        <f t="shared" si="410"/>
        <v/>
      </c>
      <c r="AT40" s="232" t="e">
        <f t="shared" ca="1" si="103"/>
        <v>#DIV/0!</v>
      </c>
    </row>
    <row r="41" spans="1:46" ht="21.75" hidden="1" customHeight="1" x14ac:dyDescent="0.25">
      <c r="A41" s="328"/>
      <c r="B41" s="116" t="str">
        <f t="shared" si="83"/>
        <v/>
      </c>
      <c r="C41" s="117" t="str">
        <f t="shared" ca="1" si="45"/>
        <v/>
      </c>
      <c r="D41" s="118" t="str">
        <f t="shared" si="84"/>
        <v/>
      </c>
      <c r="E41" s="117" t="str">
        <f t="shared" ca="1" si="46"/>
        <v/>
      </c>
      <c r="F41" s="118" t="str">
        <f t="shared" si="85"/>
        <v/>
      </c>
      <c r="G41" s="117" t="str">
        <f t="shared" ca="1" si="47"/>
        <v/>
      </c>
      <c r="H41" s="118" t="str">
        <f t="shared" si="86"/>
        <v/>
      </c>
      <c r="I41" s="201" t="str">
        <f t="shared" ca="1" si="48"/>
        <v/>
      </c>
      <c r="J41" s="118" t="str">
        <f t="shared" si="393"/>
        <v/>
      </c>
      <c r="K41" s="117" t="str">
        <f t="shared" ca="1" si="50"/>
        <v/>
      </c>
      <c r="L41" s="118" t="str">
        <f t="shared" si="394"/>
        <v/>
      </c>
      <c r="M41" s="117" t="str">
        <f t="shared" ca="1" si="51"/>
        <v/>
      </c>
      <c r="N41" s="118" t="str">
        <f t="shared" si="395"/>
        <v/>
      </c>
      <c r="O41" s="117" t="str">
        <f t="shared" ca="1" si="53"/>
        <v/>
      </c>
      <c r="P41" s="118" t="str">
        <f t="shared" si="396"/>
        <v/>
      </c>
      <c r="Q41" s="117" t="str">
        <f t="shared" ca="1" si="55"/>
        <v/>
      </c>
      <c r="R41" s="118" t="str">
        <f t="shared" si="397"/>
        <v/>
      </c>
      <c r="S41" s="117" t="str">
        <f t="shared" ca="1" si="57"/>
        <v/>
      </c>
      <c r="T41" s="118" t="str">
        <f t="shared" si="398"/>
        <v/>
      </c>
      <c r="U41" s="117" t="str">
        <f t="shared" ca="1" si="59"/>
        <v/>
      </c>
      <c r="V41" s="118" t="str">
        <f t="shared" si="399"/>
        <v/>
      </c>
      <c r="W41" s="117" t="str">
        <f t="shared" ca="1" si="61"/>
        <v/>
      </c>
      <c r="X41" s="118" t="str">
        <f t="shared" si="400"/>
        <v/>
      </c>
      <c r="Y41" s="117" t="str">
        <f t="shared" ca="1" si="63"/>
        <v/>
      </c>
      <c r="Z41" s="118" t="str">
        <f t="shared" si="401"/>
        <v/>
      </c>
      <c r="AA41" s="117" t="str">
        <f t="shared" ca="1" si="65"/>
        <v/>
      </c>
      <c r="AB41" s="118" t="str">
        <f t="shared" si="402"/>
        <v/>
      </c>
      <c r="AC41" s="117" t="str">
        <f t="shared" ca="1" si="67"/>
        <v/>
      </c>
      <c r="AD41" s="118" t="str">
        <f t="shared" si="403"/>
        <v/>
      </c>
      <c r="AE41" s="117" t="str">
        <f t="shared" ca="1" si="69"/>
        <v/>
      </c>
      <c r="AF41" s="118" t="str">
        <f t="shared" si="404"/>
        <v/>
      </c>
      <c r="AG41" s="117" t="str">
        <f t="shared" ca="1" si="71"/>
        <v/>
      </c>
      <c r="AH41" s="118" t="str">
        <f t="shared" si="405"/>
        <v/>
      </c>
      <c r="AI41" s="117" t="str">
        <f t="shared" ca="1" si="73"/>
        <v/>
      </c>
      <c r="AJ41" s="118" t="str">
        <f t="shared" si="406"/>
        <v/>
      </c>
      <c r="AK41" s="117" t="str">
        <f t="shared" ca="1" si="75"/>
        <v/>
      </c>
      <c r="AL41" s="118" t="str">
        <f t="shared" si="407"/>
        <v/>
      </c>
      <c r="AM41" s="117" t="str">
        <f t="shared" ca="1" si="77"/>
        <v/>
      </c>
      <c r="AN41" s="118" t="str">
        <f t="shared" si="408"/>
        <v/>
      </c>
      <c r="AO41" s="117" t="str">
        <f t="shared" ca="1" si="79"/>
        <v/>
      </c>
      <c r="AP41" s="118" t="str">
        <f t="shared" si="409"/>
        <v/>
      </c>
      <c r="AQ41" s="117" t="str">
        <f t="shared" ca="1" si="81"/>
        <v/>
      </c>
      <c r="AR41" s="118" t="str">
        <f t="shared" si="410"/>
        <v/>
      </c>
      <c r="AT41" s="232" t="e">
        <f t="shared" ca="1" si="103"/>
        <v>#DIV/0!</v>
      </c>
    </row>
    <row r="42" spans="1:46" ht="21.75" hidden="1" customHeight="1" x14ac:dyDescent="0.25">
      <c r="A42" s="328"/>
      <c r="B42" s="116" t="str">
        <f t="shared" si="83"/>
        <v/>
      </c>
      <c r="C42" s="117" t="str">
        <f t="shared" ca="1" si="45"/>
        <v/>
      </c>
      <c r="D42" s="118" t="str">
        <f t="shared" si="84"/>
        <v/>
      </c>
      <c r="E42" s="117" t="str">
        <f t="shared" ca="1" si="46"/>
        <v/>
      </c>
      <c r="F42" s="118" t="str">
        <f t="shared" si="85"/>
        <v/>
      </c>
      <c r="G42" s="117" t="str">
        <f t="shared" ca="1" si="47"/>
        <v/>
      </c>
      <c r="H42" s="118" t="str">
        <f t="shared" si="86"/>
        <v/>
      </c>
      <c r="I42" s="201" t="str">
        <f t="shared" ca="1" si="48"/>
        <v/>
      </c>
      <c r="J42" s="118" t="str">
        <f t="shared" si="393"/>
        <v/>
      </c>
      <c r="K42" s="117" t="str">
        <f t="shared" ca="1" si="50"/>
        <v/>
      </c>
      <c r="L42" s="118" t="str">
        <f t="shared" si="394"/>
        <v/>
      </c>
      <c r="M42" s="117" t="str">
        <f t="shared" ca="1" si="51"/>
        <v/>
      </c>
      <c r="N42" s="118" t="str">
        <f t="shared" si="395"/>
        <v/>
      </c>
      <c r="O42" s="117" t="str">
        <f t="shared" ca="1" si="53"/>
        <v/>
      </c>
      <c r="P42" s="118" t="str">
        <f t="shared" si="396"/>
        <v/>
      </c>
      <c r="Q42" s="117" t="str">
        <f t="shared" ca="1" si="55"/>
        <v/>
      </c>
      <c r="R42" s="118" t="str">
        <f t="shared" si="397"/>
        <v/>
      </c>
      <c r="S42" s="117" t="str">
        <f t="shared" ca="1" si="57"/>
        <v/>
      </c>
      <c r="T42" s="118" t="str">
        <f t="shared" si="398"/>
        <v/>
      </c>
      <c r="U42" s="117" t="str">
        <f t="shared" ca="1" si="59"/>
        <v/>
      </c>
      <c r="V42" s="118" t="str">
        <f t="shared" si="399"/>
        <v/>
      </c>
      <c r="W42" s="117" t="str">
        <f t="shared" ca="1" si="61"/>
        <v/>
      </c>
      <c r="X42" s="118" t="str">
        <f t="shared" si="400"/>
        <v/>
      </c>
      <c r="Y42" s="117" t="str">
        <f t="shared" ca="1" si="63"/>
        <v/>
      </c>
      <c r="Z42" s="118" t="str">
        <f t="shared" si="401"/>
        <v/>
      </c>
      <c r="AA42" s="117" t="str">
        <f t="shared" ca="1" si="65"/>
        <v/>
      </c>
      <c r="AB42" s="118" t="str">
        <f t="shared" si="402"/>
        <v/>
      </c>
      <c r="AC42" s="117" t="str">
        <f t="shared" ca="1" si="67"/>
        <v/>
      </c>
      <c r="AD42" s="118" t="str">
        <f t="shared" si="403"/>
        <v/>
      </c>
      <c r="AE42" s="117" t="str">
        <f t="shared" ca="1" si="69"/>
        <v/>
      </c>
      <c r="AF42" s="118" t="str">
        <f t="shared" si="404"/>
        <v/>
      </c>
      <c r="AG42" s="117" t="str">
        <f t="shared" ca="1" si="71"/>
        <v/>
      </c>
      <c r="AH42" s="118" t="str">
        <f t="shared" si="405"/>
        <v/>
      </c>
      <c r="AI42" s="117" t="str">
        <f t="shared" ca="1" si="73"/>
        <v/>
      </c>
      <c r="AJ42" s="118" t="str">
        <f t="shared" si="406"/>
        <v/>
      </c>
      <c r="AK42" s="117" t="str">
        <f t="shared" ca="1" si="75"/>
        <v/>
      </c>
      <c r="AL42" s="118" t="str">
        <f t="shared" si="407"/>
        <v/>
      </c>
      <c r="AM42" s="117" t="str">
        <f t="shared" ca="1" si="77"/>
        <v/>
      </c>
      <c r="AN42" s="118" t="str">
        <f t="shared" si="408"/>
        <v/>
      </c>
      <c r="AO42" s="117" t="str">
        <f t="shared" ca="1" si="79"/>
        <v/>
      </c>
      <c r="AP42" s="118" t="str">
        <f t="shared" si="409"/>
        <v/>
      </c>
      <c r="AQ42" s="117" t="str">
        <f t="shared" ca="1" si="81"/>
        <v/>
      </c>
      <c r="AR42" s="118" t="str">
        <f t="shared" si="410"/>
        <v/>
      </c>
      <c r="AT42" s="232" t="e">
        <f t="shared" ca="1" si="103"/>
        <v>#DIV/0!</v>
      </c>
    </row>
    <row r="43" spans="1:46" ht="21.75" hidden="1" customHeight="1" x14ac:dyDescent="0.25">
      <c r="A43" s="328"/>
      <c r="B43" s="116" t="str">
        <f t="shared" si="83"/>
        <v/>
      </c>
      <c r="C43" s="117" t="str">
        <f t="shared" ca="1" si="45"/>
        <v/>
      </c>
      <c r="D43" s="118" t="str">
        <f t="shared" si="84"/>
        <v/>
      </c>
      <c r="E43" s="117" t="str">
        <f t="shared" ca="1" si="46"/>
        <v/>
      </c>
      <c r="F43" s="118" t="str">
        <f t="shared" si="85"/>
        <v/>
      </c>
      <c r="G43" s="117" t="str">
        <f t="shared" ca="1" si="47"/>
        <v/>
      </c>
      <c r="H43" s="118" t="str">
        <f t="shared" si="86"/>
        <v/>
      </c>
      <c r="I43" s="201" t="str">
        <f t="shared" ca="1" si="48"/>
        <v/>
      </c>
      <c r="J43" s="118" t="str">
        <f t="shared" si="393"/>
        <v/>
      </c>
      <c r="K43" s="117" t="str">
        <f t="shared" ca="1" si="50"/>
        <v/>
      </c>
      <c r="L43" s="118" t="str">
        <f t="shared" si="394"/>
        <v/>
      </c>
      <c r="M43" s="117" t="str">
        <f t="shared" ca="1" si="51"/>
        <v/>
      </c>
      <c r="N43" s="118" t="str">
        <f t="shared" si="395"/>
        <v/>
      </c>
      <c r="O43" s="117" t="str">
        <f t="shared" ca="1" si="53"/>
        <v/>
      </c>
      <c r="P43" s="118" t="str">
        <f t="shared" si="396"/>
        <v/>
      </c>
      <c r="Q43" s="117" t="str">
        <f t="shared" ca="1" si="55"/>
        <v/>
      </c>
      <c r="R43" s="118" t="str">
        <f t="shared" si="397"/>
        <v/>
      </c>
      <c r="S43" s="117" t="str">
        <f t="shared" ca="1" si="57"/>
        <v/>
      </c>
      <c r="T43" s="118" t="str">
        <f t="shared" si="398"/>
        <v/>
      </c>
      <c r="U43" s="117" t="str">
        <f t="shared" ca="1" si="59"/>
        <v/>
      </c>
      <c r="V43" s="118" t="str">
        <f t="shared" si="399"/>
        <v/>
      </c>
      <c r="W43" s="117" t="str">
        <f t="shared" ca="1" si="61"/>
        <v/>
      </c>
      <c r="X43" s="118" t="str">
        <f t="shared" si="400"/>
        <v/>
      </c>
      <c r="Y43" s="117" t="str">
        <f t="shared" ca="1" si="63"/>
        <v/>
      </c>
      <c r="Z43" s="118" t="str">
        <f t="shared" si="401"/>
        <v/>
      </c>
      <c r="AA43" s="117" t="str">
        <f t="shared" ca="1" si="65"/>
        <v/>
      </c>
      <c r="AB43" s="118" t="str">
        <f t="shared" si="402"/>
        <v/>
      </c>
      <c r="AC43" s="117" t="str">
        <f t="shared" ca="1" si="67"/>
        <v/>
      </c>
      <c r="AD43" s="118" t="str">
        <f t="shared" si="403"/>
        <v/>
      </c>
      <c r="AE43" s="117" t="str">
        <f t="shared" ca="1" si="69"/>
        <v/>
      </c>
      <c r="AF43" s="118" t="str">
        <f t="shared" si="404"/>
        <v/>
      </c>
      <c r="AG43" s="117" t="str">
        <f t="shared" ca="1" si="71"/>
        <v/>
      </c>
      <c r="AH43" s="118" t="str">
        <f t="shared" si="405"/>
        <v/>
      </c>
      <c r="AI43" s="117" t="str">
        <f t="shared" ca="1" si="73"/>
        <v/>
      </c>
      <c r="AJ43" s="118" t="str">
        <f t="shared" si="406"/>
        <v/>
      </c>
      <c r="AK43" s="117" t="str">
        <f t="shared" ca="1" si="75"/>
        <v/>
      </c>
      <c r="AL43" s="118" t="str">
        <f t="shared" si="407"/>
        <v/>
      </c>
      <c r="AM43" s="117" t="str">
        <f t="shared" ca="1" si="77"/>
        <v/>
      </c>
      <c r="AN43" s="118" t="str">
        <f t="shared" si="408"/>
        <v/>
      </c>
      <c r="AO43" s="117" t="str">
        <f t="shared" ca="1" si="79"/>
        <v/>
      </c>
      <c r="AP43" s="118" t="str">
        <f t="shared" si="409"/>
        <v/>
      </c>
      <c r="AQ43" s="117" t="str">
        <f t="shared" ca="1" si="81"/>
        <v/>
      </c>
      <c r="AR43" s="118" t="str">
        <f t="shared" si="410"/>
        <v/>
      </c>
      <c r="AT43" s="232" t="e">
        <f t="shared" ca="1" si="103"/>
        <v>#DIV/0!</v>
      </c>
    </row>
    <row r="44" spans="1:46" ht="21.75" hidden="1" customHeight="1" x14ac:dyDescent="0.25">
      <c r="A44" s="328"/>
      <c r="B44" s="116" t="str">
        <f t="shared" si="83"/>
        <v/>
      </c>
      <c r="C44" s="117" t="str">
        <f t="shared" ca="1" si="45"/>
        <v/>
      </c>
      <c r="D44" s="118" t="str">
        <f t="shared" si="84"/>
        <v/>
      </c>
      <c r="E44" s="117" t="str">
        <f t="shared" ca="1" si="46"/>
        <v/>
      </c>
      <c r="F44" s="118" t="str">
        <f t="shared" si="85"/>
        <v/>
      </c>
      <c r="G44" s="117" t="str">
        <f t="shared" ca="1" si="47"/>
        <v/>
      </c>
      <c r="H44" s="118" t="str">
        <f t="shared" si="86"/>
        <v/>
      </c>
      <c r="I44" s="201" t="str">
        <f t="shared" ca="1" si="48"/>
        <v/>
      </c>
      <c r="J44" s="118" t="str">
        <f t="shared" si="393"/>
        <v/>
      </c>
      <c r="K44" s="117" t="str">
        <f t="shared" ca="1" si="50"/>
        <v/>
      </c>
      <c r="L44" s="118" t="str">
        <f t="shared" si="394"/>
        <v/>
      </c>
      <c r="M44" s="117" t="str">
        <f t="shared" ca="1" si="51"/>
        <v/>
      </c>
      <c r="N44" s="118" t="str">
        <f t="shared" si="395"/>
        <v/>
      </c>
      <c r="O44" s="117" t="str">
        <f t="shared" ca="1" si="53"/>
        <v/>
      </c>
      <c r="P44" s="118" t="str">
        <f t="shared" si="396"/>
        <v/>
      </c>
      <c r="Q44" s="117" t="str">
        <f t="shared" ca="1" si="55"/>
        <v/>
      </c>
      <c r="R44" s="118" t="str">
        <f t="shared" si="397"/>
        <v/>
      </c>
      <c r="S44" s="117" t="str">
        <f t="shared" ca="1" si="57"/>
        <v/>
      </c>
      <c r="T44" s="118" t="str">
        <f t="shared" si="398"/>
        <v/>
      </c>
      <c r="U44" s="117" t="str">
        <f t="shared" ca="1" si="59"/>
        <v/>
      </c>
      <c r="V44" s="118" t="str">
        <f t="shared" si="399"/>
        <v/>
      </c>
      <c r="W44" s="117" t="str">
        <f t="shared" ca="1" si="61"/>
        <v/>
      </c>
      <c r="X44" s="118" t="str">
        <f t="shared" si="400"/>
        <v/>
      </c>
      <c r="Y44" s="117" t="str">
        <f t="shared" ca="1" si="63"/>
        <v/>
      </c>
      <c r="Z44" s="118" t="str">
        <f t="shared" si="401"/>
        <v/>
      </c>
      <c r="AA44" s="117" t="str">
        <f t="shared" ca="1" si="65"/>
        <v/>
      </c>
      <c r="AB44" s="118" t="str">
        <f t="shared" si="402"/>
        <v/>
      </c>
      <c r="AC44" s="117" t="str">
        <f t="shared" ca="1" si="67"/>
        <v/>
      </c>
      <c r="AD44" s="118" t="str">
        <f t="shared" si="403"/>
        <v/>
      </c>
      <c r="AE44" s="117" t="str">
        <f t="shared" ca="1" si="69"/>
        <v/>
      </c>
      <c r="AF44" s="118" t="str">
        <f t="shared" si="404"/>
        <v/>
      </c>
      <c r="AG44" s="117" t="str">
        <f t="shared" ca="1" si="71"/>
        <v/>
      </c>
      <c r="AH44" s="118" t="str">
        <f t="shared" si="405"/>
        <v/>
      </c>
      <c r="AI44" s="117" t="str">
        <f t="shared" ca="1" si="73"/>
        <v/>
      </c>
      <c r="AJ44" s="118" t="str">
        <f t="shared" si="406"/>
        <v/>
      </c>
      <c r="AK44" s="117" t="str">
        <f t="shared" ca="1" si="75"/>
        <v/>
      </c>
      <c r="AL44" s="118" t="str">
        <f t="shared" si="407"/>
        <v/>
      </c>
      <c r="AM44" s="117" t="str">
        <f t="shared" ca="1" si="77"/>
        <v/>
      </c>
      <c r="AN44" s="118" t="str">
        <f t="shared" si="408"/>
        <v/>
      </c>
      <c r="AO44" s="117" t="str">
        <f t="shared" ca="1" si="79"/>
        <v/>
      </c>
      <c r="AP44" s="118" t="str">
        <f t="shared" si="409"/>
        <v/>
      </c>
      <c r="AQ44" s="117" t="str">
        <f t="shared" ca="1" si="81"/>
        <v/>
      </c>
      <c r="AR44" s="118" t="str">
        <f t="shared" si="410"/>
        <v/>
      </c>
      <c r="AT44" s="232" t="e">
        <f t="shared" ca="1" si="103"/>
        <v>#DIV/0!</v>
      </c>
    </row>
    <row r="45" spans="1:46" ht="21.75" hidden="1" customHeight="1" x14ac:dyDescent="0.25">
      <c r="A45" s="328"/>
      <c r="B45" s="116" t="str">
        <f t="shared" si="83"/>
        <v/>
      </c>
      <c r="C45" s="117" t="str">
        <f t="shared" ca="1" si="45"/>
        <v/>
      </c>
      <c r="D45" s="118" t="str">
        <f t="shared" si="84"/>
        <v/>
      </c>
      <c r="E45" s="117" t="str">
        <f t="shared" ca="1" si="46"/>
        <v/>
      </c>
      <c r="F45" s="118" t="str">
        <f t="shared" si="85"/>
        <v/>
      </c>
      <c r="G45" s="117" t="str">
        <f t="shared" ca="1" si="47"/>
        <v/>
      </c>
      <c r="H45" s="118" t="str">
        <f t="shared" si="86"/>
        <v/>
      </c>
      <c r="I45" s="201" t="str">
        <f t="shared" ca="1" si="48"/>
        <v/>
      </c>
      <c r="J45" s="118" t="str">
        <f t="shared" si="393"/>
        <v/>
      </c>
      <c r="K45" s="117" t="str">
        <f t="shared" ca="1" si="50"/>
        <v/>
      </c>
      <c r="L45" s="118" t="str">
        <f t="shared" si="394"/>
        <v/>
      </c>
      <c r="M45" s="117" t="str">
        <f t="shared" ca="1" si="51"/>
        <v/>
      </c>
      <c r="N45" s="118" t="str">
        <f t="shared" si="395"/>
        <v/>
      </c>
      <c r="O45" s="117" t="str">
        <f t="shared" ca="1" si="53"/>
        <v/>
      </c>
      <c r="P45" s="118" t="str">
        <f t="shared" si="396"/>
        <v/>
      </c>
      <c r="Q45" s="117" t="str">
        <f t="shared" ca="1" si="55"/>
        <v/>
      </c>
      <c r="R45" s="118" t="str">
        <f t="shared" si="397"/>
        <v/>
      </c>
      <c r="S45" s="117" t="str">
        <f t="shared" ca="1" si="57"/>
        <v/>
      </c>
      <c r="T45" s="118" t="str">
        <f t="shared" si="398"/>
        <v/>
      </c>
      <c r="U45" s="117" t="str">
        <f t="shared" ca="1" si="59"/>
        <v/>
      </c>
      <c r="V45" s="118" t="str">
        <f t="shared" si="399"/>
        <v/>
      </c>
      <c r="W45" s="117" t="str">
        <f t="shared" ca="1" si="61"/>
        <v/>
      </c>
      <c r="X45" s="118" t="str">
        <f t="shared" si="400"/>
        <v/>
      </c>
      <c r="Y45" s="117" t="str">
        <f t="shared" ca="1" si="63"/>
        <v/>
      </c>
      <c r="Z45" s="118" t="str">
        <f t="shared" si="401"/>
        <v/>
      </c>
      <c r="AA45" s="117" t="str">
        <f t="shared" ca="1" si="65"/>
        <v/>
      </c>
      <c r="AB45" s="118" t="str">
        <f t="shared" si="402"/>
        <v/>
      </c>
      <c r="AC45" s="117" t="str">
        <f t="shared" ca="1" si="67"/>
        <v/>
      </c>
      <c r="AD45" s="118" t="str">
        <f t="shared" si="403"/>
        <v/>
      </c>
      <c r="AE45" s="117" t="str">
        <f t="shared" ca="1" si="69"/>
        <v/>
      </c>
      <c r="AF45" s="118" t="str">
        <f t="shared" si="404"/>
        <v/>
      </c>
      <c r="AG45" s="117" t="str">
        <f t="shared" ca="1" si="71"/>
        <v/>
      </c>
      <c r="AH45" s="118" t="str">
        <f t="shared" si="405"/>
        <v/>
      </c>
      <c r="AI45" s="117" t="str">
        <f t="shared" ca="1" si="73"/>
        <v/>
      </c>
      <c r="AJ45" s="118" t="str">
        <f t="shared" si="406"/>
        <v/>
      </c>
      <c r="AK45" s="117" t="str">
        <f t="shared" ca="1" si="75"/>
        <v/>
      </c>
      <c r="AL45" s="118" t="str">
        <f t="shared" si="407"/>
        <v/>
      </c>
      <c r="AM45" s="117" t="str">
        <f t="shared" ca="1" si="77"/>
        <v/>
      </c>
      <c r="AN45" s="118" t="str">
        <f t="shared" si="408"/>
        <v/>
      </c>
      <c r="AO45" s="117" t="str">
        <f t="shared" ca="1" si="79"/>
        <v/>
      </c>
      <c r="AP45" s="118" t="str">
        <f t="shared" si="409"/>
        <v/>
      </c>
      <c r="AQ45" s="117" t="str">
        <f t="shared" ca="1" si="81"/>
        <v/>
      </c>
      <c r="AR45" s="118" t="str">
        <f t="shared" si="410"/>
        <v/>
      </c>
      <c r="AT45" s="232" t="e">
        <f t="shared" ca="1" si="103"/>
        <v>#DIV/0!</v>
      </c>
    </row>
    <row r="46" spans="1:46" ht="21.75" hidden="1" customHeight="1" x14ac:dyDescent="0.25">
      <c r="A46" s="328"/>
      <c r="B46" s="116" t="str">
        <f t="shared" si="83"/>
        <v/>
      </c>
      <c r="C46" s="117" t="str">
        <f t="shared" ref="C46:C77" ca="1" si="411">IF($C$8="Habilitado",IF($A46="","",ROUND(VLOOKUP($A46,OFERENTE_1,16,FALSE),2)),"")</f>
        <v/>
      </c>
      <c r="D46" s="118" t="str">
        <f t="shared" si="84"/>
        <v/>
      </c>
      <c r="E46" s="117" t="str">
        <f t="shared" ref="E46:E77" ca="1" si="412">IF($E$8="Habilitado",IF($A46="","",ROUND(VLOOKUP($A46,OFERENTE_2,16,FALSE),2)),"")</f>
        <v/>
      </c>
      <c r="F46" s="118" t="str">
        <f t="shared" si="85"/>
        <v/>
      </c>
      <c r="G46" s="117" t="str">
        <f t="shared" ca="1" si="47"/>
        <v/>
      </c>
      <c r="H46" s="118" t="str">
        <f t="shared" si="86"/>
        <v/>
      </c>
      <c r="I46" s="201" t="str">
        <f t="shared" ref="I46:I77" ca="1" si="413">IF($I$8="Habilitado",IF($A46="","",ROUND(VLOOKUP($A46,OFERENTE_4,16,FALSE),2)),"")</f>
        <v/>
      </c>
      <c r="J46" s="118" t="str">
        <f t="shared" si="393"/>
        <v/>
      </c>
      <c r="K46" s="117" t="str">
        <f t="shared" ref="K46:K77" ca="1" si="414">IF($K$8="Habilitado",IF($A46="","",ROUND(VLOOKUP($A46,OFERENTE_5,16,FALSE),2)),"")</f>
        <v/>
      </c>
      <c r="L46" s="118" t="str">
        <f t="shared" si="394"/>
        <v/>
      </c>
      <c r="M46" s="117" t="str">
        <f t="shared" ref="M46:M77" ca="1" si="415">IF($M$8="Habilitado",IF($A46="","",ROUND(VLOOKUP($A46,OFERENTE_6,16,FALSE),2)),"")</f>
        <v/>
      </c>
      <c r="N46" s="118" t="str">
        <f t="shared" si="395"/>
        <v/>
      </c>
      <c r="O46" s="117" t="str">
        <f t="shared" ref="O46:O77" ca="1" si="416">IF($O$8="Habilitado",IF($A46="","",ROUND(VLOOKUP($A46,OFERENTE_7,16,FALSE),2)),"")</f>
        <v/>
      </c>
      <c r="P46" s="118" t="str">
        <f t="shared" si="396"/>
        <v/>
      </c>
      <c r="Q46" s="117" t="str">
        <f t="shared" ref="Q46:Q77" ca="1" si="417">IF($Q$8="Habilitado",IF($A46="","",ROUND(VLOOKUP($A46,OFERENTE_8,16,FALSE),2)),"")</f>
        <v/>
      </c>
      <c r="R46" s="118" t="str">
        <f t="shared" si="397"/>
        <v/>
      </c>
      <c r="S46" s="117" t="str">
        <f t="shared" ref="S46:S77" ca="1" si="418">IF($S$8="Habilitado",IF($A46="","",ROUND(VLOOKUP($A46,OFERENTE_9,16,FALSE),2)),"")</f>
        <v/>
      </c>
      <c r="T46" s="118" t="str">
        <f t="shared" si="398"/>
        <v/>
      </c>
      <c r="U46" s="117" t="str">
        <f t="shared" ref="U46:U77" ca="1" si="419">IF($U$8="Habilitado",IF($A46="","",ROUND(VLOOKUP($A46,OFERENTE_10,16,FALSE),2)),"")</f>
        <v/>
      </c>
      <c r="V46" s="118" t="str">
        <f t="shared" si="399"/>
        <v/>
      </c>
      <c r="W46" s="117" t="str">
        <f t="shared" ref="W46:W77" ca="1" si="420">IF($W$8="Habilitado",IF($A46="","",ROUND(VLOOKUP($A46,OFERENTE_11,16,FALSE),2)),"")</f>
        <v/>
      </c>
      <c r="X46" s="118" t="str">
        <f t="shared" si="400"/>
        <v/>
      </c>
      <c r="Y46" s="117" t="str">
        <f t="shared" ref="Y46:Y77" ca="1" si="421">IF($Y$8="Habilitado",IF($A46="","",ROUND(VLOOKUP($A46,OFERENTE_12,16,FALSE),2)),"")</f>
        <v/>
      </c>
      <c r="Z46" s="118" t="str">
        <f t="shared" si="401"/>
        <v/>
      </c>
      <c r="AA46" s="117" t="str">
        <f t="shared" ref="AA46:AA77" ca="1" si="422">IF($AA$8="Habilitado",IF($A46="","",ROUND(VLOOKUP($A46,OFERENTE_13,16,FALSE),2)),"")</f>
        <v/>
      </c>
      <c r="AB46" s="118" t="str">
        <f t="shared" si="402"/>
        <v/>
      </c>
      <c r="AC46" s="117" t="str">
        <f t="shared" ref="AC46:AC77" ca="1" si="423">IF($AC$8="Habilitado",IF($A46="","",ROUND(VLOOKUP($A46,OFERENTE_14,16,FALSE),2)),"")</f>
        <v/>
      </c>
      <c r="AD46" s="118" t="str">
        <f t="shared" si="403"/>
        <v/>
      </c>
      <c r="AE46" s="117" t="str">
        <f t="shared" ref="AE46:AE77" ca="1" si="424">IF($AE$8="Habilitado",IF($A46="","",ROUND(VLOOKUP($A46,OFERENTE_15,16,FALSE),2)),"")</f>
        <v/>
      </c>
      <c r="AF46" s="118" t="str">
        <f t="shared" si="404"/>
        <v/>
      </c>
      <c r="AG46" s="117" t="str">
        <f t="shared" ref="AG46:AG77" ca="1" si="425">IF($AG$8="Habilitado",IF($A46="","",ROUND(VLOOKUP($A46,OFERENTE_16,16,FALSE),2)),"")</f>
        <v/>
      </c>
      <c r="AH46" s="118" t="str">
        <f t="shared" si="405"/>
        <v/>
      </c>
      <c r="AI46" s="117" t="str">
        <f t="shared" ref="AI46:AI77" ca="1" si="426">IF($AI$8="Habilitado",IF($A46="","",ROUND(VLOOKUP($A46,OFERENTE_17,16,FALSE),2)),"")</f>
        <v/>
      </c>
      <c r="AJ46" s="118" t="str">
        <f t="shared" si="406"/>
        <v/>
      </c>
      <c r="AK46" s="117" t="str">
        <f t="shared" ref="AK46:AK77" ca="1" si="427">IF($AK$8="Habilitado",IF($A46="","",ROUND(VLOOKUP($A46,OFERENTE_18,16,FALSE),2)),"")</f>
        <v/>
      </c>
      <c r="AL46" s="118" t="str">
        <f t="shared" si="407"/>
        <v/>
      </c>
      <c r="AM46" s="117" t="str">
        <f t="shared" ref="AM46:AM77" ca="1" si="428">IF($AM$8="Habilitado",IF($A46="","",ROUND(VLOOKUP($A46,OFERENTE_19,16,FALSE),2)),"")</f>
        <v/>
      </c>
      <c r="AN46" s="118" t="str">
        <f t="shared" si="408"/>
        <v/>
      </c>
      <c r="AO46" s="117" t="str">
        <f t="shared" ref="AO46:AO77" ca="1" si="429">IF($AO$8="Habilitado",IF($A46="","",ROUND(VLOOKUP($A46,OFERENTE_20,16,FALSE),2)),"")</f>
        <v/>
      </c>
      <c r="AP46" s="118" t="str">
        <f t="shared" si="409"/>
        <v/>
      </c>
      <c r="AQ46" s="117" t="str">
        <f t="shared" ref="AQ46:AQ77" ca="1" si="430">IF($AQ$8="Habilitado",IF($A46="","",ROUND(VLOOKUP($A46,OFERENTE_21,16,FALSE),2)),"")</f>
        <v/>
      </c>
      <c r="AR46" s="118" t="str">
        <f t="shared" si="410"/>
        <v/>
      </c>
      <c r="AT46" s="232" t="e">
        <f t="shared" ca="1" si="103"/>
        <v>#DIV/0!</v>
      </c>
    </row>
    <row r="47" spans="1:46" ht="21.75" hidden="1" customHeight="1" x14ac:dyDescent="0.25">
      <c r="A47" s="328"/>
      <c r="B47" s="116" t="str">
        <f t="shared" si="83"/>
        <v/>
      </c>
      <c r="C47" s="117" t="str">
        <f t="shared" ca="1" si="411"/>
        <v/>
      </c>
      <c r="D47" s="118" t="str">
        <f t="shared" si="84"/>
        <v/>
      </c>
      <c r="E47" s="117" t="str">
        <f t="shared" ca="1" si="412"/>
        <v/>
      </c>
      <c r="F47" s="118" t="str">
        <f t="shared" si="85"/>
        <v/>
      </c>
      <c r="G47" s="117" t="str">
        <f t="shared" ca="1" si="47"/>
        <v/>
      </c>
      <c r="H47" s="118" t="str">
        <f t="shared" si="86"/>
        <v/>
      </c>
      <c r="I47" s="201" t="str">
        <f t="shared" ca="1" si="413"/>
        <v/>
      </c>
      <c r="J47" s="118" t="str">
        <f t="shared" si="393"/>
        <v/>
      </c>
      <c r="K47" s="117" t="str">
        <f t="shared" ca="1" si="414"/>
        <v/>
      </c>
      <c r="L47" s="118" t="str">
        <f t="shared" si="394"/>
        <v/>
      </c>
      <c r="M47" s="117" t="str">
        <f t="shared" ca="1" si="415"/>
        <v/>
      </c>
      <c r="N47" s="118" t="str">
        <f t="shared" si="395"/>
        <v/>
      </c>
      <c r="O47" s="117" t="str">
        <f t="shared" ca="1" si="416"/>
        <v/>
      </c>
      <c r="P47" s="118" t="str">
        <f t="shared" si="396"/>
        <v/>
      </c>
      <c r="Q47" s="117" t="str">
        <f t="shared" ca="1" si="417"/>
        <v/>
      </c>
      <c r="R47" s="118" t="str">
        <f t="shared" si="397"/>
        <v/>
      </c>
      <c r="S47" s="117" t="str">
        <f t="shared" ca="1" si="418"/>
        <v/>
      </c>
      <c r="T47" s="118" t="str">
        <f t="shared" si="398"/>
        <v/>
      </c>
      <c r="U47" s="117" t="str">
        <f t="shared" ca="1" si="419"/>
        <v/>
      </c>
      <c r="V47" s="118" t="str">
        <f t="shared" si="399"/>
        <v/>
      </c>
      <c r="W47" s="117" t="str">
        <f t="shared" ca="1" si="420"/>
        <v/>
      </c>
      <c r="X47" s="118" t="str">
        <f t="shared" si="400"/>
        <v/>
      </c>
      <c r="Y47" s="117" t="str">
        <f t="shared" ca="1" si="421"/>
        <v/>
      </c>
      <c r="Z47" s="118" t="str">
        <f t="shared" si="401"/>
        <v/>
      </c>
      <c r="AA47" s="117" t="str">
        <f t="shared" ca="1" si="422"/>
        <v/>
      </c>
      <c r="AB47" s="118" t="str">
        <f t="shared" si="402"/>
        <v/>
      </c>
      <c r="AC47" s="117" t="str">
        <f t="shared" ca="1" si="423"/>
        <v/>
      </c>
      <c r="AD47" s="118" t="str">
        <f t="shared" si="403"/>
        <v/>
      </c>
      <c r="AE47" s="117" t="str">
        <f t="shared" ca="1" si="424"/>
        <v/>
      </c>
      <c r="AF47" s="118" t="str">
        <f t="shared" si="404"/>
        <v/>
      </c>
      <c r="AG47" s="117" t="str">
        <f t="shared" ca="1" si="425"/>
        <v/>
      </c>
      <c r="AH47" s="118" t="str">
        <f t="shared" si="405"/>
        <v/>
      </c>
      <c r="AI47" s="117" t="str">
        <f t="shared" ca="1" si="426"/>
        <v/>
      </c>
      <c r="AJ47" s="118" t="str">
        <f t="shared" si="406"/>
        <v/>
      </c>
      <c r="AK47" s="117" t="str">
        <f t="shared" ca="1" si="427"/>
        <v/>
      </c>
      <c r="AL47" s="118" t="str">
        <f t="shared" si="407"/>
        <v/>
      </c>
      <c r="AM47" s="117" t="str">
        <f t="shared" ca="1" si="428"/>
        <v/>
      </c>
      <c r="AN47" s="118" t="str">
        <f t="shared" si="408"/>
        <v/>
      </c>
      <c r="AO47" s="117" t="str">
        <f t="shared" ca="1" si="429"/>
        <v/>
      </c>
      <c r="AP47" s="118" t="str">
        <f t="shared" si="409"/>
        <v/>
      </c>
      <c r="AQ47" s="117" t="str">
        <f t="shared" ca="1" si="430"/>
        <v/>
      </c>
      <c r="AR47" s="118" t="str">
        <f t="shared" si="410"/>
        <v/>
      </c>
      <c r="AT47" s="232" t="e">
        <f t="shared" ca="1" si="103"/>
        <v>#DIV/0!</v>
      </c>
    </row>
    <row r="48" spans="1:46" ht="21.75" hidden="1" customHeight="1" x14ac:dyDescent="0.25">
      <c r="A48" s="328"/>
      <c r="B48" s="116" t="str">
        <f t="shared" si="83"/>
        <v/>
      </c>
      <c r="C48" s="117" t="str">
        <f t="shared" ca="1" si="411"/>
        <v/>
      </c>
      <c r="D48" s="118" t="str">
        <f t="shared" si="84"/>
        <v/>
      </c>
      <c r="E48" s="117" t="str">
        <f t="shared" ca="1" si="412"/>
        <v/>
      </c>
      <c r="F48" s="118" t="str">
        <f t="shared" si="85"/>
        <v/>
      </c>
      <c r="G48" s="117" t="str">
        <f t="shared" ca="1" si="47"/>
        <v/>
      </c>
      <c r="H48" s="118" t="str">
        <f t="shared" si="86"/>
        <v/>
      </c>
      <c r="I48" s="201" t="str">
        <f t="shared" ca="1" si="413"/>
        <v/>
      </c>
      <c r="J48" s="118" t="str">
        <f t="shared" si="393"/>
        <v/>
      </c>
      <c r="K48" s="117" t="str">
        <f t="shared" ca="1" si="414"/>
        <v/>
      </c>
      <c r="L48" s="118" t="str">
        <f t="shared" si="394"/>
        <v/>
      </c>
      <c r="M48" s="117" t="str">
        <f t="shared" ca="1" si="415"/>
        <v/>
      </c>
      <c r="N48" s="118" t="str">
        <f t="shared" si="395"/>
        <v/>
      </c>
      <c r="O48" s="117" t="str">
        <f t="shared" ca="1" si="416"/>
        <v/>
      </c>
      <c r="P48" s="118" t="str">
        <f t="shared" si="396"/>
        <v/>
      </c>
      <c r="Q48" s="117" t="str">
        <f t="shared" ca="1" si="417"/>
        <v/>
      </c>
      <c r="R48" s="118" t="str">
        <f t="shared" si="397"/>
        <v/>
      </c>
      <c r="S48" s="117" t="str">
        <f t="shared" ca="1" si="418"/>
        <v/>
      </c>
      <c r="T48" s="118" t="str">
        <f t="shared" si="398"/>
        <v/>
      </c>
      <c r="U48" s="117" t="str">
        <f t="shared" ca="1" si="419"/>
        <v/>
      </c>
      <c r="V48" s="118" t="str">
        <f t="shared" si="399"/>
        <v/>
      </c>
      <c r="W48" s="117" t="str">
        <f t="shared" ca="1" si="420"/>
        <v/>
      </c>
      <c r="X48" s="118" t="str">
        <f t="shared" si="400"/>
        <v/>
      </c>
      <c r="Y48" s="117" t="str">
        <f t="shared" ca="1" si="421"/>
        <v/>
      </c>
      <c r="Z48" s="118" t="str">
        <f t="shared" si="401"/>
        <v/>
      </c>
      <c r="AA48" s="117" t="str">
        <f t="shared" ca="1" si="422"/>
        <v/>
      </c>
      <c r="AB48" s="118" t="str">
        <f t="shared" si="402"/>
        <v/>
      </c>
      <c r="AC48" s="117" t="str">
        <f t="shared" ca="1" si="423"/>
        <v/>
      </c>
      <c r="AD48" s="118" t="str">
        <f t="shared" si="403"/>
        <v/>
      </c>
      <c r="AE48" s="117" t="str">
        <f t="shared" ca="1" si="424"/>
        <v/>
      </c>
      <c r="AF48" s="118" t="str">
        <f t="shared" si="404"/>
        <v/>
      </c>
      <c r="AG48" s="117" t="str">
        <f t="shared" ca="1" si="425"/>
        <v/>
      </c>
      <c r="AH48" s="118" t="str">
        <f t="shared" si="405"/>
        <v/>
      </c>
      <c r="AI48" s="117" t="str">
        <f t="shared" ca="1" si="426"/>
        <v/>
      </c>
      <c r="AJ48" s="118" t="str">
        <f t="shared" si="406"/>
        <v/>
      </c>
      <c r="AK48" s="117" t="str">
        <f t="shared" ca="1" si="427"/>
        <v/>
      </c>
      <c r="AL48" s="118" t="str">
        <f t="shared" si="407"/>
        <v/>
      </c>
      <c r="AM48" s="117" t="str">
        <f t="shared" ca="1" si="428"/>
        <v/>
      </c>
      <c r="AN48" s="118" t="str">
        <f t="shared" si="408"/>
        <v/>
      </c>
      <c r="AO48" s="117" t="str">
        <f t="shared" ca="1" si="429"/>
        <v/>
      </c>
      <c r="AP48" s="118" t="str">
        <f t="shared" si="409"/>
        <v/>
      </c>
      <c r="AQ48" s="117" t="str">
        <f t="shared" ca="1" si="430"/>
        <v/>
      </c>
      <c r="AR48" s="118" t="str">
        <f t="shared" si="410"/>
        <v/>
      </c>
      <c r="AT48" s="232" t="e">
        <f t="shared" ca="1" si="103"/>
        <v>#DIV/0!</v>
      </c>
    </row>
    <row r="49" spans="1:46" ht="21.75" hidden="1" customHeight="1" x14ac:dyDescent="0.25">
      <c r="A49" s="328"/>
      <c r="B49" s="116" t="str">
        <f t="shared" si="83"/>
        <v/>
      </c>
      <c r="C49" s="117" t="str">
        <f t="shared" ca="1" si="411"/>
        <v/>
      </c>
      <c r="D49" s="118" t="str">
        <f t="shared" si="84"/>
        <v/>
      </c>
      <c r="E49" s="117" t="str">
        <f t="shared" ca="1" si="412"/>
        <v/>
      </c>
      <c r="F49" s="118" t="str">
        <f t="shared" si="85"/>
        <v/>
      </c>
      <c r="G49" s="117" t="str">
        <f t="shared" ca="1" si="47"/>
        <v/>
      </c>
      <c r="H49" s="118" t="str">
        <f t="shared" si="86"/>
        <v/>
      </c>
      <c r="I49" s="201" t="str">
        <f t="shared" ca="1" si="413"/>
        <v/>
      </c>
      <c r="J49" s="118" t="str">
        <f t="shared" si="393"/>
        <v/>
      </c>
      <c r="K49" s="117" t="str">
        <f t="shared" ca="1" si="414"/>
        <v/>
      </c>
      <c r="L49" s="118" t="str">
        <f t="shared" si="394"/>
        <v/>
      </c>
      <c r="M49" s="117" t="str">
        <f t="shared" ca="1" si="415"/>
        <v/>
      </c>
      <c r="N49" s="118" t="str">
        <f t="shared" si="395"/>
        <v/>
      </c>
      <c r="O49" s="117" t="str">
        <f t="shared" ca="1" si="416"/>
        <v/>
      </c>
      <c r="P49" s="118" t="str">
        <f t="shared" si="396"/>
        <v/>
      </c>
      <c r="Q49" s="117" t="str">
        <f t="shared" ca="1" si="417"/>
        <v/>
      </c>
      <c r="R49" s="118" t="str">
        <f t="shared" si="397"/>
        <v/>
      </c>
      <c r="S49" s="117" t="str">
        <f t="shared" ca="1" si="418"/>
        <v/>
      </c>
      <c r="T49" s="118" t="str">
        <f t="shared" si="398"/>
        <v/>
      </c>
      <c r="U49" s="117" t="str">
        <f t="shared" ca="1" si="419"/>
        <v/>
      </c>
      <c r="V49" s="118" t="str">
        <f t="shared" si="399"/>
        <v/>
      </c>
      <c r="W49" s="117" t="str">
        <f t="shared" ca="1" si="420"/>
        <v/>
      </c>
      <c r="X49" s="118" t="str">
        <f t="shared" si="400"/>
        <v/>
      </c>
      <c r="Y49" s="117" t="str">
        <f t="shared" ca="1" si="421"/>
        <v/>
      </c>
      <c r="Z49" s="118" t="str">
        <f t="shared" si="401"/>
        <v/>
      </c>
      <c r="AA49" s="117" t="str">
        <f t="shared" ca="1" si="422"/>
        <v/>
      </c>
      <c r="AB49" s="118" t="str">
        <f t="shared" si="402"/>
        <v/>
      </c>
      <c r="AC49" s="117" t="str">
        <f t="shared" ca="1" si="423"/>
        <v/>
      </c>
      <c r="AD49" s="118" t="str">
        <f t="shared" si="403"/>
        <v/>
      </c>
      <c r="AE49" s="117" t="str">
        <f t="shared" ca="1" si="424"/>
        <v/>
      </c>
      <c r="AF49" s="118" t="str">
        <f t="shared" si="404"/>
        <v/>
      </c>
      <c r="AG49" s="117" t="str">
        <f t="shared" ca="1" si="425"/>
        <v/>
      </c>
      <c r="AH49" s="118" t="str">
        <f t="shared" si="405"/>
        <v/>
      </c>
      <c r="AI49" s="117" t="str">
        <f t="shared" ca="1" si="426"/>
        <v/>
      </c>
      <c r="AJ49" s="118" t="str">
        <f t="shared" si="406"/>
        <v/>
      </c>
      <c r="AK49" s="117" t="str">
        <f t="shared" ca="1" si="427"/>
        <v/>
      </c>
      <c r="AL49" s="118" t="str">
        <f t="shared" si="407"/>
        <v/>
      </c>
      <c r="AM49" s="117" t="str">
        <f t="shared" ca="1" si="428"/>
        <v/>
      </c>
      <c r="AN49" s="118" t="str">
        <f t="shared" si="408"/>
        <v/>
      </c>
      <c r="AO49" s="117" t="str">
        <f t="shared" ca="1" si="429"/>
        <v/>
      </c>
      <c r="AP49" s="118" t="str">
        <f t="shared" si="409"/>
        <v/>
      </c>
      <c r="AQ49" s="117" t="str">
        <f t="shared" ca="1" si="430"/>
        <v/>
      </c>
      <c r="AR49" s="118" t="str">
        <f t="shared" si="410"/>
        <v/>
      </c>
      <c r="AT49" s="232" t="e">
        <f t="shared" ca="1" si="103"/>
        <v>#DIV/0!</v>
      </c>
    </row>
    <row r="50" spans="1:46" ht="21.75" hidden="1" customHeight="1" x14ac:dyDescent="0.25">
      <c r="A50" s="328"/>
      <c r="B50" s="116" t="str">
        <f t="shared" si="83"/>
        <v/>
      </c>
      <c r="C50" s="117" t="str">
        <f t="shared" ca="1" si="411"/>
        <v/>
      </c>
      <c r="D50" s="118" t="str">
        <f t="shared" si="84"/>
        <v/>
      </c>
      <c r="E50" s="117" t="str">
        <f t="shared" ca="1" si="412"/>
        <v/>
      </c>
      <c r="F50" s="118" t="str">
        <f t="shared" si="85"/>
        <v/>
      </c>
      <c r="G50" s="117" t="str">
        <f t="shared" ca="1" si="47"/>
        <v/>
      </c>
      <c r="H50" s="118" t="str">
        <f t="shared" si="86"/>
        <v/>
      </c>
      <c r="I50" s="201" t="str">
        <f t="shared" ca="1" si="413"/>
        <v/>
      </c>
      <c r="J50" s="118" t="str">
        <f t="shared" si="393"/>
        <v/>
      </c>
      <c r="K50" s="117" t="str">
        <f t="shared" ca="1" si="414"/>
        <v/>
      </c>
      <c r="L50" s="118" t="str">
        <f t="shared" si="394"/>
        <v/>
      </c>
      <c r="M50" s="117" t="str">
        <f t="shared" ca="1" si="415"/>
        <v/>
      </c>
      <c r="N50" s="118" t="str">
        <f t="shared" si="395"/>
        <v/>
      </c>
      <c r="O50" s="117" t="str">
        <f t="shared" ca="1" si="416"/>
        <v/>
      </c>
      <c r="P50" s="118" t="str">
        <f t="shared" si="396"/>
        <v/>
      </c>
      <c r="Q50" s="117" t="str">
        <f t="shared" ca="1" si="417"/>
        <v/>
      </c>
      <c r="R50" s="118" t="str">
        <f t="shared" si="397"/>
        <v/>
      </c>
      <c r="S50" s="117" t="str">
        <f t="shared" ca="1" si="418"/>
        <v/>
      </c>
      <c r="T50" s="118" t="str">
        <f t="shared" si="398"/>
        <v/>
      </c>
      <c r="U50" s="117" t="str">
        <f t="shared" ca="1" si="419"/>
        <v/>
      </c>
      <c r="V50" s="118" t="str">
        <f t="shared" si="399"/>
        <v/>
      </c>
      <c r="W50" s="117" t="str">
        <f t="shared" ca="1" si="420"/>
        <v/>
      </c>
      <c r="X50" s="118" t="str">
        <f t="shared" si="400"/>
        <v/>
      </c>
      <c r="Y50" s="117" t="str">
        <f t="shared" ca="1" si="421"/>
        <v/>
      </c>
      <c r="Z50" s="118" t="str">
        <f t="shared" si="401"/>
        <v/>
      </c>
      <c r="AA50" s="117" t="str">
        <f t="shared" ca="1" si="422"/>
        <v/>
      </c>
      <c r="AB50" s="118" t="str">
        <f t="shared" si="402"/>
        <v/>
      </c>
      <c r="AC50" s="117" t="str">
        <f t="shared" ca="1" si="423"/>
        <v/>
      </c>
      <c r="AD50" s="118" t="str">
        <f t="shared" si="403"/>
        <v/>
      </c>
      <c r="AE50" s="117" t="str">
        <f t="shared" ca="1" si="424"/>
        <v/>
      </c>
      <c r="AF50" s="118" t="str">
        <f t="shared" si="404"/>
        <v/>
      </c>
      <c r="AG50" s="117" t="str">
        <f t="shared" ca="1" si="425"/>
        <v/>
      </c>
      <c r="AH50" s="118" t="str">
        <f t="shared" si="405"/>
        <v/>
      </c>
      <c r="AI50" s="117" t="str">
        <f t="shared" ca="1" si="426"/>
        <v/>
      </c>
      <c r="AJ50" s="118" t="str">
        <f t="shared" si="406"/>
        <v/>
      </c>
      <c r="AK50" s="117" t="str">
        <f t="shared" ca="1" si="427"/>
        <v/>
      </c>
      <c r="AL50" s="118" t="str">
        <f t="shared" si="407"/>
        <v/>
      </c>
      <c r="AM50" s="117" t="str">
        <f t="shared" ca="1" si="428"/>
        <v/>
      </c>
      <c r="AN50" s="118" t="str">
        <f t="shared" si="408"/>
        <v/>
      </c>
      <c r="AO50" s="117" t="str">
        <f t="shared" ca="1" si="429"/>
        <v/>
      </c>
      <c r="AP50" s="118" t="str">
        <f t="shared" si="409"/>
        <v/>
      </c>
      <c r="AQ50" s="117" t="str">
        <f t="shared" ca="1" si="430"/>
        <v/>
      </c>
      <c r="AR50" s="118" t="str">
        <f t="shared" si="410"/>
        <v/>
      </c>
      <c r="AT50" s="232" t="e">
        <f t="shared" ca="1" si="103"/>
        <v>#DIV/0!</v>
      </c>
    </row>
    <row r="51" spans="1:46" ht="21.75" hidden="1" customHeight="1" x14ac:dyDescent="0.25">
      <c r="A51" s="328"/>
      <c r="B51" s="116" t="str">
        <f t="shared" si="83"/>
        <v/>
      </c>
      <c r="C51" s="117" t="str">
        <f t="shared" ca="1" si="411"/>
        <v/>
      </c>
      <c r="D51" s="118" t="str">
        <f t="shared" si="84"/>
        <v/>
      </c>
      <c r="E51" s="117" t="str">
        <f t="shared" ca="1" si="412"/>
        <v/>
      </c>
      <c r="F51" s="118" t="str">
        <f t="shared" si="85"/>
        <v/>
      </c>
      <c r="G51" s="117" t="str">
        <f t="shared" ca="1" si="47"/>
        <v/>
      </c>
      <c r="H51" s="118" t="str">
        <f t="shared" si="86"/>
        <v/>
      </c>
      <c r="I51" s="201" t="str">
        <f t="shared" ca="1" si="413"/>
        <v/>
      </c>
      <c r="J51" s="118" t="str">
        <f t="shared" si="393"/>
        <v/>
      </c>
      <c r="K51" s="117" t="str">
        <f t="shared" ca="1" si="414"/>
        <v/>
      </c>
      <c r="L51" s="118" t="str">
        <f t="shared" si="394"/>
        <v/>
      </c>
      <c r="M51" s="117" t="str">
        <f t="shared" ca="1" si="415"/>
        <v/>
      </c>
      <c r="N51" s="118" t="str">
        <f t="shared" si="395"/>
        <v/>
      </c>
      <c r="O51" s="117" t="str">
        <f t="shared" ca="1" si="416"/>
        <v/>
      </c>
      <c r="P51" s="118" t="str">
        <f t="shared" si="396"/>
        <v/>
      </c>
      <c r="Q51" s="117" t="str">
        <f t="shared" ca="1" si="417"/>
        <v/>
      </c>
      <c r="R51" s="118" t="str">
        <f t="shared" si="397"/>
        <v/>
      </c>
      <c r="S51" s="117" t="str">
        <f t="shared" ca="1" si="418"/>
        <v/>
      </c>
      <c r="T51" s="118" t="str">
        <f t="shared" si="398"/>
        <v/>
      </c>
      <c r="U51" s="117" t="str">
        <f t="shared" ca="1" si="419"/>
        <v/>
      </c>
      <c r="V51" s="118" t="str">
        <f t="shared" si="399"/>
        <v/>
      </c>
      <c r="W51" s="117" t="str">
        <f t="shared" ca="1" si="420"/>
        <v/>
      </c>
      <c r="X51" s="118" t="str">
        <f t="shared" si="400"/>
        <v/>
      </c>
      <c r="Y51" s="117" t="str">
        <f t="shared" ca="1" si="421"/>
        <v/>
      </c>
      <c r="Z51" s="118" t="str">
        <f t="shared" si="401"/>
        <v/>
      </c>
      <c r="AA51" s="117" t="str">
        <f t="shared" ca="1" si="422"/>
        <v/>
      </c>
      <c r="AB51" s="118" t="str">
        <f t="shared" si="402"/>
        <v/>
      </c>
      <c r="AC51" s="117" t="str">
        <f t="shared" ca="1" si="423"/>
        <v/>
      </c>
      <c r="AD51" s="118" t="str">
        <f t="shared" si="403"/>
        <v/>
      </c>
      <c r="AE51" s="117" t="str">
        <f t="shared" ca="1" si="424"/>
        <v/>
      </c>
      <c r="AF51" s="118" t="str">
        <f t="shared" si="404"/>
        <v/>
      </c>
      <c r="AG51" s="117" t="str">
        <f t="shared" ca="1" si="425"/>
        <v/>
      </c>
      <c r="AH51" s="118" t="str">
        <f t="shared" si="405"/>
        <v/>
      </c>
      <c r="AI51" s="117" t="str">
        <f t="shared" ca="1" si="426"/>
        <v/>
      </c>
      <c r="AJ51" s="118" t="str">
        <f t="shared" si="406"/>
        <v/>
      </c>
      <c r="AK51" s="117" t="str">
        <f t="shared" ca="1" si="427"/>
        <v/>
      </c>
      <c r="AL51" s="118" t="str">
        <f t="shared" si="407"/>
        <v/>
      </c>
      <c r="AM51" s="117" t="str">
        <f t="shared" ca="1" si="428"/>
        <v/>
      </c>
      <c r="AN51" s="118" t="str">
        <f t="shared" si="408"/>
        <v/>
      </c>
      <c r="AO51" s="117" t="str">
        <f t="shared" ca="1" si="429"/>
        <v/>
      </c>
      <c r="AP51" s="118" t="str">
        <f t="shared" si="409"/>
        <v/>
      </c>
      <c r="AQ51" s="117" t="str">
        <f t="shared" ca="1" si="430"/>
        <v/>
      </c>
      <c r="AR51" s="118" t="str">
        <f t="shared" si="410"/>
        <v/>
      </c>
      <c r="AT51" s="232" t="e">
        <f t="shared" ca="1" si="103"/>
        <v>#DIV/0!</v>
      </c>
    </row>
    <row r="52" spans="1:46" ht="21.75" hidden="1" customHeight="1" x14ac:dyDescent="0.25">
      <c r="A52" s="328"/>
      <c r="B52" s="116" t="str">
        <f t="shared" si="83"/>
        <v/>
      </c>
      <c r="C52" s="117" t="str">
        <f t="shared" ca="1" si="411"/>
        <v/>
      </c>
      <c r="D52" s="118" t="str">
        <f t="shared" si="84"/>
        <v/>
      </c>
      <c r="E52" s="117" t="str">
        <f t="shared" ca="1" si="412"/>
        <v/>
      </c>
      <c r="F52" s="118" t="str">
        <f t="shared" si="85"/>
        <v/>
      </c>
      <c r="G52" s="117" t="str">
        <f t="shared" ca="1" si="47"/>
        <v/>
      </c>
      <c r="H52" s="118" t="str">
        <f t="shared" si="86"/>
        <v/>
      </c>
      <c r="I52" s="201" t="str">
        <f t="shared" ca="1" si="413"/>
        <v/>
      </c>
      <c r="J52" s="118" t="str">
        <f t="shared" si="393"/>
        <v/>
      </c>
      <c r="K52" s="117" t="str">
        <f t="shared" ca="1" si="414"/>
        <v/>
      </c>
      <c r="L52" s="118" t="str">
        <f t="shared" si="394"/>
        <v/>
      </c>
      <c r="M52" s="117" t="str">
        <f t="shared" ca="1" si="415"/>
        <v/>
      </c>
      <c r="N52" s="118" t="str">
        <f t="shared" si="395"/>
        <v/>
      </c>
      <c r="O52" s="117" t="str">
        <f t="shared" ca="1" si="416"/>
        <v/>
      </c>
      <c r="P52" s="118" t="str">
        <f t="shared" si="396"/>
        <v/>
      </c>
      <c r="Q52" s="117" t="str">
        <f t="shared" ca="1" si="417"/>
        <v/>
      </c>
      <c r="R52" s="118" t="str">
        <f t="shared" si="397"/>
        <v/>
      </c>
      <c r="S52" s="117" t="str">
        <f t="shared" ca="1" si="418"/>
        <v/>
      </c>
      <c r="T52" s="118" t="str">
        <f t="shared" si="398"/>
        <v/>
      </c>
      <c r="U52" s="117" t="str">
        <f t="shared" ca="1" si="419"/>
        <v/>
      </c>
      <c r="V52" s="118" t="str">
        <f t="shared" si="399"/>
        <v/>
      </c>
      <c r="W52" s="117" t="str">
        <f t="shared" ca="1" si="420"/>
        <v/>
      </c>
      <c r="X52" s="118" t="str">
        <f t="shared" si="400"/>
        <v/>
      </c>
      <c r="Y52" s="117" t="str">
        <f t="shared" ca="1" si="421"/>
        <v/>
      </c>
      <c r="Z52" s="118" t="str">
        <f t="shared" si="401"/>
        <v/>
      </c>
      <c r="AA52" s="117" t="str">
        <f t="shared" ca="1" si="422"/>
        <v/>
      </c>
      <c r="AB52" s="118" t="str">
        <f t="shared" si="402"/>
        <v/>
      </c>
      <c r="AC52" s="117" t="str">
        <f t="shared" ca="1" si="423"/>
        <v/>
      </c>
      <c r="AD52" s="118" t="str">
        <f t="shared" si="403"/>
        <v/>
      </c>
      <c r="AE52" s="117" t="str">
        <f t="shared" ca="1" si="424"/>
        <v/>
      </c>
      <c r="AF52" s="118" t="str">
        <f t="shared" si="404"/>
        <v/>
      </c>
      <c r="AG52" s="117" t="str">
        <f t="shared" ca="1" si="425"/>
        <v/>
      </c>
      <c r="AH52" s="118" t="str">
        <f t="shared" si="405"/>
        <v/>
      </c>
      <c r="AI52" s="117" t="str">
        <f t="shared" ca="1" si="426"/>
        <v/>
      </c>
      <c r="AJ52" s="118" t="str">
        <f t="shared" si="406"/>
        <v/>
      </c>
      <c r="AK52" s="117" t="str">
        <f t="shared" ca="1" si="427"/>
        <v/>
      </c>
      <c r="AL52" s="118" t="str">
        <f t="shared" si="407"/>
        <v/>
      </c>
      <c r="AM52" s="117" t="str">
        <f t="shared" ca="1" si="428"/>
        <v/>
      </c>
      <c r="AN52" s="118" t="str">
        <f t="shared" si="408"/>
        <v/>
      </c>
      <c r="AO52" s="117" t="str">
        <f t="shared" ca="1" si="429"/>
        <v/>
      </c>
      <c r="AP52" s="118" t="str">
        <f t="shared" si="409"/>
        <v/>
      </c>
      <c r="AQ52" s="117" t="str">
        <f t="shared" ca="1" si="430"/>
        <v/>
      </c>
      <c r="AR52" s="118" t="str">
        <f t="shared" si="410"/>
        <v/>
      </c>
      <c r="AT52" s="232" t="e">
        <f t="shared" ca="1" si="103"/>
        <v>#DIV/0!</v>
      </c>
    </row>
    <row r="53" spans="1:46" ht="21.75" hidden="1" customHeight="1" x14ac:dyDescent="0.25">
      <c r="A53" s="328"/>
      <c r="B53" s="116" t="str">
        <f t="shared" si="83"/>
        <v/>
      </c>
      <c r="C53" s="117" t="str">
        <f t="shared" ca="1" si="411"/>
        <v/>
      </c>
      <c r="D53" s="118" t="str">
        <f t="shared" si="84"/>
        <v/>
      </c>
      <c r="E53" s="117" t="str">
        <f t="shared" ca="1" si="412"/>
        <v/>
      </c>
      <c r="F53" s="118" t="str">
        <f t="shared" si="85"/>
        <v/>
      </c>
      <c r="G53" s="117" t="str">
        <f t="shared" ca="1" si="47"/>
        <v/>
      </c>
      <c r="H53" s="118" t="str">
        <f t="shared" si="86"/>
        <v/>
      </c>
      <c r="I53" s="201" t="str">
        <f t="shared" ca="1" si="413"/>
        <v/>
      </c>
      <c r="J53" s="118" t="str">
        <f t="shared" si="393"/>
        <v/>
      </c>
      <c r="K53" s="117" t="str">
        <f t="shared" ca="1" si="414"/>
        <v/>
      </c>
      <c r="L53" s="118" t="str">
        <f t="shared" si="394"/>
        <v/>
      </c>
      <c r="M53" s="117" t="str">
        <f t="shared" ca="1" si="415"/>
        <v/>
      </c>
      <c r="N53" s="118" t="str">
        <f t="shared" si="395"/>
        <v/>
      </c>
      <c r="O53" s="117" t="str">
        <f t="shared" ca="1" si="416"/>
        <v/>
      </c>
      <c r="P53" s="118" t="str">
        <f t="shared" si="396"/>
        <v/>
      </c>
      <c r="Q53" s="117" t="str">
        <f t="shared" ca="1" si="417"/>
        <v/>
      </c>
      <c r="R53" s="118" t="str">
        <f t="shared" si="397"/>
        <v/>
      </c>
      <c r="S53" s="117" t="str">
        <f t="shared" ca="1" si="418"/>
        <v/>
      </c>
      <c r="T53" s="118" t="str">
        <f t="shared" si="398"/>
        <v/>
      </c>
      <c r="U53" s="117" t="str">
        <f t="shared" ca="1" si="419"/>
        <v/>
      </c>
      <c r="V53" s="118" t="str">
        <f t="shared" si="399"/>
        <v/>
      </c>
      <c r="W53" s="117" t="str">
        <f t="shared" ca="1" si="420"/>
        <v/>
      </c>
      <c r="X53" s="118" t="str">
        <f t="shared" si="400"/>
        <v/>
      </c>
      <c r="Y53" s="117" t="str">
        <f t="shared" ca="1" si="421"/>
        <v/>
      </c>
      <c r="Z53" s="118" t="str">
        <f t="shared" si="401"/>
        <v/>
      </c>
      <c r="AA53" s="117" t="str">
        <f t="shared" ca="1" si="422"/>
        <v/>
      </c>
      <c r="AB53" s="118" t="str">
        <f t="shared" si="402"/>
        <v/>
      </c>
      <c r="AC53" s="117" t="str">
        <f t="shared" ca="1" si="423"/>
        <v/>
      </c>
      <c r="AD53" s="118" t="str">
        <f t="shared" si="403"/>
        <v/>
      </c>
      <c r="AE53" s="117" t="str">
        <f t="shared" ca="1" si="424"/>
        <v/>
      </c>
      <c r="AF53" s="118" t="str">
        <f t="shared" si="404"/>
        <v/>
      </c>
      <c r="AG53" s="117" t="str">
        <f t="shared" ca="1" si="425"/>
        <v/>
      </c>
      <c r="AH53" s="118" t="str">
        <f t="shared" si="405"/>
        <v/>
      </c>
      <c r="AI53" s="117" t="str">
        <f t="shared" ca="1" si="426"/>
        <v/>
      </c>
      <c r="AJ53" s="118" t="str">
        <f t="shared" si="406"/>
        <v/>
      </c>
      <c r="AK53" s="117" t="str">
        <f t="shared" ca="1" si="427"/>
        <v/>
      </c>
      <c r="AL53" s="118" t="str">
        <f t="shared" si="407"/>
        <v/>
      </c>
      <c r="AM53" s="117" t="str">
        <f t="shared" ca="1" si="428"/>
        <v/>
      </c>
      <c r="AN53" s="118" t="str">
        <f t="shared" si="408"/>
        <v/>
      </c>
      <c r="AO53" s="117" t="str">
        <f t="shared" ca="1" si="429"/>
        <v/>
      </c>
      <c r="AP53" s="118" t="str">
        <f t="shared" si="409"/>
        <v/>
      </c>
      <c r="AQ53" s="117" t="str">
        <f t="shared" ca="1" si="430"/>
        <v/>
      </c>
      <c r="AR53" s="118" t="str">
        <f t="shared" si="410"/>
        <v/>
      </c>
      <c r="AT53" s="232" t="e">
        <f t="shared" ca="1" si="103"/>
        <v>#DIV/0!</v>
      </c>
    </row>
    <row r="54" spans="1:46" ht="21.75" hidden="1" customHeight="1" x14ac:dyDescent="0.25">
      <c r="A54" s="328"/>
      <c r="B54" s="116" t="str">
        <f t="shared" si="83"/>
        <v/>
      </c>
      <c r="C54" s="117" t="str">
        <f t="shared" ca="1" si="411"/>
        <v/>
      </c>
      <c r="D54" s="118" t="str">
        <f t="shared" si="84"/>
        <v/>
      </c>
      <c r="E54" s="117" t="str">
        <f t="shared" ca="1" si="412"/>
        <v/>
      </c>
      <c r="F54" s="118" t="str">
        <f t="shared" si="85"/>
        <v/>
      </c>
      <c r="G54" s="117" t="str">
        <f t="shared" ca="1" si="47"/>
        <v/>
      </c>
      <c r="H54" s="118" t="str">
        <f t="shared" si="86"/>
        <v/>
      </c>
      <c r="I54" s="201" t="str">
        <f t="shared" ca="1" si="413"/>
        <v/>
      </c>
      <c r="J54" s="118" t="str">
        <f t="shared" si="393"/>
        <v/>
      </c>
      <c r="K54" s="117" t="str">
        <f t="shared" ca="1" si="414"/>
        <v/>
      </c>
      <c r="L54" s="118" t="str">
        <f t="shared" si="394"/>
        <v/>
      </c>
      <c r="M54" s="117" t="str">
        <f t="shared" ca="1" si="415"/>
        <v/>
      </c>
      <c r="N54" s="118" t="str">
        <f t="shared" si="395"/>
        <v/>
      </c>
      <c r="O54" s="117" t="str">
        <f t="shared" ca="1" si="416"/>
        <v/>
      </c>
      <c r="P54" s="118" t="str">
        <f t="shared" si="396"/>
        <v/>
      </c>
      <c r="Q54" s="117" t="str">
        <f t="shared" ca="1" si="417"/>
        <v/>
      </c>
      <c r="R54" s="118" t="str">
        <f t="shared" si="397"/>
        <v/>
      </c>
      <c r="S54" s="117" t="str">
        <f t="shared" ca="1" si="418"/>
        <v/>
      </c>
      <c r="T54" s="118" t="str">
        <f t="shared" si="398"/>
        <v/>
      </c>
      <c r="U54" s="117" t="str">
        <f t="shared" ca="1" si="419"/>
        <v/>
      </c>
      <c r="V54" s="118" t="str">
        <f t="shared" si="399"/>
        <v/>
      </c>
      <c r="W54" s="117" t="str">
        <f t="shared" ca="1" si="420"/>
        <v/>
      </c>
      <c r="X54" s="118" t="str">
        <f t="shared" si="400"/>
        <v/>
      </c>
      <c r="Y54" s="117" t="str">
        <f t="shared" ca="1" si="421"/>
        <v/>
      </c>
      <c r="Z54" s="118" t="str">
        <f t="shared" si="401"/>
        <v/>
      </c>
      <c r="AA54" s="117" t="str">
        <f t="shared" ca="1" si="422"/>
        <v/>
      </c>
      <c r="AB54" s="118" t="str">
        <f t="shared" si="402"/>
        <v/>
      </c>
      <c r="AC54" s="117" t="str">
        <f t="shared" ca="1" si="423"/>
        <v/>
      </c>
      <c r="AD54" s="118" t="str">
        <f t="shared" si="403"/>
        <v/>
      </c>
      <c r="AE54" s="117" t="str">
        <f t="shared" ca="1" si="424"/>
        <v/>
      </c>
      <c r="AF54" s="118" t="str">
        <f t="shared" si="404"/>
        <v/>
      </c>
      <c r="AG54" s="117" t="str">
        <f t="shared" ca="1" si="425"/>
        <v/>
      </c>
      <c r="AH54" s="118" t="str">
        <f t="shared" si="405"/>
        <v/>
      </c>
      <c r="AI54" s="117" t="str">
        <f t="shared" ca="1" si="426"/>
        <v/>
      </c>
      <c r="AJ54" s="118" t="str">
        <f t="shared" si="406"/>
        <v/>
      </c>
      <c r="AK54" s="117" t="str">
        <f t="shared" ca="1" si="427"/>
        <v/>
      </c>
      <c r="AL54" s="118" t="str">
        <f t="shared" si="407"/>
        <v/>
      </c>
      <c r="AM54" s="117" t="str">
        <f t="shared" ca="1" si="428"/>
        <v/>
      </c>
      <c r="AN54" s="118" t="str">
        <f t="shared" si="408"/>
        <v/>
      </c>
      <c r="AO54" s="117" t="str">
        <f t="shared" ca="1" si="429"/>
        <v/>
      </c>
      <c r="AP54" s="118" t="str">
        <f t="shared" si="409"/>
        <v/>
      </c>
      <c r="AQ54" s="117" t="str">
        <f t="shared" ca="1" si="430"/>
        <v/>
      </c>
      <c r="AR54" s="118" t="str">
        <f t="shared" si="410"/>
        <v/>
      </c>
      <c r="AT54" s="232" t="e">
        <f t="shared" ca="1" si="103"/>
        <v>#DIV/0!</v>
      </c>
    </row>
    <row r="55" spans="1:46" ht="21.75" hidden="1" customHeight="1" x14ac:dyDescent="0.25">
      <c r="A55" s="328"/>
      <c r="B55" s="116" t="str">
        <f t="shared" si="83"/>
        <v/>
      </c>
      <c r="C55" s="117" t="str">
        <f t="shared" ca="1" si="411"/>
        <v/>
      </c>
      <c r="D55" s="118" t="str">
        <f t="shared" si="84"/>
        <v/>
      </c>
      <c r="E55" s="117" t="str">
        <f t="shared" ca="1" si="412"/>
        <v/>
      </c>
      <c r="F55" s="118" t="str">
        <f t="shared" si="85"/>
        <v/>
      </c>
      <c r="G55" s="117" t="str">
        <f t="shared" ca="1" si="47"/>
        <v/>
      </c>
      <c r="H55" s="118" t="str">
        <f t="shared" si="86"/>
        <v/>
      </c>
      <c r="I55" s="201" t="str">
        <f t="shared" ca="1" si="413"/>
        <v/>
      </c>
      <c r="J55" s="118" t="str">
        <f t="shared" si="393"/>
        <v/>
      </c>
      <c r="K55" s="117" t="str">
        <f t="shared" ca="1" si="414"/>
        <v/>
      </c>
      <c r="L55" s="118" t="str">
        <f t="shared" si="394"/>
        <v/>
      </c>
      <c r="M55" s="117" t="str">
        <f t="shared" ca="1" si="415"/>
        <v/>
      </c>
      <c r="N55" s="118" t="str">
        <f t="shared" si="395"/>
        <v/>
      </c>
      <c r="O55" s="117" t="str">
        <f t="shared" ca="1" si="416"/>
        <v/>
      </c>
      <c r="P55" s="118" t="str">
        <f t="shared" si="396"/>
        <v/>
      </c>
      <c r="Q55" s="117" t="str">
        <f t="shared" ca="1" si="417"/>
        <v/>
      </c>
      <c r="R55" s="118" t="str">
        <f t="shared" si="397"/>
        <v/>
      </c>
      <c r="S55" s="117" t="str">
        <f t="shared" ca="1" si="418"/>
        <v/>
      </c>
      <c r="T55" s="118" t="str">
        <f t="shared" si="398"/>
        <v/>
      </c>
      <c r="U55" s="117" t="str">
        <f t="shared" ca="1" si="419"/>
        <v/>
      </c>
      <c r="V55" s="118" t="str">
        <f t="shared" si="399"/>
        <v/>
      </c>
      <c r="W55" s="117" t="str">
        <f t="shared" ca="1" si="420"/>
        <v/>
      </c>
      <c r="X55" s="118" t="str">
        <f t="shared" si="400"/>
        <v/>
      </c>
      <c r="Y55" s="117" t="str">
        <f t="shared" ca="1" si="421"/>
        <v/>
      </c>
      <c r="Z55" s="118" t="str">
        <f t="shared" si="401"/>
        <v/>
      </c>
      <c r="AA55" s="117" t="str">
        <f t="shared" ca="1" si="422"/>
        <v/>
      </c>
      <c r="AB55" s="118" t="str">
        <f t="shared" si="402"/>
        <v/>
      </c>
      <c r="AC55" s="117" t="str">
        <f t="shared" ca="1" si="423"/>
        <v/>
      </c>
      <c r="AD55" s="118" t="str">
        <f t="shared" si="403"/>
        <v/>
      </c>
      <c r="AE55" s="117" t="str">
        <f t="shared" ca="1" si="424"/>
        <v/>
      </c>
      <c r="AF55" s="118" t="str">
        <f t="shared" si="404"/>
        <v/>
      </c>
      <c r="AG55" s="117" t="str">
        <f t="shared" ca="1" si="425"/>
        <v/>
      </c>
      <c r="AH55" s="118" t="str">
        <f t="shared" si="405"/>
        <v/>
      </c>
      <c r="AI55" s="117" t="str">
        <f t="shared" ca="1" si="426"/>
        <v/>
      </c>
      <c r="AJ55" s="118" t="str">
        <f t="shared" si="406"/>
        <v/>
      </c>
      <c r="AK55" s="117" t="str">
        <f t="shared" ca="1" si="427"/>
        <v/>
      </c>
      <c r="AL55" s="118" t="str">
        <f t="shared" si="407"/>
        <v/>
      </c>
      <c r="AM55" s="117" t="str">
        <f t="shared" ca="1" si="428"/>
        <v/>
      </c>
      <c r="AN55" s="118" t="str">
        <f t="shared" si="408"/>
        <v/>
      </c>
      <c r="AO55" s="117" t="str">
        <f t="shared" ca="1" si="429"/>
        <v/>
      </c>
      <c r="AP55" s="118" t="str">
        <f t="shared" si="409"/>
        <v/>
      </c>
      <c r="AQ55" s="117" t="str">
        <f t="shared" ca="1" si="430"/>
        <v/>
      </c>
      <c r="AR55" s="118" t="str">
        <f t="shared" si="410"/>
        <v/>
      </c>
      <c r="AT55" s="232" t="e">
        <f t="shared" ca="1" si="103"/>
        <v>#DIV/0!</v>
      </c>
    </row>
    <row r="56" spans="1:46" ht="21.75" hidden="1" customHeight="1" x14ac:dyDescent="0.25">
      <c r="A56" s="328"/>
      <c r="B56" s="116" t="str">
        <f t="shared" si="83"/>
        <v/>
      </c>
      <c r="C56" s="117" t="str">
        <f t="shared" ca="1" si="411"/>
        <v/>
      </c>
      <c r="D56" s="118" t="str">
        <f t="shared" si="84"/>
        <v/>
      </c>
      <c r="E56" s="117" t="str">
        <f t="shared" ca="1" si="412"/>
        <v/>
      </c>
      <c r="F56" s="118" t="str">
        <f t="shared" si="85"/>
        <v/>
      </c>
      <c r="G56" s="117" t="str">
        <f t="shared" ca="1" si="47"/>
        <v/>
      </c>
      <c r="H56" s="118" t="str">
        <f t="shared" si="86"/>
        <v/>
      </c>
      <c r="I56" s="201" t="str">
        <f t="shared" ca="1" si="413"/>
        <v/>
      </c>
      <c r="J56" s="118" t="str">
        <f t="shared" si="393"/>
        <v/>
      </c>
      <c r="K56" s="117" t="str">
        <f t="shared" ca="1" si="414"/>
        <v/>
      </c>
      <c r="L56" s="118" t="str">
        <f t="shared" si="394"/>
        <v/>
      </c>
      <c r="M56" s="117" t="str">
        <f t="shared" ca="1" si="415"/>
        <v/>
      </c>
      <c r="N56" s="118" t="str">
        <f t="shared" si="395"/>
        <v/>
      </c>
      <c r="O56" s="117" t="str">
        <f t="shared" ca="1" si="416"/>
        <v/>
      </c>
      <c r="P56" s="118" t="str">
        <f t="shared" si="396"/>
        <v/>
      </c>
      <c r="Q56" s="117" t="str">
        <f t="shared" ca="1" si="417"/>
        <v/>
      </c>
      <c r="R56" s="118" t="str">
        <f t="shared" si="397"/>
        <v/>
      </c>
      <c r="S56" s="117" t="str">
        <f t="shared" ca="1" si="418"/>
        <v/>
      </c>
      <c r="T56" s="118" t="str">
        <f t="shared" si="398"/>
        <v/>
      </c>
      <c r="U56" s="117" t="str">
        <f t="shared" ca="1" si="419"/>
        <v/>
      </c>
      <c r="V56" s="118" t="str">
        <f t="shared" si="399"/>
        <v/>
      </c>
      <c r="W56" s="117" t="str">
        <f t="shared" ca="1" si="420"/>
        <v/>
      </c>
      <c r="X56" s="118" t="str">
        <f t="shared" si="400"/>
        <v/>
      </c>
      <c r="Y56" s="117" t="str">
        <f t="shared" ca="1" si="421"/>
        <v/>
      </c>
      <c r="Z56" s="118" t="str">
        <f t="shared" si="401"/>
        <v/>
      </c>
      <c r="AA56" s="117" t="str">
        <f t="shared" ca="1" si="422"/>
        <v/>
      </c>
      <c r="AB56" s="118" t="str">
        <f t="shared" si="402"/>
        <v/>
      </c>
      <c r="AC56" s="117" t="str">
        <f t="shared" ca="1" si="423"/>
        <v/>
      </c>
      <c r="AD56" s="118" t="str">
        <f t="shared" si="403"/>
        <v/>
      </c>
      <c r="AE56" s="117" t="str">
        <f t="shared" ca="1" si="424"/>
        <v/>
      </c>
      <c r="AF56" s="118" t="str">
        <f t="shared" si="404"/>
        <v/>
      </c>
      <c r="AG56" s="117" t="str">
        <f t="shared" ca="1" si="425"/>
        <v/>
      </c>
      <c r="AH56" s="118" t="str">
        <f t="shared" si="405"/>
        <v/>
      </c>
      <c r="AI56" s="117" t="str">
        <f t="shared" ca="1" si="426"/>
        <v/>
      </c>
      <c r="AJ56" s="118" t="str">
        <f t="shared" si="406"/>
        <v/>
      </c>
      <c r="AK56" s="117" t="str">
        <f t="shared" ca="1" si="427"/>
        <v/>
      </c>
      <c r="AL56" s="118" t="str">
        <f t="shared" si="407"/>
        <v/>
      </c>
      <c r="AM56" s="117" t="str">
        <f t="shared" ca="1" si="428"/>
        <v/>
      </c>
      <c r="AN56" s="118" t="str">
        <f t="shared" si="408"/>
        <v/>
      </c>
      <c r="AO56" s="117" t="str">
        <f t="shared" ca="1" si="429"/>
        <v/>
      </c>
      <c r="AP56" s="118" t="str">
        <f t="shared" si="409"/>
        <v/>
      </c>
      <c r="AQ56" s="117" t="str">
        <f t="shared" ca="1" si="430"/>
        <v/>
      </c>
      <c r="AR56" s="118" t="str">
        <f t="shared" si="410"/>
        <v/>
      </c>
      <c r="AT56" s="232" t="e">
        <f t="shared" ca="1" si="103"/>
        <v>#DIV/0!</v>
      </c>
    </row>
    <row r="57" spans="1:46" ht="21.75" hidden="1" customHeight="1" x14ac:dyDescent="0.25">
      <c r="A57" s="328"/>
      <c r="B57" s="116" t="str">
        <f t="shared" si="83"/>
        <v/>
      </c>
      <c r="C57" s="117" t="str">
        <f t="shared" ca="1" si="411"/>
        <v/>
      </c>
      <c r="D57" s="118" t="str">
        <f t="shared" si="84"/>
        <v/>
      </c>
      <c r="E57" s="117" t="str">
        <f t="shared" ca="1" si="412"/>
        <v/>
      </c>
      <c r="F57" s="118" t="str">
        <f t="shared" si="85"/>
        <v/>
      </c>
      <c r="G57" s="117" t="str">
        <f t="shared" ca="1" si="47"/>
        <v/>
      </c>
      <c r="H57" s="118" t="str">
        <f t="shared" si="86"/>
        <v/>
      </c>
      <c r="I57" s="201" t="str">
        <f t="shared" ca="1" si="413"/>
        <v/>
      </c>
      <c r="J57" s="118" t="str">
        <f t="shared" si="393"/>
        <v/>
      </c>
      <c r="K57" s="117" t="str">
        <f t="shared" ca="1" si="414"/>
        <v/>
      </c>
      <c r="L57" s="118" t="str">
        <f t="shared" si="394"/>
        <v/>
      </c>
      <c r="M57" s="117" t="str">
        <f t="shared" ca="1" si="415"/>
        <v/>
      </c>
      <c r="N57" s="118" t="str">
        <f t="shared" si="395"/>
        <v/>
      </c>
      <c r="O57" s="117" t="str">
        <f t="shared" ca="1" si="416"/>
        <v/>
      </c>
      <c r="P57" s="118" t="str">
        <f t="shared" si="396"/>
        <v/>
      </c>
      <c r="Q57" s="117" t="str">
        <f t="shared" ca="1" si="417"/>
        <v/>
      </c>
      <c r="R57" s="118" t="str">
        <f t="shared" si="397"/>
        <v/>
      </c>
      <c r="S57" s="117" t="str">
        <f t="shared" ca="1" si="418"/>
        <v/>
      </c>
      <c r="T57" s="118" t="str">
        <f t="shared" si="398"/>
        <v/>
      </c>
      <c r="U57" s="117" t="str">
        <f t="shared" ca="1" si="419"/>
        <v/>
      </c>
      <c r="V57" s="118" t="str">
        <f t="shared" si="399"/>
        <v/>
      </c>
      <c r="W57" s="117" t="str">
        <f t="shared" ca="1" si="420"/>
        <v/>
      </c>
      <c r="X57" s="118" t="str">
        <f t="shared" si="400"/>
        <v/>
      </c>
      <c r="Y57" s="117" t="str">
        <f t="shared" ca="1" si="421"/>
        <v/>
      </c>
      <c r="Z57" s="118" t="str">
        <f t="shared" si="401"/>
        <v/>
      </c>
      <c r="AA57" s="117" t="str">
        <f t="shared" ca="1" si="422"/>
        <v/>
      </c>
      <c r="AB57" s="118" t="str">
        <f t="shared" si="402"/>
        <v/>
      </c>
      <c r="AC57" s="117" t="str">
        <f t="shared" ca="1" si="423"/>
        <v/>
      </c>
      <c r="AD57" s="118" t="str">
        <f t="shared" si="403"/>
        <v/>
      </c>
      <c r="AE57" s="117" t="str">
        <f t="shared" ca="1" si="424"/>
        <v/>
      </c>
      <c r="AF57" s="118" t="str">
        <f t="shared" si="404"/>
        <v/>
      </c>
      <c r="AG57" s="117" t="str">
        <f t="shared" ca="1" si="425"/>
        <v/>
      </c>
      <c r="AH57" s="118" t="str">
        <f t="shared" si="405"/>
        <v/>
      </c>
      <c r="AI57" s="117" t="str">
        <f t="shared" ca="1" si="426"/>
        <v/>
      </c>
      <c r="AJ57" s="118" t="str">
        <f t="shared" si="406"/>
        <v/>
      </c>
      <c r="AK57" s="117" t="str">
        <f t="shared" ca="1" si="427"/>
        <v/>
      </c>
      <c r="AL57" s="118" t="str">
        <f t="shared" si="407"/>
        <v/>
      </c>
      <c r="AM57" s="117" t="str">
        <f t="shared" ca="1" si="428"/>
        <v/>
      </c>
      <c r="AN57" s="118" t="str">
        <f t="shared" si="408"/>
        <v/>
      </c>
      <c r="AO57" s="117" t="str">
        <f t="shared" ca="1" si="429"/>
        <v/>
      </c>
      <c r="AP57" s="118" t="str">
        <f t="shared" si="409"/>
        <v/>
      </c>
      <c r="AQ57" s="117" t="str">
        <f t="shared" ca="1" si="430"/>
        <v/>
      </c>
      <c r="AR57" s="118" t="str">
        <f t="shared" si="410"/>
        <v/>
      </c>
      <c r="AT57" s="232" t="e">
        <f t="shared" ca="1" si="103"/>
        <v>#DIV/0!</v>
      </c>
    </row>
    <row r="58" spans="1:46" ht="21.75" hidden="1" customHeight="1" x14ac:dyDescent="0.25">
      <c r="A58" s="328"/>
      <c r="B58" s="116" t="str">
        <f t="shared" si="83"/>
        <v/>
      </c>
      <c r="C58" s="117" t="str">
        <f t="shared" ca="1" si="411"/>
        <v/>
      </c>
      <c r="D58" s="118" t="str">
        <f t="shared" si="84"/>
        <v/>
      </c>
      <c r="E58" s="117" t="str">
        <f t="shared" ca="1" si="412"/>
        <v/>
      </c>
      <c r="F58" s="118" t="str">
        <f t="shared" si="85"/>
        <v/>
      </c>
      <c r="G58" s="117" t="str">
        <f t="shared" ca="1" si="47"/>
        <v/>
      </c>
      <c r="H58" s="118" t="str">
        <f t="shared" si="86"/>
        <v/>
      </c>
      <c r="I58" s="201" t="str">
        <f t="shared" ca="1" si="413"/>
        <v/>
      </c>
      <c r="J58" s="118" t="str">
        <f t="shared" si="393"/>
        <v/>
      </c>
      <c r="K58" s="117" t="str">
        <f t="shared" ca="1" si="414"/>
        <v/>
      </c>
      <c r="L58" s="118" t="str">
        <f t="shared" si="394"/>
        <v/>
      </c>
      <c r="M58" s="117" t="str">
        <f t="shared" ca="1" si="415"/>
        <v/>
      </c>
      <c r="N58" s="118" t="str">
        <f t="shared" si="395"/>
        <v/>
      </c>
      <c r="O58" s="117" t="str">
        <f t="shared" ca="1" si="416"/>
        <v/>
      </c>
      <c r="P58" s="118" t="str">
        <f t="shared" si="396"/>
        <v/>
      </c>
      <c r="Q58" s="117" t="str">
        <f t="shared" ca="1" si="417"/>
        <v/>
      </c>
      <c r="R58" s="118" t="str">
        <f t="shared" si="397"/>
        <v/>
      </c>
      <c r="S58" s="117" t="str">
        <f t="shared" ca="1" si="418"/>
        <v/>
      </c>
      <c r="T58" s="118" t="str">
        <f t="shared" si="398"/>
        <v/>
      </c>
      <c r="U58" s="117" t="str">
        <f t="shared" ca="1" si="419"/>
        <v/>
      </c>
      <c r="V58" s="118" t="str">
        <f t="shared" si="399"/>
        <v/>
      </c>
      <c r="W58" s="117" t="str">
        <f t="shared" ca="1" si="420"/>
        <v/>
      </c>
      <c r="X58" s="118" t="str">
        <f t="shared" si="400"/>
        <v/>
      </c>
      <c r="Y58" s="117" t="str">
        <f t="shared" ca="1" si="421"/>
        <v/>
      </c>
      <c r="Z58" s="118" t="str">
        <f t="shared" si="401"/>
        <v/>
      </c>
      <c r="AA58" s="117" t="str">
        <f t="shared" ca="1" si="422"/>
        <v/>
      </c>
      <c r="AB58" s="118" t="str">
        <f t="shared" si="402"/>
        <v/>
      </c>
      <c r="AC58" s="117" t="str">
        <f t="shared" ca="1" si="423"/>
        <v/>
      </c>
      <c r="AD58" s="118" t="str">
        <f t="shared" si="403"/>
        <v/>
      </c>
      <c r="AE58" s="117" t="str">
        <f t="shared" ca="1" si="424"/>
        <v/>
      </c>
      <c r="AF58" s="118" t="str">
        <f t="shared" si="404"/>
        <v/>
      </c>
      <c r="AG58" s="117" t="str">
        <f t="shared" ca="1" si="425"/>
        <v/>
      </c>
      <c r="AH58" s="118" t="str">
        <f t="shared" si="405"/>
        <v/>
      </c>
      <c r="AI58" s="117" t="str">
        <f t="shared" ca="1" si="426"/>
        <v/>
      </c>
      <c r="AJ58" s="118" t="str">
        <f t="shared" si="406"/>
        <v/>
      </c>
      <c r="AK58" s="117" t="str">
        <f t="shared" ca="1" si="427"/>
        <v/>
      </c>
      <c r="AL58" s="118" t="str">
        <f t="shared" si="407"/>
        <v/>
      </c>
      <c r="AM58" s="117" t="str">
        <f t="shared" ca="1" si="428"/>
        <v/>
      </c>
      <c r="AN58" s="118" t="str">
        <f t="shared" si="408"/>
        <v/>
      </c>
      <c r="AO58" s="117" t="str">
        <f t="shared" ca="1" si="429"/>
        <v/>
      </c>
      <c r="AP58" s="118" t="str">
        <f t="shared" si="409"/>
        <v/>
      </c>
      <c r="AQ58" s="117" t="str">
        <f t="shared" ca="1" si="430"/>
        <v/>
      </c>
      <c r="AR58" s="118" t="str">
        <f t="shared" si="410"/>
        <v/>
      </c>
      <c r="AT58" s="232" t="e">
        <f t="shared" ca="1" si="103"/>
        <v>#DIV/0!</v>
      </c>
    </row>
    <row r="59" spans="1:46" ht="21.75" hidden="1" customHeight="1" x14ac:dyDescent="0.25">
      <c r="A59" s="328"/>
      <c r="B59" s="116" t="str">
        <f t="shared" si="83"/>
        <v/>
      </c>
      <c r="C59" s="117" t="str">
        <f t="shared" ca="1" si="411"/>
        <v/>
      </c>
      <c r="D59" s="118" t="str">
        <f t="shared" si="84"/>
        <v/>
      </c>
      <c r="E59" s="117" t="str">
        <f t="shared" ca="1" si="412"/>
        <v/>
      </c>
      <c r="F59" s="118" t="str">
        <f t="shared" si="85"/>
        <v/>
      </c>
      <c r="G59" s="117" t="str">
        <f t="shared" ca="1" si="47"/>
        <v/>
      </c>
      <c r="H59" s="118" t="str">
        <f t="shared" si="86"/>
        <v/>
      </c>
      <c r="I59" s="201" t="str">
        <f t="shared" ca="1" si="413"/>
        <v/>
      </c>
      <c r="J59" s="118" t="str">
        <f t="shared" si="393"/>
        <v/>
      </c>
      <c r="K59" s="117" t="str">
        <f t="shared" ca="1" si="414"/>
        <v/>
      </c>
      <c r="L59" s="118" t="str">
        <f t="shared" si="394"/>
        <v/>
      </c>
      <c r="M59" s="117" t="str">
        <f t="shared" ca="1" si="415"/>
        <v/>
      </c>
      <c r="N59" s="118" t="str">
        <f t="shared" si="395"/>
        <v/>
      </c>
      <c r="O59" s="117" t="str">
        <f t="shared" ca="1" si="416"/>
        <v/>
      </c>
      <c r="P59" s="118" t="str">
        <f t="shared" si="396"/>
        <v/>
      </c>
      <c r="Q59" s="117" t="str">
        <f t="shared" ca="1" si="417"/>
        <v/>
      </c>
      <c r="R59" s="118" t="str">
        <f t="shared" si="397"/>
        <v/>
      </c>
      <c r="S59" s="117" t="str">
        <f t="shared" ca="1" si="418"/>
        <v/>
      </c>
      <c r="T59" s="118" t="str">
        <f t="shared" si="398"/>
        <v/>
      </c>
      <c r="U59" s="117" t="str">
        <f t="shared" ca="1" si="419"/>
        <v/>
      </c>
      <c r="V59" s="118" t="str">
        <f t="shared" si="399"/>
        <v/>
      </c>
      <c r="W59" s="117" t="str">
        <f t="shared" ca="1" si="420"/>
        <v/>
      </c>
      <c r="X59" s="118" t="str">
        <f t="shared" si="400"/>
        <v/>
      </c>
      <c r="Y59" s="117" t="str">
        <f t="shared" ca="1" si="421"/>
        <v/>
      </c>
      <c r="Z59" s="118" t="str">
        <f t="shared" si="401"/>
        <v/>
      </c>
      <c r="AA59" s="117" t="str">
        <f t="shared" ca="1" si="422"/>
        <v/>
      </c>
      <c r="AB59" s="118" t="str">
        <f t="shared" si="402"/>
        <v/>
      </c>
      <c r="AC59" s="117" t="str">
        <f t="shared" ca="1" si="423"/>
        <v/>
      </c>
      <c r="AD59" s="118" t="str">
        <f t="shared" si="403"/>
        <v/>
      </c>
      <c r="AE59" s="117" t="str">
        <f t="shared" ca="1" si="424"/>
        <v/>
      </c>
      <c r="AF59" s="118" t="str">
        <f t="shared" si="404"/>
        <v/>
      </c>
      <c r="AG59" s="117" t="str">
        <f t="shared" ca="1" si="425"/>
        <v/>
      </c>
      <c r="AH59" s="118" t="str">
        <f t="shared" si="405"/>
        <v/>
      </c>
      <c r="AI59" s="117" t="str">
        <f t="shared" ca="1" si="426"/>
        <v/>
      </c>
      <c r="AJ59" s="118" t="str">
        <f t="shared" si="406"/>
        <v/>
      </c>
      <c r="AK59" s="117" t="str">
        <f t="shared" ca="1" si="427"/>
        <v/>
      </c>
      <c r="AL59" s="118" t="str">
        <f t="shared" si="407"/>
        <v/>
      </c>
      <c r="AM59" s="117" t="str">
        <f t="shared" ca="1" si="428"/>
        <v/>
      </c>
      <c r="AN59" s="118" t="str">
        <f t="shared" si="408"/>
        <v/>
      </c>
      <c r="AO59" s="117" t="str">
        <f t="shared" ca="1" si="429"/>
        <v/>
      </c>
      <c r="AP59" s="118" t="str">
        <f t="shared" si="409"/>
        <v/>
      </c>
      <c r="AQ59" s="117" t="str">
        <f t="shared" ca="1" si="430"/>
        <v/>
      </c>
      <c r="AR59" s="118" t="str">
        <f t="shared" si="410"/>
        <v/>
      </c>
      <c r="AT59" s="232" t="e">
        <f t="shared" ca="1" si="103"/>
        <v>#DIV/0!</v>
      </c>
    </row>
    <row r="60" spans="1:46" ht="21.75" hidden="1" customHeight="1" x14ac:dyDescent="0.25">
      <c r="A60" s="328"/>
      <c r="B60" s="116" t="str">
        <f t="shared" si="83"/>
        <v/>
      </c>
      <c r="C60" s="117" t="str">
        <f t="shared" ca="1" si="411"/>
        <v/>
      </c>
      <c r="D60" s="118" t="str">
        <f t="shared" si="84"/>
        <v/>
      </c>
      <c r="E60" s="117" t="str">
        <f t="shared" ca="1" si="412"/>
        <v/>
      </c>
      <c r="F60" s="118" t="str">
        <f t="shared" si="85"/>
        <v/>
      </c>
      <c r="G60" s="117" t="str">
        <f t="shared" ca="1" si="47"/>
        <v/>
      </c>
      <c r="H60" s="118" t="str">
        <f t="shared" si="86"/>
        <v/>
      </c>
      <c r="I60" s="201" t="str">
        <f t="shared" ca="1" si="413"/>
        <v/>
      </c>
      <c r="J60" s="118" t="str">
        <f t="shared" si="393"/>
        <v/>
      </c>
      <c r="K60" s="117" t="str">
        <f t="shared" ca="1" si="414"/>
        <v/>
      </c>
      <c r="L60" s="118" t="str">
        <f t="shared" si="394"/>
        <v/>
      </c>
      <c r="M60" s="117" t="str">
        <f t="shared" ca="1" si="415"/>
        <v/>
      </c>
      <c r="N60" s="118" t="str">
        <f t="shared" si="395"/>
        <v/>
      </c>
      <c r="O60" s="117" t="str">
        <f t="shared" ca="1" si="416"/>
        <v/>
      </c>
      <c r="P60" s="118" t="str">
        <f t="shared" si="396"/>
        <v/>
      </c>
      <c r="Q60" s="117" t="str">
        <f t="shared" ca="1" si="417"/>
        <v/>
      </c>
      <c r="R60" s="118" t="str">
        <f t="shared" si="397"/>
        <v/>
      </c>
      <c r="S60" s="117" t="str">
        <f t="shared" ca="1" si="418"/>
        <v/>
      </c>
      <c r="T60" s="118" t="str">
        <f t="shared" si="398"/>
        <v/>
      </c>
      <c r="U60" s="117" t="str">
        <f t="shared" ca="1" si="419"/>
        <v/>
      </c>
      <c r="V60" s="118" t="str">
        <f t="shared" si="399"/>
        <v/>
      </c>
      <c r="W60" s="117" t="str">
        <f t="shared" ca="1" si="420"/>
        <v/>
      </c>
      <c r="X60" s="118" t="str">
        <f t="shared" si="400"/>
        <v/>
      </c>
      <c r="Y60" s="117" t="str">
        <f t="shared" ca="1" si="421"/>
        <v/>
      </c>
      <c r="Z60" s="118" t="str">
        <f t="shared" si="401"/>
        <v/>
      </c>
      <c r="AA60" s="117" t="str">
        <f t="shared" ca="1" si="422"/>
        <v/>
      </c>
      <c r="AB60" s="118" t="str">
        <f t="shared" si="402"/>
        <v/>
      </c>
      <c r="AC60" s="117" t="str">
        <f t="shared" ca="1" si="423"/>
        <v/>
      </c>
      <c r="AD60" s="118" t="str">
        <f t="shared" si="403"/>
        <v/>
      </c>
      <c r="AE60" s="117" t="str">
        <f t="shared" ca="1" si="424"/>
        <v/>
      </c>
      <c r="AF60" s="118" t="str">
        <f t="shared" si="404"/>
        <v/>
      </c>
      <c r="AG60" s="117" t="str">
        <f t="shared" ca="1" si="425"/>
        <v/>
      </c>
      <c r="AH60" s="118" t="str">
        <f t="shared" si="405"/>
        <v/>
      </c>
      <c r="AI60" s="117" t="str">
        <f t="shared" ca="1" si="426"/>
        <v/>
      </c>
      <c r="AJ60" s="118" t="str">
        <f t="shared" si="406"/>
        <v/>
      </c>
      <c r="AK60" s="117" t="str">
        <f t="shared" ca="1" si="427"/>
        <v/>
      </c>
      <c r="AL60" s="118" t="str">
        <f t="shared" si="407"/>
        <v/>
      </c>
      <c r="AM60" s="117" t="str">
        <f t="shared" ca="1" si="428"/>
        <v/>
      </c>
      <c r="AN60" s="118" t="str">
        <f t="shared" si="408"/>
        <v/>
      </c>
      <c r="AO60" s="117" t="str">
        <f t="shared" ca="1" si="429"/>
        <v/>
      </c>
      <c r="AP60" s="118" t="str">
        <f t="shared" si="409"/>
        <v/>
      </c>
      <c r="AQ60" s="117" t="str">
        <f t="shared" ca="1" si="430"/>
        <v/>
      </c>
      <c r="AR60" s="118" t="str">
        <f t="shared" si="410"/>
        <v/>
      </c>
      <c r="AT60" s="232" t="e">
        <f t="shared" ca="1" si="103"/>
        <v>#DIV/0!</v>
      </c>
    </row>
    <row r="61" spans="1:46" ht="21.75" hidden="1" customHeight="1" x14ac:dyDescent="0.25">
      <c r="A61" s="328"/>
      <c r="B61" s="116" t="str">
        <f t="shared" si="83"/>
        <v/>
      </c>
      <c r="C61" s="117" t="str">
        <f t="shared" ca="1" si="411"/>
        <v/>
      </c>
      <c r="D61" s="118" t="str">
        <f t="shared" si="84"/>
        <v/>
      </c>
      <c r="E61" s="117" t="str">
        <f t="shared" ca="1" si="412"/>
        <v/>
      </c>
      <c r="F61" s="118" t="str">
        <f t="shared" si="85"/>
        <v/>
      </c>
      <c r="G61" s="117" t="str">
        <f t="shared" ca="1" si="47"/>
        <v/>
      </c>
      <c r="H61" s="118" t="str">
        <f t="shared" si="86"/>
        <v/>
      </c>
      <c r="I61" s="201" t="str">
        <f t="shared" ca="1" si="413"/>
        <v/>
      </c>
      <c r="J61" s="118" t="str">
        <f t="shared" si="393"/>
        <v/>
      </c>
      <c r="K61" s="117" t="str">
        <f t="shared" ca="1" si="414"/>
        <v/>
      </c>
      <c r="L61" s="118" t="str">
        <f t="shared" si="394"/>
        <v/>
      </c>
      <c r="M61" s="117" t="str">
        <f t="shared" ca="1" si="415"/>
        <v/>
      </c>
      <c r="N61" s="118" t="str">
        <f t="shared" si="395"/>
        <v/>
      </c>
      <c r="O61" s="117" t="str">
        <f t="shared" ca="1" si="416"/>
        <v/>
      </c>
      <c r="P61" s="118" t="str">
        <f t="shared" si="396"/>
        <v/>
      </c>
      <c r="Q61" s="117" t="str">
        <f t="shared" ca="1" si="417"/>
        <v/>
      </c>
      <c r="R61" s="118" t="str">
        <f t="shared" si="397"/>
        <v/>
      </c>
      <c r="S61" s="117" t="str">
        <f t="shared" ca="1" si="418"/>
        <v/>
      </c>
      <c r="T61" s="118" t="str">
        <f t="shared" si="398"/>
        <v/>
      </c>
      <c r="U61" s="117" t="str">
        <f t="shared" ca="1" si="419"/>
        <v/>
      </c>
      <c r="V61" s="118" t="str">
        <f t="shared" si="399"/>
        <v/>
      </c>
      <c r="W61" s="117" t="str">
        <f t="shared" ca="1" si="420"/>
        <v/>
      </c>
      <c r="X61" s="118" t="str">
        <f t="shared" si="400"/>
        <v/>
      </c>
      <c r="Y61" s="117" t="str">
        <f t="shared" ca="1" si="421"/>
        <v/>
      </c>
      <c r="Z61" s="118" t="str">
        <f t="shared" si="401"/>
        <v/>
      </c>
      <c r="AA61" s="117" t="str">
        <f t="shared" ca="1" si="422"/>
        <v/>
      </c>
      <c r="AB61" s="118" t="str">
        <f t="shared" si="402"/>
        <v/>
      </c>
      <c r="AC61" s="117" t="str">
        <f t="shared" ca="1" si="423"/>
        <v/>
      </c>
      <c r="AD61" s="118" t="str">
        <f t="shared" si="403"/>
        <v/>
      </c>
      <c r="AE61" s="117" t="str">
        <f t="shared" ca="1" si="424"/>
        <v/>
      </c>
      <c r="AF61" s="118" t="str">
        <f t="shared" si="404"/>
        <v/>
      </c>
      <c r="AG61" s="117" t="str">
        <f t="shared" ca="1" si="425"/>
        <v/>
      </c>
      <c r="AH61" s="118" t="str">
        <f t="shared" si="405"/>
        <v/>
      </c>
      <c r="AI61" s="117" t="str">
        <f t="shared" ca="1" si="426"/>
        <v/>
      </c>
      <c r="AJ61" s="118" t="str">
        <f t="shared" si="406"/>
        <v/>
      </c>
      <c r="AK61" s="117" t="str">
        <f t="shared" ca="1" si="427"/>
        <v/>
      </c>
      <c r="AL61" s="118" t="str">
        <f t="shared" si="407"/>
        <v/>
      </c>
      <c r="AM61" s="117" t="str">
        <f t="shared" ca="1" si="428"/>
        <v/>
      </c>
      <c r="AN61" s="118" t="str">
        <f t="shared" si="408"/>
        <v/>
      </c>
      <c r="AO61" s="117" t="str">
        <f t="shared" ca="1" si="429"/>
        <v/>
      </c>
      <c r="AP61" s="118" t="str">
        <f t="shared" si="409"/>
        <v/>
      </c>
      <c r="AQ61" s="117" t="str">
        <f t="shared" ca="1" si="430"/>
        <v/>
      </c>
      <c r="AR61" s="118" t="str">
        <f t="shared" si="410"/>
        <v/>
      </c>
      <c r="AT61" s="232" t="e">
        <f t="shared" ca="1" si="103"/>
        <v>#DIV/0!</v>
      </c>
    </row>
    <row r="62" spans="1:46" ht="21.75" hidden="1" customHeight="1" x14ac:dyDescent="0.25">
      <c r="A62" s="328"/>
      <c r="B62" s="116" t="str">
        <f t="shared" si="83"/>
        <v/>
      </c>
      <c r="C62" s="117" t="str">
        <f t="shared" ca="1" si="411"/>
        <v/>
      </c>
      <c r="D62" s="118" t="str">
        <f t="shared" si="84"/>
        <v/>
      </c>
      <c r="E62" s="117" t="str">
        <f t="shared" ca="1" si="412"/>
        <v/>
      </c>
      <c r="F62" s="118" t="str">
        <f t="shared" si="85"/>
        <v/>
      </c>
      <c r="G62" s="117" t="str">
        <f t="shared" ca="1" si="47"/>
        <v/>
      </c>
      <c r="H62" s="118" t="str">
        <f t="shared" si="86"/>
        <v/>
      </c>
      <c r="I62" s="201" t="str">
        <f t="shared" ca="1" si="413"/>
        <v/>
      </c>
      <c r="J62" s="118" t="str">
        <f t="shared" si="393"/>
        <v/>
      </c>
      <c r="K62" s="117" t="str">
        <f t="shared" ca="1" si="414"/>
        <v/>
      </c>
      <c r="L62" s="118" t="str">
        <f t="shared" si="394"/>
        <v/>
      </c>
      <c r="M62" s="117" t="str">
        <f t="shared" ca="1" si="415"/>
        <v/>
      </c>
      <c r="N62" s="118" t="str">
        <f t="shared" si="395"/>
        <v/>
      </c>
      <c r="O62" s="117" t="str">
        <f t="shared" ca="1" si="416"/>
        <v/>
      </c>
      <c r="P62" s="118" t="str">
        <f t="shared" si="396"/>
        <v/>
      </c>
      <c r="Q62" s="117" t="str">
        <f t="shared" ca="1" si="417"/>
        <v/>
      </c>
      <c r="R62" s="118" t="str">
        <f t="shared" si="397"/>
        <v/>
      </c>
      <c r="S62" s="117" t="str">
        <f t="shared" ca="1" si="418"/>
        <v/>
      </c>
      <c r="T62" s="118" t="str">
        <f t="shared" si="398"/>
        <v/>
      </c>
      <c r="U62" s="117" t="str">
        <f t="shared" ca="1" si="419"/>
        <v/>
      </c>
      <c r="V62" s="118" t="str">
        <f t="shared" si="399"/>
        <v/>
      </c>
      <c r="W62" s="117" t="str">
        <f t="shared" ca="1" si="420"/>
        <v/>
      </c>
      <c r="X62" s="118" t="str">
        <f t="shared" si="400"/>
        <v/>
      </c>
      <c r="Y62" s="117" t="str">
        <f t="shared" ca="1" si="421"/>
        <v/>
      </c>
      <c r="Z62" s="118" t="str">
        <f t="shared" si="401"/>
        <v/>
      </c>
      <c r="AA62" s="117" t="str">
        <f t="shared" ca="1" si="422"/>
        <v/>
      </c>
      <c r="AB62" s="118" t="str">
        <f t="shared" si="402"/>
        <v/>
      </c>
      <c r="AC62" s="117" t="str">
        <f t="shared" ca="1" si="423"/>
        <v/>
      </c>
      <c r="AD62" s="118" t="str">
        <f t="shared" si="403"/>
        <v/>
      </c>
      <c r="AE62" s="117" t="str">
        <f t="shared" ca="1" si="424"/>
        <v/>
      </c>
      <c r="AF62" s="118" t="str">
        <f t="shared" si="404"/>
        <v/>
      </c>
      <c r="AG62" s="117" t="str">
        <f t="shared" ca="1" si="425"/>
        <v/>
      </c>
      <c r="AH62" s="118" t="str">
        <f t="shared" si="405"/>
        <v/>
      </c>
      <c r="AI62" s="117" t="str">
        <f t="shared" ca="1" si="426"/>
        <v/>
      </c>
      <c r="AJ62" s="118" t="str">
        <f t="shared" si="406"/>
        <v/>
      </c>
      <c r="AK62" s="117" t="str">
        <f t="shared" ca="1" si="427"/>
        <v/>
      </c>
      <c r="AL62" s="118" t="str">
        <f t="shared" si="407"/>
        <v/>
      </c>
      <c r="AM62" s="117" t="str">
        <f t="shared" ca="1" si="428"/>
        <v/>
      </c>
      <c r="AN62" s="118" t="str">
        <f t="shared" si="408"/>
        <v/>
      </c>
      <c r="AO62" s="117" t="str">
        <f t="shared" ca="1" si="429"/>
        <v/>
      </c>
      <c r="AP62" s="118" t="str">
        <f t="shared" si="409"/>
        <v/>
      </c>
      <c r="AQ62" s="117" t="str">
        <f t="shared" ca="1" si="430"/>
        <v/>
      </c>
      <c r="AR62" s="118" t="str">
        <f t="shared" si="410"/>
        <v/>
      </c>
      <c r="AT62" s="232" t="e">
        <f t="shared" ca="1" si="103"/>
        <v>#DIV/0!</v>
      </c>
    </row>
    <row r="63" spans="1:46" ht="21.75" hidden="1" customHeight="1" x14ac:dyDescent="0.25">
      <c r="A63" s="328"/>
      <c r="B63" s="116" t="str">
        <f t="shared" si="83"/>
        <v/>
      </c>
      <c r="C63" s="117" t="str">
        <f t="shared" ca="1" si="411"/>
        <v/>
      </c>
      <c r="D63" s="118" t="str">
        <f t="shared" si="84"/>
        <v/>
      </c>
      <c r="E63" s="117" t="str">
        <f t="shared" ca="1" si="412"/>
        <v/>
      </c>
      <c r="F63" s="118" t="str">
        <f t="shared" si="85"/>
        <v/>
      </c>
      <c r="G63" s="117" t="str">
        <f t="shared" ca="1" si="47"/>
        <v/>
      </c>
      <c r="H63" s="118" t="str">
        <f t="shared" si="86"/>
        <v/>
      </c>
      <c r="I63" s="201" t="str">
        <f t="shared" ca="1" si="413"/>
        <v/>
      </c>
      <c r="J63" s="118" t="str">
        <f t="shared" si="393"/>
        <v/>
      </c>
      <c r="K63" s="117" t="str">
        <f t="shared" ca="1" si="414"/>
        <v/>
      </c>
      <c r="L63" s="118" t="str">
        <f t="shared" si="394"/>
        <v/>
      </c>
      <c r="M63" s="117" t="str">
        <f t="shared" ca="1" si="415"/>
        <v/>
      </c>
      <c r="N63" s="118" t="str">
        <f t="shared" si="395"/>
        <v/>
      </c>
      <c r="O63" s="117" t="str">
        <f t="shared" ca="1" si="416"/>
        <v/>
      </c>
      <c r="P63" s="118" t="str">
        <f t="shared" si="396"/>
        <v/>
      </c>
      <c r="Q63" s="117" t="str">
        <f t="shared" ca="1" si="417"/>
        <v/>
      </c>
      <c r="R63" s="118" t="str">
        <f t="shared" si="397"/>
        <v/>
      </c>
      <c r="S63" s="117" t="str">
        <f t="shared" ca="1" si="418"/>
        <v/>
      </c>
      <c r="T63" s="118" t="str">
        <f t="shared" si="398"/>
        <v/>
      </c>
      <c r="U63" s="117" t="str">
        <f t="shared" ca="1" si="419"/>
        <v/>
      </c>
      <c r="V63" s="118" t="str">
        <f t="shared" si="399"/>
        <v/>
      </c>
      <c r="W63" s="117" t="str">
        <f t="shared" ca="1" si="420"/>
        <v/>
      </c>
      <c r="X63" s="118" t="str">
        <f t="shared" si="400"/>
        <v/>
      </c>
      <c r="Y63" s="117" t="str">
        <f t="shared" ca="1" si="421"/>
        <v/>
      </c>
      <c r="Z63" s="118" t="str">
        <f t="shared" si="401"/>
        <v/>
      </c>
      <c r="AA63" s="117" t="str">
        <f t="shared" ca="1" si="422"/>
        <v/>
      </c>
      <c r="AB63" s="118" t="str">
        <f t="shared" si="402"/>
        <v/>
      </c>
      <c r="AC63" s="117" t="str">
        <f t="shared" ca="1" si="423"/>
        <v/>
      </c>
      <c r="AD63" s="118" t="str">
        <f t="shared" si="403"/>
        <v/>
      </c>
      <c r="AE63" s="117" t="str">
        <f t="shared" ca="1" si="424"/>
        <v/>
      </c>
      <c r="AF63" s="118" t="str">
        <f t="shared" si="404"/>
        <v/>
      </c>
      <c r="AG63" s="117" t="str">
        <f t="shared" ca="1" si="425"/>
        <v/>
      </c>
      <c r="AH63" s="118" t="str">
        <f t="shared" si="405"/>
        <v/>
      </c>
      <c r="AI63" s="117" t="str">
        <f t="shared" ca="1" si="426"/>
        <v/>
      </c>
      <c r="AJ63" s="118" t="str">
        <f t="shared" si="406"/>
        <v/>
      </c>
      <c r="AK63" s="117" t="str">
        <f t="shared" ca="1" si="427"/>
        <v/>
      </c>
      <c r="AL63" s="118" t="str">
        <f t="shared" si="407"/>
        <v/>
      </c>
      <c r="AM63" s="117" t="str">
        <f t="shared" ca="1" si="428"/>
        <v/>
      </c>
      <c r="AN63" s="118" t="str">
        <f t="shared" si="408"/>
        <v/>
      </c>
      <c r="AO63" s="117" t="str">
        <f t="shared" ca="1" si="429"/>
        <v/>
      </c>
      <c r="AP63" s="118" t="str">
        <f t="shared" si="409"/>
        <v/>
      </c>
      <c r="AQ63" s="117" t="str">
        <f t="shared" ca="1" si="430"/>
        <v/>
      </c>
      <c r="AR63" s="118" t="str">
        <f t="shared" si="410"/>
        <v/>
      </c>
      <c r="AT63" s="232" t="e">
        <f t="shared" ca="1" si="103"/>
        <v>#DIV/0!</v>
      </c>
    </row>
    <row r="64" spans="1:46" ht="21.75" hidden="1" customHeight="1" x14ac:dyDescent="0.25">
      <c r="A64" s="328"/>
      <c r="B64" s="116" t="str">
        <f t="shared" si="83"/>
        <v/>
      </c>
      <c r="C64" s="117" t="str">
        <f t="shared" ca="1" si="411"/>
        <v/>
      </c>
      <c r="D64" s="118" t="str">
        <f t="shared" si="84"/>
        <v/>
      </c>
      <c r="E64" s="117" t="str">
        <f t="shared" ca="1" si="412"/>
        <v/>
      </c>
      <c r="F64" s="118" t="str">
        <f t="shared" si="85"/>
        <v/>
      </c>
      <c r="G64" s="117" t="str">
        <f t="shared" ca="1" si="47"/>
        <v/>
      </c>
      <c r="H64" s="118" t="str">
        <f t="shared" si="86"/>
        <v/>
      </c>
      <c r="I64" s="201" t="str">
        <f t="shared" ca="1" si="413"/>
        <v/>
      </c>
      <c r="J64" s="118" t="str">
        <f t="shared" si="393"/>
        <v/>
      </c>
      <c r="K64" s="117" t="str">
        <f t="shared" ca="1" si="414"/>
        <v/>
      </c>
      <c r="L64" s="118" t="str">
        <f t="shared" si="394"/>
        <v/>
      </c>
      <c r="M64" s="117" t="str">
        <f t="shared" ca="1" si="415"/>
        <v/>
      </c>
      <c r="N64" s="118" t="str">
        <f t="shared" si="395"/>
        <v/>
      </c>
      <c r="O64" s="117" t="str">
        <f t="shared" ca="1" si="416"/>
        <v/>
      </c>
      <c r="P64" s="118" t="str">
        <f t="shared" si="396"/>
        <v/>
      </c>
      <c r="Q64" s="117" t="str">
        <f t="shared" ca="1" si="417"/>
        <v/>
      </c>
      <c r="R64" s="118" t="str">
        <f t="shared" si="397"/>
        <v/>
      </c>
      <c r="S64" s="117" t="str">
        <f t="shared" ca="1" si="418"/>
        <v/>
      </c>
      <c r="T64" s="118" t="str">
        <f t="shared" si="398"/>
        <v/>
      </c>
      <c r="U64" s="117" t="str">
        <f t="shared" ca="1" si="419"/>
        <v/>
      </c>
      <c r="V64" s="118" t="str">
        <f t="shared" si="399"/>
        <v/>
      </c>
      <c r="W64" s="117" t="str">
        <f t="shared" ca="1" si="420"/>
        <v/>
      </c>
      <c r="X64" s="118" t="str">
        <f t="shared" si="400"/>
        <v/>
      </c>
      <c r="Y64" s="117" t="str">
        <f t="shared" ca="1" si="421"/>
        <v/>
      </c>
      <c r="Z64" s="118" t="str">
        <f t="shared" si="401"/>
        <v/>
      </c>
      <c r="AA64" s="117" t="str">
        <f t="shared" ca="1" si="422"/>
        <v/>
      </c>
      <c r="AB64" s="118" t="str">
        <f t="shared" si="402"/>
        <v/>
      </c>
      <c r="AC64" s="117" t="str">
        <f t="shared" ca="1" si="423"/>
        <v/>
      </c>
      <c r="AD64" s="118" t="str">
        <f t="shared" si="403"/>
        <v/>
      </c>
      <c r="AE64" s="117" t="str">
        <f t="shared" ca="1" si="424"/>
        <v/>
      </c>
      <c r="AF64" s="118" t="str">
        <f t="shared" si="404"/>
        <v/>
      </c>
      <c r="AG64" s="117" t="str">
        <f t="shared" ca="1" si="425"/>
        <v/>
      </c>
      <c r="AH64" s="118" t="str">
        <f t="shared" si="405"/>
        <v/>
      </c>
      <c r="AI64" s="117" t="str">
        <f t="shared" ca="1" si="426"/>
        <v/>
      </c>
      <c r="AJ64" s="118" t="str">
        <f t="shared" si="406"/>
        <v/>
      </c>
      <c r="AK64" s="117" t="str">
        <f t="shared" ca="1" si="427"/>
        <v/>
      </c>
      <c r="AL64" s="118" t="str">
        <f t="shared" si="407"/>
        <v/>
      </c>
      <c r="AM64" s="117" t="str">
        <f t="shared" ca="1" si="428"/>
        <v/>
      </c>
      <c r="AN64" s="118" t="str">
        <f t="shared" si="408"/>
        <v/>
      </c>
      <c r="AO64" s="117" t="str">
        <f t="shared" ca="1" si="429"/>
        <v/>
      </c>
      <c r="AP64" s="118" t="str">
        <f t="shared" si="409"/>
        <v/>
      </c>
      <c r="AQ64" s="117" t="str">
        <f t="shared" ca="1" si="430"/>
        <v/>
      </c>
      <c r="AR64" s="118" t="str">
        <f t="shared" si="410"/>
        <v/>
      </c>
      <c r="AT64" s="232" t="e">
        <f t="shared" ca="1" si="103"/>
        <v>#DIV/0!</v>
      </c>
    </row>
    <row r="65" spans="1:46" ht="21.75" hidden="1" customHeight="1" x14ac:dyDescent="0.25">
      <c r="A65" s="328"/>
      <c r="B65" s="116" t="str">
        <f t="shared" si="83"/>
        <v/>
      </c>
      <c r="C65" s="117" t="str">
        <f t="shared" ca="1" si="411"/>
        <v/>
      </c>
      <c r="D65" s="118" t="str">
        <f t="shared" si="84"/>
        <v/>
      </c>
      <c r="E65" s="117" t="str">
        <f t="shared" ca="1" si="412"/>
        <v/>
      </c>
      <c r="F65" s="118" t="str">
        <f t="shared" si="85"/>
        <v/>
      </c>
      <c r="G65" s="117" t="str">
        <f t="shared" ca="1" si="47"/>
        <v/>
      </c>
      <c r="H65" s="118" t="str">
        <f t="shared" si="86"/>
        <v/>
      </c>
      <c r="I65" s="201" t="str">
        <f t="shared" ca="1" si="413"/>
        <v/>
      </c>
      <c r="J65" s="118" t="str">
        <f t="shared" si="393"/>
        <v/>
      </c>
      <c r="K65" s="117" t="str">
        <f t="shared" ca="1" si="414"/>
        <v/>
      </c>
      <c r="L65" s="118" t="str">
        <f t="shared" si="394"/>
        <v/>
      </c>
      <c r="M65" s="117" t="str">
        <f t="shared" ca="1" si="415"/>
        <v/>
      </c>
      <c r="N65" s="118" t="str">
        <f t="shared" si="395"/>
        <v/>
      </c>
      <c r="O65" s="117" t="str">
        <f t="shared" ca="1" si="416"/>
        <v/>
      </c>
      <c r="P65" s="118" t="str">
        <f t="shared" si="396"/>
        <v/>
      </c>
      <c r="Q65" s="117" t="str">
        <f t="shared" ca="1" si="417"/>
        <v/>
      </c>
      <c r="R65" s="118" t="str">
        <f t="shared" si="397"/>
        <v/>
      </c>
      <c r="S65" s="117" t="str">
        <f t="shared" ca="1" si="418"/>
        <v/>
      </c>
      <c r="T65" s="118" t="str">
        <f t="shared" si="398"/>
        <v/>
      </c>
      <c r="U65" s="117" t="str">
        <f t="shared" ca="1" si="419"/>
        <v/>
      </c>
      <c r="V65" s="118" t="str">
        <f t="shared" si="399"/>
        <v/>
      </c>
      <c r="W65" s="117" t="str">
        <f t="shared" ca="1" si="420"/>
        <v/>
      </c>
      <c r="X65" s="118" t="str">
        <f t="shared" si="400"/>
        <v/>
      </c>
      <c r="Y65" s="117" t="str">
        <f t="shared" ca="1" si="421"/>
        <v/>
      </c>
      <c r="Z65" s="118" t="str">
        <f t="shared" si="401"/>
        <v/>
      </c>
      <c r="AA65" s="117" t="str">
        <f t="shared" ca="1" si="422"/>
        <v/>
      </c>
      <c r="AB65" s="118" t="str">
        <f t="shared" si="402"/>
        <v/>
      </c>
      <c r="AC65" s="117" t="str">
        <f t="shared" ca="1" si="423"/>
        <v/>
      </c>
      <c r="AD65" s="118" t="str">
        <f t="shared" si="403"/>
        <v/>
      </c>
      <c r="AE65" s="117" t="str">
        <f t="shared" ca="1" si="424"/>
        <v/>
      </c>
      <c r="AF65" s="118" t="str">
        <f t="shared" si="404"/>
        <v/>
      </c>
      <c r="AG65" s="117" t="str">
        <f t="shared" ca="1" si="425"/>
        <v/>
      </c>
      <c r="AH65" s="118" t="str">
        <f t="shared" si="405"/>
        <v/>
      </c>
      <c r="AI65" s="117" t="str">
        <f t="shared" ca="1" si="426"/>
        <v/>
      </c>
      <c r="AJ65" s="118" t="str">
        <f t="shared" si="406"/>
        <v/>
      </c>
      <c r="AK65" s="117" t="str">
        <f t="shared" ca="1" si="427"/>
        <v/>
      </c>
      <c r="AL65" s="118" t="str">
        <f t="shared" si="407"/>
        <v/>
      </c>
      <c r="AM65" s="117" t="str">
        <f t="shared" ca="1" si="428"/>
        <v/>
      </c>
      <c r="AN65" s="118" t="str">
        <f t="shared" si="408"/>
        <v/>
      </c>
      <c r="AO65" s="117" t="str">
        <f t="shared" ca="1" si="429"/>
        <v/>
      </c>
      <c r="AP65" s="118" t="str">
        <f t="shared" si="409"/>
        <v/>
      </c>
      <c r="AQ65" s="117" t="str">
        <f t="shared" ca="1" si="430"/>
        <v/>
      </c>
      <c r="AR65" s="118" t="str">
        <f t="shared" si="410"/>
        <v/>
      </c>
      <c r="AT65" s="232" t="e">
        <f t="shared" ca="1" si="103"/>
        <v>#DIV/0!</v>
      </c>
    </row>
    <row r="66" spans="1:46" ht="21.75" hidden="1" customHeight="1" x14ac:dyDescent="0.25">
      <c r="A66" s="328"/>
      <c r="B66" s="116" t="str">
        <f t="shared" si="83"/>
        <v/>
      </c>
      <c r="C66" s="117" t="str">
        <f t="shared" ca="1" si="411"/>
        <v/>
      </c>
      <c r="D66" s="118" t="str">
        <f t="shared" si="84"/>
        <v/>
      </c>
      <c r="E66" s="117" t="str">
        <f t="shared" ca="1" si="412"/>
        <v/>
      </c>
      <c r="F66" s="118" t="str">
        <f t="shared" si="85"/>
        <v/>
      </c>
      <c r="G66" s="117" t="str">
        <f t="shared" ca="1" si="47"/>
        <v/>
      </c>
      <c r="H66" s="118" t="str">
        <f t="shared" si="86"/>
        <v/>
      </c>
      <c r="I66" s="201" t="str">
        <f t="shared" ca="1" si="413"/>
        <v/>
      </c>
      <c r="J66" s="118" t="str">
        <f t="shared" si="393"/>
        <v/>
      </c>
      <c r="K66" s="117" t="str">
        <f t="shared" ca="1" si="414"/>
        <v/>
      </c>
      <c r="L66" s="118" t="str">
        <f t="shared" si="394"/>
        <v/>
      </c>
      <c r="M66" s="117" t="str">
        <f t="shared" ca="1" si="415"/>
        <v/>
      </c>
      <c r="N66" s="118" t="str">
        <f t="shared" si="395"/>
        <v/>
      </c>
      <c r="O66" s="117" t="str">
        <f t="shared" ca="1" si="416"/>
        <v/>
      </c>
      <c r="P66" s="118" t="str">
        <f t="shared" si="396"/>
        <v/>
      </c>
      <c r="Q66" s="117" t="str">
        <f t="shared" ca="1" si="417"/>
        <v/>
      </c>
      <c r="R66" s="118" t="str">
        <f t="shared" si="397"/>
        <v/>
      </c>
      <c r="S66" s="117" t="str">
        <f t="shared" ca="1" si="418"/>
        <v/>
      </c>
      <c r="T66" s="118" t="str">
        <f t="shared" si="398"/>
        <v/>
      </c>
      <c r="U66" s="117" t="str">
        <f t="shared" ca="1" si="419"/>
        <v/>
      </c>
      <c r="V66" s="118" t="str">
        <f t="shared" si="399"/>
        <v/>
      </c>
      <c r="W66" s="117" t="str">
        <f t="shared" ca="1" si="420"/>
        <v/>
      </c>
      <c r="X66" s="118" t="str">
        <f t="shared" si="400"/>
        <v/>
      </c>
      <c r="Y66" s="117" t="str">
        <f t="shared" ca="1" si="421"/>
        <v/>
      </c>
      <c r="Z66" s="118" t="str">
        <f t="shared" si="401"/>
        <v/>
      </c>
      <c r="AA66" s="117" t="str">
        <f t="shared" ca="1" si="422"/>
        <v/>
      </c>
      <c r="AB66" s="118" t="str">
        <f t="shared" si="402"/>
        <v/>
      </c>
      <c r="AC66" s="117" t="str">
        <f t="shared" ca="1" si="423"/>
        <v/>
      </c>
      <c r="AD66" s="118" t="str">
        <f t="shared" si="403"/>
        <v/>
      </c>
      <c r="AE66" s="117" t="str">
        <f t="shared" ca="1" si="424"/>
        <v/>
      </c>
      <c r="AF66" s="118" t="str">
        <f t="shared" si="404"/>
        <v/>
      </c>
      <c r="AG66" s="117" t="str">
        <f t="shared" ca="1" si="425"/>
        <v/>
      </c>
      <c r="AH66" s="118" t="str">
        <f t="shared" si="405"/>
        <v/>
      </c>
      <c r="AI66" s="117" t="str">
        <f t="shared" ca="1" si="426"/>
        <v/>
      </c>
      <c r="AJ66" s="118" t="str">
        <f t="shared" si="406"/>
        <v/>
      </c>
      <c r="AK66" s="117" t="str">
        <f t="shared" ca="1" si="427"/>
        <v/>
      </c>
      <c r="AL66" s="118" t="str">
        <f t="shared" si="407"/>
        <v/>
      </c>
      <c r="AM66" s="117" t="str">
        <f t="shared" ca="1" si="428"/>
        <v/>
      </c>
      <c r="AN66" s="118" t="str">
        <f t="shared" si="408"/>
        <v/>
      </c>
      <c r="AO66" s="117" t="str">
        <f t="shared" ca="1" si="429"/>
        <v/>
      </c>
      <c r="AP66" s="118" t="str">
        <f t="shared" si="409"/>
        <v/>
      </c>
      <c r="AQ66" s="117" t="str">
        <f t="shared" ca="1" si="430"/>
        <v/>
      </c>
      <c r="AR66" s="118" t="str">
        <f t="shared" si="410"/>
        <v/>
      </c>
      <c r="AT66" s="232" t="e">
        <f t="shared" ca="1" si="103"/>
        <v>#DIV/0!</v>
      </c>
    </row>
    <row r="67" spans="1:46" ht="21.75" hidden="1" customHeight="1" x14ac:dyDescent="0.25">
      <c r="A67" s="328"/>
      <c r="B67" s="116" t="str">
        <f t="shared" si="83"/>
        <v/>
      </c>
      <c r="C67" s="117" t="str">
        <f t="shared" ca="1" si="411"/>
        <v/>
      </c>
      <c r="D67" s="118" t="str">
        <f t="shared" si="84"/>
        <v/>
      </c>
      <c r="E67" s="117" t="str">
        <f t="shared" ca="1" si="412"/>
        <v/>
      </c>
      <c r="F67" s="118" t="str">
        <f t="shared" si="85"/>
        <v/>
      </c>
      <c r="G67" s="117" t="str">
        <f t="shared" ca="1" si="47"/>
        <v/>
      </c>
      <c r="H67" s="118" t="str">
        <f t="shared" si="86"/>
        <v/>
      </c>
      <c r="I67" s="201" t="str">
        <f t="shared" ca="1" si="413"/>
        <v/>
      </c>
      <c r="J67" s="118" t="str">
        <f t="shared" si="393"/>
        <v/>
      </c>
      <c r="K67" s="117" t="str">
        <f t="shared" ca="1" si="414"/>
        <v/>
      </c>
      <c r="L67" s="118" t="str">
        <f t="shared" si="394"/>
        <v/>
      </c>
      <c r="M67" s="117" t="str">
        <f t="shared" ca="1" si="415"/>
        <v/>
      </c>
      <c r="N67" s="118" t="str">
        <f t="shared" si="395"/>
        <v/>
      </c>
      <c r="O67" s="117" t="str">
        <f t="shared" ca="1" si="416"/>
        <v/>
      </c>
      <c r="P67" s="118" t="str">
        <f t="shared" si="396"/>
        <v/>
      </c>
      <c r="Q67" s="117" t="str">
        <f t="shared" ca="1" si="417"/>
        <v/>
      </c>
      <c r="R67" s="118" t="str">
        <f t="shared" si="397"/>
        <v/>
      </c>
      <c r="S67" s="117" t="str">
        <f t="shared" ca="1" si="418"/>
        <v/>
      </c>
      <c r="T67" s="118" t="str">
        <f t="shared" si="398"/>
        <v/>
      </c>
      <c r="U67" s="117" t="str">
        <f t="shared" ca="1" si="419"/>
        <v/>
      </c>
      <c r="V67" s="118" t="str">
        <f t="shared" si="399"/>
        <v/>
      </c>
      <c r="W67" s="117" t="str">
        <f t="shared" ca="1" si="420"/>
        <v/>
      </c>
      <c r="X67" s="118" t="str">
        <f t="shared" si="400"/>
        <v/>
      </c>
      <c r="Y67" s="117" t="str">
        <f t="shared" ca="1" si="421"/>
        <v/>
      </c>
      <c r="Z67" s="118" t="str">
        <f t="shared" si="401"/>
        <v/>
      </c>
      <c r="AA67" s="117" t="str">
        <f t="shared" ca="1" si="422"/>
        <v/>
      </c>
      <c r="AB67" s="118" t="str">
        <f t="shared" si="402"/>
        <v/>
      </c>
      <c r="AC67" s="117" t="str">
        <f t="shared" ca="1" si="423"/>
        <v/>
      </c>
      <c r="AD67" s="118" t="str">
        <f t="shared" si="403"/>
        <v/>
      </c>
      <c r="AE67" s="117" t="str">
        <f t="shared" ca="1" si="424"/>
        <v/>
      </c>
      <c r="AF67" s="118" t="str">
        <f t="shared" si="404"/>
        <v/>
      </c>
      <c r="AG67" s="117" t="str">
        <f t="shared" ca="1" si="425"/>
        <v/>
      </c>
      <c r="AH67" s="118" t="str">
        <f t="shared" si="405"/>
        <v/>
      </c>
      <c r="AI67" s="117" t="str">
        <f t="shared" ca="1" si="426"/>
        <v/>
      </c>
      <c r="AJ67" s="118" t="str">
        <f t="shared" si="406"/>
        <v/>
      </c>
      <c r="AK67" s="117" t="str">
        <f t="shared" ca="1" si="427"/>
        <v/>
      </c>
      <c r="AL67" s="118" t="str">
        <f t="shared" si="407"/>
        <v/>
      </c>
      <c r="AM67" s="117" t="str">
        <f t="shared" ca="1" si="428"/>
        <v/>
      </c>
      <c r="AN67" s="118" t="str">
        <f t="shared" si="408"/>
        <v/>
      </c>
      <c r="AO67" s="117" t="str">
        <f t="shared" ca="1" si="429"/>
        <v/>
      </c>
      <c r="AP67" s="118" t="str">
        <f t="shared" si="409"/>
        <v/>
      </c>
      <c r="AQ67" s="117" t="str">
        <f t="shared" ca="1" si="430"/>
        <v/>
      </c>
      <c r="AR67" s="118" t="str">
        <f t="shared" si="410"/>
        <v/>
      </c>
      <c r="AT67" s="232" t="e">
        <f t="shared" ca="1" si="103"/>
        <v>#DIV/0!</v>
      </c>
    </row>
    <row r="68" spans="1:46" ht="21.75" hidden="1" customHeight="1" x14ac:dyDescent="0.25">
      <c r="A68" s="328"/>
      <c r="B68" s="116" t="str">
        <f t="shared" si="83"/>
        <v/>
      </c>
      <c r="C68" s="117" t="str">
        <f t="shared" ca="1" si="411"/>
        <v/>
      </c>
      <c r="D68" s="118" t="str">
        <f t="shared" si="84"/>
        <v/>
      </c>
      <c r="E68" s="117" t="str">
        <f t="shared" ca="1" si="412"/>
        <v/>
      </c>
      <c r="F68" s="118" t="str">
        <f t="shared" si="85"/>
        <v/>
      </c>
      <c r="G68" s="117" t="str">
        <f t="shared" ca="1" si="47"/>
        <v/>
      </c>
      <c r="H68" s="118" t="str">
        <f t="shared" si="86"/>
        <v/>
      </c>
      <c r="I68" s="201" t="str">
        <f t="shared" ca="1" si="413"/>
        <v/>
      </c>
      <c r="J68" s="118" t="str">
        <f t="shared" si="393"/>
        <v/>
      </c>
      <c r="K68" s="117" t="str">
        <f t="shared" ca="1" si="414"/>
        <v/>
      </c>
      <c r="L68" s="118" t="str">
        <f t="shared" si="394"/>
        <v/>
      </c>
      <c r="M68" s="117" t="str">
        <f t="shared" ca="1" si="415"/>
        <v/>
      </c>
      <c r="N68" s="118" t="str">
        <f t="shared" si="395"/>
        <v/>
      </c>
      <c r="O68" s="117" t="str">
        <f t="shared" ca="1" si="416"/>
        <v/>
      </c>
      <c r="P68" s="118" t="str">
        <f t="shared" si="396"/>
        <v/>
      </c>
      <c r="Q68" s="117" t="str">
        <f t="shared" ca="1" si="417"/>
        <v/>
      </c>
      <c r="R68" s="118" t="str">
        <f t="shared" si="397"/>
        <v/>
      </c>
      <c r="S68" s="117" t="str">
        <f t="shared" ca="1" si="418"/>
        <v/>
      </c>
      <c r="T68" s="118" t="str">
        <f t="shared" si="398"/>
        <v/>
      </c>
      <c r="U68" s="117" t="str">
        <f t="shared" ca="1" si="419"/>
        <v/>
      </c>
      <c r="V68" s="118" t="str">
        <f t="shared" si="399"/>
        <v/>
      </c>
      <c r="W68" s="117" t="str">
        <f t="shared" ca="1" si="420"/>
        <v/>
      </c>
      <c r="X68" s="118" t="str">
        <f t="shared" si="400"/>
        <v/>
      </c>
      <c r="Y68" s="117" t="str">
        <f t="shared" ca="1" si="421"/>
        <v/>
      </c>
      <c r="Z68" s="118" t="str">
        <f t="shared" si="401"/>
        <v/>
      </c>
      <c r="AA68" s="117" t="str">
        <f t="shared" ca="1" si="422"/>
        <v/>
      </c>
      <c r="AB68" s="118" t="str">
        <f t="shared" si="402"/>
        <v/>
      </c>
      <c r="AC68" s="117" t="str">
        <f t="shared" ca="1" si="423"/>
        <v/>
      </c>
      <c r="AD68" s="118" t="str">
        <f t="shared" si="403"/>
        <v/>
      </c>
      <c r="AE68" s="117" t="str">
        <f t="shared" ca="1" si="424"/>
        <v/>
      </c>
      <c r="AF68" s="118" t="str">
        <f t="shared" si="404"/>
        <v/>
      </c>
      <c r="AG68" s="117" t="str">
        <f t="shared" ca="1" si="425"/>
        <v/>
      </c>
      <c r="AH68" s="118" t="str">
        <f t="shared" si="405"/>
        <v/>
      </c>
      <c r="AI68" s="117" t="str">
        <f t="shared" ca="1" si="426"/>
        <v/>
      </c>
      <c r="AJ68" s="118" t="str">
        <f t="shared" si="406"/>
        <v/>
      </c>
      <c r="AK68" s="117" t="str">
        <f t="shared" ca="1" si="427"/>
        <v/>
      </c>
      <c r="AL68" s="118" t="str">
        <f t="shared" si="407"/>
        <v/>
      </c>
      <c r="AM68" s="117" t="str">
        <f t="shared" ca="1" si="428"/>
        <v/>
      </c>
      <c r="AN68" s="118" t="str">
        <f t="shared" si="408"/>
        <v/>
      </c>
      <c r="AO68" s="117" t="str">
        <f t="shared" ca="1" si="429"/>
        <v/>
      </c>
      <c r="AP68" s="118" t="str">
        <f t="shared" si="409"/>
        <v/>
      </c>
      <c r="AQ68" s="117" t="str">
        <f t="shared" ca="1" si="430"/>
        <v/>
      </c>
      <c r="AR68" s="118" t="str">
        <f t="shared" si="410"/>
        <v/>
      </c>
      <c r="AT68" s="232" t="e">
        <f t="shared" ca="1" si="103"/>
        <v>#DIV/0!</v>
      </c>
    </row>
    <row r="69" spans="1:46" ht="21.75" hidden="1" customHeight="1" x14ac:dyDescent="0.25">
      <c r="A69" s="328"/>
      <c r="B69" s="116" t="str">
        <f t="shared" si="83"/>
        <v/>
      </c>
      <c r="C69" s="117" t="str">
        <f t="shared" ca="1" si="411"/>
        <v/>
      </c>
      <c r="D69" s="118" t="str">
        <f t="shared" si="84"/>
        <v/>
      </c>
      <c r="E69" s="117" t="str">
        <f t="shared" ca="1" si="412"/>
        <v/>
      </c>
      <c r="F69" s="118" t="str">
        <f t="shared" si="85"/>
        <v/>
      </c>
      <c r="G69" s="117" t="str">
        <f t="shared" ca="1" si="47"/>
        <v/>
      </c>
      <c r="H69" s="118" t="str">
        <f t="shared" si="86"/>
        <v/>
      </c>
      <c r="I69" s="201" t="str">
        <f t="shared" ca="1" si="413"/>
        <v/>
      </c>
      <c r="J69" s="118" t="str">
        <f t="shared" si="393"/>
        <v/>
      </c>
      <c r="K69" s="117" t="str">
        <f t="shared" ca="1" si="414"/>
        <v/>
      </c>
      <c r="L69" s="118" t="str">
        <f t="shared" si="394"/>
        <v/>
      </c>
      <c r="M69" s="117" t="str">
        <f t="shared" ca="1" si="415"/>
        <v/>
      </c>
      <c r="N69" s="118" t="str">
        <f t="shared" ref="N69:N76" si="431">IF($A69="","",IF(M69="","",IF($K$4="Media aritmética",(M69&lt;=$B69)*($E$5/$B$4)+(M69&gt;$B69)*0,IF(AND(ROUND(AVERAGE($C69,$E69,$G69,$I69,$K69,$M69,$O69,$Q69,$S69,$U69,$W69,$Y69,$AA69,$AC69,$AE69,$AG69,$AI69),2)-$B69/2&lt;=M69,(ROUND(AVERAGE($C69,$E69,$G69,$I69,$K69,$M69,$O69,$Q69,$S69,$U69,$W69,$Y69,$AA69,$AC69,$AE69,$AG69,$AI69),2)+$B69/2&gt;=M69)),($E$5/$B$4),0))))</f>
        <v/>
      </c>
      <c r="O69" s="117" t="str">
        <f t="shared" ca="1" si="416"/>
        <v/>
      </c>
      <c r="P69" s="118" t="str">
        <f t="shared" ref="P69:P76" si="432">IF($A69="","",IF(O69="","",IF($K$4="Media aritmética",(O69&lt;=$B69)*($E$5/$B$4)+(O69&gt;$B69)*0,IF(AND(ROUND(AVERAGE($C69,$E69,$G69,$I69,$K69,$M69,$O69,$Q69,$S69,$U69,$W69,$Y69,$AA69,$AC69,$AE69,$AG69,$AI69),2)-$B69/2&lt;=O69,(ROUND(AVERAGE($C69,$E69,$G69,$I69,$K69,$M69,$O69,$Q69,$S69,$U69,$W69,$Y69,$AA69,$AC69,$AE69,$AG69,$AI69),2)+$B69/2&gt;=O69)),($E$5/$B$4),0))))</f>
        <v/>
      </c>
      <c r="Q69" s="117" t="str">
        <f t="shared" ca="1" si="417"/>
        <v/>
      </c>
      <c r="R69" s="118" t="str">
        <f t="shared" ref="R69:R76" si="433">IF($A69="","",IF(Q69="","",IF($K$4="Media aritmética",(Q69&lt;=$B69)*($E$5/$B$4)+(Q69&gt;$B69)*0,IF(AND(ROUND(AVERAGE($C69,$E69,$G69,$I69,$K69,$M69,$O69,$Q69,$S69,$U69,$W69,$Y69,$AA69,$AC69,$AE69,$AG69,$AI69),2)-$B69/2&lt;=Q69,(ROUND(AVERAGE($C69,$E69,$G69,$I69,$K69,$M69,$O69,$Q69,$S69,$U69,$W69,$Y69,$AA69,$AC69,$AE69,$AG69,$AI69),2)+$B69/2&gt;=Q69)),($E$5/$B$4),0))))</f>
        <v/>
      </c>
      <c r="S69" s="117" t="str">
        <f t="shared" ca="1" si="418"/>
        <v/>
      </c>
      <c r="T69" s="118" t="str">
        <f t="shared" ref="T69:T76" si="434">IF($A69="","",IF(S69="","",IF($K$4="Media aritmética",(S69&lt;=$B69)*($E$5/$B$4)+(S69&gt;$B69)*0,IF(AND(ROUND(AVERAGE($C69,$E69,$G69,$I69,$K69,$M69,$O69,$Q69,$S69,$U69,$W69,$Y69,$AA69,$AC69,$AE69,$AG69,$AI69),2)-$B69/2&lt;=S69,(ROUND(AVERAGE($C69,$E69,$G69,$I69,$K69,$M69,$O69,$Q69,$S69,$U69,$W69,$Y69,$AA69,$AC69,$AE69,$AG69,$AI69),2)+$B69/2&gt;=S69)),($E$5/$B$4),0))))</f>
        <v/>
      </c>
      <c r="U69" s="117" t="str">
        <f t="shared" ca="1" si="419"/>
        <v/>
      </c>
      <c r="V69" s="118" t="str">
        <f t="shared" ref="V69:V76" si="435">IF($A69="","",IF(U69="","",IF($K$4="Media aritmética",(U69&lt;=$B69)*($E$5/$B$4)+(U69&gt;$B69)*0,IF(AND(ROUND(AVERAGE($C69,$E69,$G69,$I69,$K69,$M69,$O69,$Q69,$S69,$U69,$W69,$Y69,$AA69,$AC69,$AE69,$AG69,$AI69),2)-$B69/2&lt;=U69,(ROUND(AVERAGE($C69,$E69,$G69,$I69,$K69,$M69,$O69,$Q69,$S69,$U69,$W69,$Y69,$AA69,$AC69,$AE69,$AG69,$AI69),2)+$B69/2&gt;=U69)),($E$5/$B$4),0))))</f>
        <v/>
      </c>
      <c r="W69" s="117" t="str">
        <f t="shared" ca="1" si="420"/>
        <v/>
      </c>
      <c r="X69" s="118" t="str">
        <f t="shared" si="400"/>
        <v/>
      </c>
      <c r="Y69" s="117" t="str">
        <f t="shared" ca="1" si="421"/>
        <v/>
      </c>
      <c r="Z69" s="118" t="str">
        <f t="shared" si="401"/>
        <v/>
      </c>
      <c r="AA69" s="117" t="str">
        <f t="shared" ca="1" si="422"/>
        <v/>
      </c>
      <c r="AB69" s="118" t="str">
        <f t="shared" si="402"/>
        <v/>
      </c>
      <c r="AC69" s="117" t="str">
        <f t="shared" ca="1" si="423"/>
        <v/>
      </c>
      <c r="AD69" s="118" t="str">
        <f t="shared" si="403"/>
        <v/>
      </c>
      <c r="AE69" s="117" t="str">
        <f t="shared" ca="1" si="424"/>
        <v/>
      </c>
      <c r="AF69" s="118" t="str">
        <f t="shared" si="404"/>
        <v/>
      </c>
      <c r="AG69" s="117" t="str">
        <f t="shared" ca="1" si="425"/>
        <v/>
      </c>
      <c r="AH69" s="118" t="str">
        <f t="shared" si="405"/>
        <v/>
      </c>
      <c r="AI69" s="117" t="str">
        <f t="shared" ca="1" si="426"/>
        <v/>
      </c>
      <c r="AJ69" s="118" t="str">
        <f t="shared" si="406"/>
        <v/>
      </c>
      <c r="AK69" s="117" t="str">
        <f t="shared" ca="1" si="427"/>
        <v/>
      </c>
      <c r="AL69" s="118" t="str">
        <f t="shared" si="407"/>
        <v/>
      </c>
      <c r="AM69" s="117" t="str">
        <f t="shared" ca="1" si="428"/>
        <v/>
      </c>
      <c r="AN69" s="118" t="str">
        <f t="shared" si="408"/>
        <v/>
      </c>
      <c r="AO69" s="117" t="str">
        <f t="shared" ca="1" si="429"/>
        <v/>
      </c>
      <c r="AP69" s="118" t="str">
        <f t="shared" si="409"/>
        <v/>
      </c>
      <c r="AQ69" s="117" t="str">
        <f t="shared" ca="1" si="430"/>
        <v/>
      </c>
      <c r="AR69" s="118" t="str">
        <f t="shared" si="410"/>
        <v/>
      </c>
      <c r="AT69" s="232" t="e">
        <f t="shared" ca="1" si="103"/>
        <v>#DIV/0!</v>
      </c>
    </row>
    <row r="70" spans="1:46" ht="21.75" hidden="1" customHeight="1" x14ac:dyDescent="0.25">
      <c r="A70" s="328"/>
      <c r="B70" s="116" t="str">
        <f t="shared" si="83"/>
        <v/>
      </c>
      <c r="C70" s="117" t="str">
        <f t="shared" ca="1" si="411"/>
        <v/>
      </c>
      <c r="D70" s="118" t="str">
        <f t="shared" si="84"/>
        <v/>
      </c>
      <c r="E70" s="117" t="str">
        <f t="shared" ca="1" si="412"/>
        <v/>
      </c>
      <c r="F70" s="118" t="str">
        <f t="shared" si="85"/>
        <v/>
      </c>
      <c r="G70" s="117" t="str">
        <f t="shared" ca="1" si="47"/>
        <v/>
      </c>
      <c r="H70" s="118" t="str">
        <f t="shared" si="86"/>
        <v/>
      </c>
      <c r="I70" s="201" t="str">
        <f t="shared" ca="1" si="413"/>
        <v/>
      </c>
      <c r="J70" s="118" t="str">
        <f t="shared" si="393"/>
        <v/>
      </c>
      <c r="K70" s="117" t="str">
        <f t="shared" ca="1" si="414"/>
        <v/>
      </c>
      <c r="L70" s="118" t="str">
        <f t="shared" si="394"/>
        <v/>
      </c>
      <c r="M70" s="117" t="str">
        <f t="shared" ca="1" si="415"/>
        <v/>
      </c>
      <c r="N70" s="118" t="str">
        <f t="shared" si="431"/>
        <v/>
      </c>
      <c r="O70" s="117" t="str">
        <f t="shared" ca="1" si="416"/>
        <v/>
      </c>
      <c r="P70" s="118" t="str">
        <f t="shared" si="432"/>
        <v/>
      </c>
      <c r="Q70" s="117" t="str">
        <f t="shared" ca="1" si="417"/>
        <v/>
      </c>
      <c r="R70" s="118" t="str">
        <f t="shared" si="433"/>
        <v/>
      </c>
      <c r="S70" s="117" t="str">
        <f t="shared" ca="1" si="418"/>
        <v/>
      </c>
      <c r="T70" s="118" t="str">
        <f t="shared" si="434"/>
        <v/>
      </c>
      <c r="U70" s="117" t="str">
        <f t="shared" ca="1" si="419"/>
        <v/>
      </c>
      <c r="V70" s="118" t="str">
        <f t="shared" si="435"/>
        <v/>
      </c>
      <c r="W70" s="117" t="str">
        <f t="shared" ca="1" si="420"/>
        <v/>
      </c>
      <c r="X70" s="118" t="str">
        <f t="shared" si="400"/>
        <v/>
      </c>
      <c r="Y70" s="117" t="str">
        <f t="shared" ca="1" si="421"/>
        <v/>
      </c>
      <c r="Z70" s="118" t="str">
        <f t="shared" si="401"/>
        <v/>
      </c>
      <c r="AA70" s="117" t="str">
        <f t="shared" ca="1" si="422"/>
        <v/>
      </c>
      <c r="AB70" s="118" t="str">
        <f t="shared" si="402"/>
        <v/>
      </c>
      <c r="AC70" s="117" t="str">
        <f t="shared" ca="1" si="423"/>
        <v/>
      </c>
      <c r="AD70" s="118" t="str">
        <f t="shared" si="403"/>
        <v/>
      </c>
      <c r="AE70" s="117" t="str">
        <f t="shared" ca="1" si="424"/>
        <v/>
      </c>
      <c r="AF70" s="118" t="str">
        <f t="shared" si="404"/>
        <v/>
      </c>
      <c r="AG70" s="117" t="str">
        <f t="shared" ca="1" si="425"/>
        <v/>
      </c>
      <c r="AH70" s="118" t="str">
        <f t="shared" si="405"/>
        <v/>
      </c>
      <c r="AI70" s="117" t="str">
        <f t="shared" ca="1" si="426"/>
        <v/>
      </c>
      <c r="AJ70" s="118" t="str">
        <f t="shared" si="406"/>
        <v/>
      </c>
      <c r="AK70" s="117" t="str">
        <f t="shared" ca="1" si="427"/>
        <v/>
      </c>
      <c r="AL70" s="118" t="str">
        <f t="shared" si="407"/>
        <v/>
      </c>
      <c r="AM70" s="117" t="str">
        <f t="shared" ca="1" si="428"/>
        <v/>
      </c>
      <c r="AN70" s="118" t="str">
        <f t="shared" si="408"/>
        <v/>
      </c>
      <c r="AO70" s="117" t="str">
        <f t="shared" ca="1" si="429"/>
        <v/>
      </c>
      <c r="AP70" s="118" t="str">
        <f t="shared" si="409"/>
        <v/>
      </c>
      <c r="AQ70" s="117" t="str">
        <f t="shared" ca="1" si="430"/>
        <v/>
      </c>
      <c r="AR70" s="118" t="str">
        <f t="shared" si="410"/>
        <v/>
      </c>
      <c r="AT70" s="232" t="e">
        <f t="shared" ca="1" si="103"/>
        <v>#DIV/0!</v>
      </c>
    </row>
    <row r="71" spans="1:46" ht="21.75" hidden="1" customHeight="1" x14ac:dyDescent="0.25">
      <c r="A71" s="328"/>
      <c r="B71" s="116" t="str">
        <f t="shared" si="83"/>
        <v/>
      </c>
      <c r="C71" s="117" t="str">
        <f t="shared" ca="1" si="411"/>
        <v/>
      </c>
      <c r="D71" s="118" t="str">
        <f t="shared" si="84"/>
        <v/>
      </c>
      <c r="E71" s="117" t="str">
        <f t="shared" ca="1" si="412"/>
        <v/>
      </c>
      <c r="F71" s="118" t="str">
        <f t="shared" si="85"/>
        <v/>
      </c>
      <c r="G71" s="117" t="str">
        <f t="shared" ca="1" si="47"/>
        <v/>
      </c>
      <c r="H71" s="118" t="str">
        <f t="shared" si="86"/>
        <v/>
      </c>
      <c r="I71" s="201" t="str">
        <f t="shared" ca="1" si="413"/>
        <v/>
      </c>
      <c r="J71" s="118" t="str">
        <f t="shared" si="393"/>
        <v/>
      </c>
      <c r="K71" s="117" t="str">
        <f t="shared" ca="1" si="414"/>
        <v/>
      </c>
      <c r="L71" s="118" t="str">
        <f t="shared" si="394"/>
        <v/>
      </c>
      <c r="M71" s="117" t="str">
        <f t="shared" ca="1" si="415"/>
        <v/>
      </c>
      <c r="N71" s="118" t="str">
        <f t="shared" si="431"/>
        <v/>
      </c>
      <c r="O71" s="117" t="str">
        <f t="shared" ca="1" si="416"/>
        <v/>
      </c>
      <c r="P71" s="118" t="str">
        <f t="shared" si="432"/>
        <v/>
      </c>
      <c r="Q71" s="117" t="str">
        <f t="shared" ca="1" si="417"/>
        <v/>
      </c>
      <c r="R71" s="118" t="str">
        <f t="shared" si="433"/>
        <v/>
      </c>
      <c r="S71" s="117" t="str">
        <f t="shared" ca="1" si="418"/>
        <v/>
      </c>
      <c r="T71" s="118" t="str">
        <f t="shared" si="434"/>
        <v/>
      </c>
      <c r="U71" s="117" t="str">
        <f t="shared" ca="1" si="419"/>
        <v/>
      </c>
      <c r="V71" s="118" t="str">
        <f t="shared" si="435"/>
        <v/>
      </c>
      <c r="W71" s="117" t="str">
        <f t="shared" ca="1" si="420"/>
        <v/>
      </c>
      <c r="X71" s="118" t="str">
        <f t="shared" si="400"/>
        <v/>
      </c>
      <c r="Y71" s="117" t="str">
        <f t="shared" ca="1" si="421"/>
        <v/>
      </c>
      <c r="Z71" s="118" t="str">
        <f t="shared" si="401"/>
        <v/>
      </c>
      <c r="AA71" s="117" t="str">
        <f t="shared" ca="1" si="422"/>
        <v/>
      </c>
      <c r="AB71" s="118" t="str">
        <f t="shared" si="402"/>
        <v/>
      </c>
      <c r="AC71" s="117" t="str">
        <f t="shared" ca="1" si="423"/>
        <v/>
      </c>
      <c r="AD71" s="118" t="str">
        <f t="shared" si="403"/>
        <v/>
      </c>
      <c r="AE71" s="117" t="str">
        <f t="shared" ca="1" si="424"/>
        <v/>
      </c>
      <c r="AF71" s="118" t="str">
        <f t="shared" si="404"/>
        <v/>
      </c>
      <c r="AG71" s="117" t="str">
        <f t="shared" ca="1" si="425"/>
        <v/>
      </c>
      <c r="AH71" s="118" t="str">
        <f t="shared" si="405"/>
        <v/>
      </c>
      <c r="AI71" s="117" t="str">
        <f t="shared" ca="1" si="426"/>
        <v/>
      </c>
      <c r="AJ71" s="118" t="str">
        <f t="shared" si="406"/>
        <v/>
      </c>
      <c r="AK71" s="117" t="str">
        <f t="shared" ca="1" si="427"/>
        <v/>
      </c>
      <c r="AL71" s="118" t="str">
        <f t="shared" si="407"/>
        <v/>
      </c>
      <c r="AM71" s="117" t="str">
        <f t="shared" ca="1" si="428"/>
        <v/>
      </c>
      <c r="AN71" s="118" t="str">
        <f t="shared" si="408"/>
        <v/>
      </c>
      <c r="AO71" s="117" t="str">
        <f t="shared" ca="1" si="429"/>
        <v/>
      </c>
      <c r="AP71" s="118" t="str">
        <f t="shared" si="409"/>
        <v/>
      </c>
      <c r="AQ71" s="117" t="str">
        <f t="shared" ca="1" si="430"/>
        <v/>
      </c>
      <c r="AR71" s="118" t="str">
        <f t="shared" si="410"/>
        <v/>
      </c>
      <c r="AT71" s="232" t="e">
        <f t="shared" ca="1" si="103"/>
        <v>#DIV/0!</v>
      </c>
    </row>
    <row r="72" spans="1:46" ht="21.75" hidden="1" customHeight="1" x14ac:dyDescent="0.25">
      <c r="A72" s="328"/>
      <c r="B72" s="116" t="str">
        <f t="shared" si="83"/>
        <v/>
      </c>
      <c r="C72" s="117" t="str">
        <f t="shared" ca="1" si="411"/>
        <v/>
      </c>
      <c r="D72" s="118" t="str">
        <f t="shared" si="84"/>
        <v/>
      </c>
      <c r="E72" s="117" t="str">
        <f t="shared" ca="1" si="412"/>
        <v/>
      </c>
      <c r="F72" s="118" t="str">
        <f t="shared" si="85"/>
        <v/>
      </c>
      <c r="G72" s="117" t="str">
        <f t="shared" ca="1" si="47"/>
        <v/>
      </c>
      <c r="H72" s="118" t="str">
        <f t="shared" si="86"/>
        <v/>
      </c>
      <c r="I72" s="201" t="str">
        <f t="shared" ca="1" si="413"/>
        <v/>
      </c>
      <c r="J72" s="118" t="str">
        <f t="shared" si="393"/>
        <v/>
      </c>
      <c r="K72" s="117" t="str">
        <f t="shared" ca="1" si="414"/>
        <v/>
      </c>
      <c r="L72" s="118" t="str">
        <f t="shared" si="394"/>
        <v/>
      </c>
      <c r="M72" s="117" t="str">
        <f t="shared" ca="1" si="415"/>
        <v/>
      </c>
      <c r="N72" s="118" t="str">
        <f t="shared" si="431"/>
        <v/>
      </c>
      <c r="O72" s="117" t="str">
        <f t="shared" ca="1" si="416"/>
        <v/>
      </c>
      <c r="P72" s="118" t="str">
        <f t="shared" si="432"/>
        <v/>
      </c>
      <c r="Q72" s="117" t="str">
        <f t="shared" ca="1" si="417"/>
        <v/>
      </c>
      <c r="R72" s="118" t="str">
        <f t="shared" si="433"/>
        <v/>
      </c>
      <c r="S72" s="117" t="str">
        <f t="shared" ca="1" si="418"/>
        <v/>
      </c>
      <c r="T72" s="118" t="str">
        <f t="shared" si="434"/>
        <v/>
      </c>
      <c r="U72" s="117" t="str">
        <f t="shared" ca="1" si="419"/>
        <v/>
      </c>
      <c r="V72" s="118" t="str">
        <f t="shared" si="435"/>
        <v/>
      </c>
      <c r="W72" s="117" t="str">
        <f t="shared" ca="1" si="420"/>
        <v/>
      </c>
      <c r="X72" s="118" t="str">
        <f t="shared" si="400"/>
        <v/>
      </c>
      <c r="Y72" s="117" t="str">
        <f t="shared" ca="1" si="421"/>
        <v/>
      </c>
      <c r="Z72" s="118" t="str">
        <f t="shared" si="401"/>
        <v/>
      </c>
      <c r="AA72" s="117" t="str">
        <f t="shared" ca="1" si="422"/>
        <v/>
      </c>
      <c r="AB72" s="118" t="str">
        <f t="shared" si="402"/>
        <v/>
      </c>
      <c r="AC72" s="117" t="str">
        <f t="shared" ca="1" si="423"/>
        <v/>
      </c>
      <c r="AD72" s="118" t="str">
        <f t="shared" si="403"/>
        <v/>
      </c>
      <c r="AE72" s="117" t="str">
        <f t="shared" ca="1" si="424"/>
        <v/>
      </c>
      <c r="AF72" s="118" t="str">
        <f t="shared" si="404"/>
        <v/>
      </c>
      <c r="AG72" s="117" t="str">
        <f t="shared" ca="1" si="425"/>
        <v/>
      </c>
      <c r="AH72" s="118" t="str">
        <f t="shared" si="405"/>
        <v/>
      </c>
      <c r="AI72" s="117" t="str">
        <f t="shared" ca="1" si="426"/>
        <v/>
      </c>
      <c r="AJ72" s="118" t="str">
        <f t="shared" si="406"/>
        <v/>
      </c>
      <c r="AK72" s="117" t="str">
        <f t="shared" ca="1" si="427"/>
        <v/>
      </c>
      <c r="AL72" s="118" t="str">
        <f t="shared" si="407"/>
        <v/>
      </c>
      <c r="AM72" s="117" t="str">
        <f t="shared" ca="1" si="428"/>
        <v/>
      </c>
      <c r="AN72" s="118" t="str">
        <f t="shared" si="408"/>
        <v/>
      </c>
      <c r="AO72" s="117" t="str">
        <f t="shared" ca="1" si="429"/>
        <v/>
      </c>
      <c r="AP72" s="118" t="str">
        <f t="shared" si="409"/>
        <v/>
      </c>
      <c r="AQ72" s="117" t="str">
        <f t="shared" ca="1" si="430"/>
        <v/>
      </c>
      <c r="AR72" s="118" t="str">
        <f t="shared" si="410"/>
        <v/>
      </c>
      <c r="AT72" s="232" t="e">
        <f t="shared" ca="1" si="103"/>
        <v>#DIV/0!</v>
      </c>
    </row>
    <row r="73" spans="1:46" ht="21.75" hidden="1" customHeight="1" x14ac:dyDescent="0.25">
      <c r="A73" s="328"/>
      <c r="B73" s="116" t="str">
        <f t="shared" si="83"/>
        <v/>
      </c>
      <c r="C73" s="117" t="str">
        <f t="shared" ca="1" si="411"/>
        <v/>
      </c>
      <c r="D73" s="118" t="str">
        <f t="shared" si="84"/>
        <v/>
      </c>
      <c r="E73" s="117" t="str">
        <f t="shared" ca="1" si="412"/>
        <v/>
      </c>
      <c r="F73" s="118" t="str">
        <f t="shared" si="85"/>
        <v/>
      </c>
      <c r="G73" s="117" t="str">
        <f t="shared" ca="1" si="47"/>
        <v/>
      </c>
      <c r="H73" s="118" t="str">
        <f t="shared" si="86"/>
        <v/>
      </c>
      <c r="I73" s="201" t="str">
        <f t="shared" ca="1" si="413"/>
        <v/>
      </c>
      <c r="J73" s="118" t="str">
        <f t="shared" si="393"/>
        <v/>
      </c>
      <c r="K73" s="117" t="str">
        <f t="shared" ca="1" si="414"/>
        <v/>
      </c>
      <c r="L73" s="118" t="str">
        <f t="shared" si="394"/>
        <v/>
      </c>
      <c r="M73" s="117" t="str">
        <f t="shared" ca="1" si="415"/>
        <v/>
      </c>
      <c r="N73" s="118" t="str">
        <f t="shared" si="431"/>
        <v/>
      </c>
      <c r="O73" s="117" t="str">
        <f t="shared" ca="1" si="416"/>
        <v/>
      </c>
      <c r="P73" s="118" t="str">
        <f t="shared" si="432"/>
        <v/>
      </c>
      <c r="Q73" s="117" t="str">
        <f t="shared" ca="1" si="417"/>
        <v/>
      </c>
      <c r="R73" s="118" t="str">
        <f t="shared" si="433"/>
        <v/>
      </c>
      <c r="S73" s="117" t="str">
        <f t="shared" ca="1" si="418"/>
        <v/>
      </c>
      <c r="T73" s="118" t="str">
        <f t="shared" si="434"/>
        <v/>
      </c>
      <c r="U73" s="117" t="str">
        <f t="shared" ca="1" si="419"/>
        <v/>
      </c>
      <c r="V73" s="118" t="str">
        <f t="shared" si="435"/>
        <v/>
      </c>
      <c r="W73" s="117" t="str">
        <f t="shared" ca="1" si="420"/>
        <v/>
      </c>
      <c r="X73" s="118" t="str">
        <f t="shared" si="400"/>
        <v/>
      </c>
      <c r="Y73" s="117" t="str">
        <f t="shared" ca="1" si="421"/>
        <v/>
      </c>
      <c r="Z73" s="118" t="str">
        <f t="shared" si="401"/>
        <v/>
      </c>
      <c r="AA73" s="117" t="str">
        <f t="shared" ca="1" si="422"/>
        <v/>
      </c>
      <c r="AB73" s="118" t="str">
        <f t="shared" si="402"/>
        <v/>
      </c>
      <c r="AC73" s="117" t="str">
        <f t="shared" ca="1" si="423"/>
        <v/>
      </c>
      <c r="AD73" s="118" t="str">
        <f t="shared" si="403"/>
        <v/>
      </c>
      <c r="AE73" s="117" t="str">
        <f t="shared" ca="1" si="424"/>
        <v/>
      </c>
      <c r="AF73" s="118" t="str">
        <f t="shared" si="404"/>
        <v/>
      </c>
      <c r="AG73" s="117" t="str">
        <f t="shared" ca="1" si="425"/>
        <v/>
      </c>
      <c r="AH73" s="118" t="str">
        <f t="shared" si="405"/>
        <v/>
      </c>
      <c r="AI73" s="117" t="str">
        <f t="shared" ca="1" si="426"/>
        <v/>
      </c>
      <c r="AJ73" s="118" t="str">
        <f t="shared" si="406"/>
        <v/>
      </c>
      <c r="AK73" s="117" t="str">
        <f t="shared" ca="1" si="427"/>
        <v/>
      </c>
      <c r="AL73" s="118" t="str">
        <f t="shared" si="407"/>
        <v/>
      </c>
      <c r="AM73" s="117" t="str">
        <f t="shared" ca="1" si="428"/>
        <v/>
      </c>
      <c r="AN73" s="118" t="str">
        <f t="shared" si="408"/>
        <v/>
      </c>
      <c r="AO73" s="117" t="str">
        <f t="shared" ca="1" si="429"/>
        <v/>
      </c>
      <c r="AP73" s="118" t="str">
        <f t="shared" si="409"/>
        <v/>
      </c>
      <c r="AQ73" s="117" t="str">
        <f t="shared" ca="1" si="430"/>
        <v/>
      </c>
      <c r="AR73" s="118" t="str">
        <f t="shared" si="410"/>
        <v/>
      </c>
      <c r="AT73" s="232" t="e">
        <f t="shared" ca="1" si="103"/>
        <v>#DIV/0!</v>
      </c>
    </row>
    <row r="74" spans="1:46" ht="21.75" hidden="1" customHeight="1" x14ac:dyDescent="0.25">
      <c r="A74" s="328"/>
      <c r="B74" s="116" t="str">
        <f t="shared" si="83"/>
        <v/>
      </c>
      <c r="C74" s="117" t="str">
        <f t="shared" ca="1" si="411"/>
        <v/>
      </c>
      <c r="D74" s="118" t="str">
        <f t="shared" si="84"/>
        <v/>
      </c>
      <c r="E74" s="117" t="str">
        <f t="shared" ca="1" si="412"/>
        <v/>
      </c>
      <c r="F74" s="118" t="str">
        <f t="shared" si="85"/>
        <v/>
      </c>
      <c r="G74" s="117" t="str">
        <f t="shared" ca="1" si="47"/>
        <v/>
      </c>
      <c r="H74" s="118" t="str">
        <f t="shared" si="86"/>
        <v/>
      </c>
      <c r="I74" s="201" t="str">
        <f t="shared" ca="1" si="413"/>
        <v/>
      </c>
      <c r="J74" s="118" t="str">
        <f t="shared" si="393"/>
        <v/>
      </c>
      <c r="K74" s="117" t="str">
        <f t="shared" ca="1" si="414"/>
        <v/>
      </c>
      <c r="L74" s="118" t="str">
        <f t="shared" si="394"/>
        <v/>
      </c>
      <c r="M74" s="117" t="str">
        <f t="shared" ca="1" si="415"/>
        <v/>
      </c>
      <c r="N74" s="118" t="str">
        <f t="shared" si="431"/>
        <v/>
      </c>
      <c r="O74" s="117" t="str">
        <f t="shared" ca="1" si="416"/>
        <v/>
      </c>
      <c r="P74" s="118" t="str">
        <f t="shared" si="432"/>
        <v/>
      </c>
      <c r="Q74" s="117" t="str">
        <f t="shared" ca="1" si="417"/>
        <v/>
      </c>
      <c r="R74" s="118" t="str">
        <f t="shared" si="433"/>
        <v/>
      </c>
      <c r="S74" s="117" t="str">
        <f t="shared" ca="1" si="418"/>
        <v/>
      </c>
      <c r="T74" s="118" t="str">
        <f t="shared" si="434"/>
        <v/>
      </c>
      <c r="U74" s="117" t="str">
        <f t="shared" ca="1" si="419"/>
        <v/>
      </c>
      <c r="V74" s="118" t="str">
        <f t="shared" si="435"/>
        <v/>
      </c>
      <c r="W74" s="117" t="str">
        <f t="shared" ca="1" si="420"/>
        <v/>
      </c>
      <c r="X74" s="118" t="str">
        <f t="shared" si="400"/>
        <v/>
      </c>
      <c r="Y74" s="117" t="str">
        <f t="shared" ca="1" si="421"/>
        <v/>
      </c>
      <c r="Z74" s="118" t="str">
        <f t="shared" si="401"/>
        <v/>
      </c>
      <c r="AA74" s="117" t="str">
        <f t="shared" ca="1" si="422"/>
        <v/>
      </c>
      <c r="AB74" s="118" t="str">
        <f t="shared" si="402"/>
        <v/>
      </c>
      <c r="AC74" s="117" t="str">
        <f t="shared" ca="1" si="423"/>
        <v/>
      </c>
      <c r="AD74" s="118" t="str">
        <f t="shared" si="403"/>
        <v/>
      </c>
      <c r="AE74" s="117" t="str">
        <f t="shared" ca="1" si="424"/>
        <v/>
      </c>
      <c r="AF74" s="118" t="str">
        <f t="shared" si="404"/>
        <v/>
      </c>
      <c r="AG74" s="117" t="str">
        <f t="shared" ca="1" si="425"/>
        <v/>
      </c>
      <c r="AH74" s="118" t="str">
        <f t="shared" si="405"/>
        <v/>
      </c>
      <c r="AI74" s="117" t="str">
        <f t="shared" ca="1" si="426"/>
        <v/>
      </c>
      <c r="AJ74" s="118" t="str">
        <f t="shared" si="406"/>
        <v/>
      </c>
      <c r="AK74" s="117" t="str">
        <f t="shared" ca="1" si="427"/>
        <v/>
      </c>
      <c r="AL74" s="118" t="str">
        <f t="shared" si="407"/>
        <v/>
      </c>
      <c r="AM74" s="117" t="str">
        <f t="shared" ca="1" si="428"/>
        <v/>
      </c>
      <c r="AN74" s="118" t="str">
        <f t="shared" si="408"/>
        <v/>
      </c>
      <c r="AO74" s="117" t="str">
        <f t="shared" ca="1" si="429"/>
        <v/>
      </c>
      <c r="AP74" s="118" t="str">
        <f t="shared" si="409"/>
        <v/>
      </c>
      <c r="AQ74" s="117" t="str">
        <f t="shared" ca="1" si="430"/>
        <v/>
      </c>
      <c r="AR74" s="118" t="str">
        <f t="shared" si="410"/>
        <v/>
      </c>
      <c r="AT74" s="232" t="e">
        <f t="shared" ca="1" si="103"/>
        <v>#DIV/0!</v>
      </c>
    </row>
    <row r="75" spans="1:46" ht="21.75" hidden="1" customHeight="1" x14ac:dyDescent="0.25">
      <c r="A75" s="328"/>
      <c r="B75" s="116" t="str">
        <f t="shared" si="83"/>
        <v/>
      </c>
      <c r="C75" s="117" t="str">
        <f t="shared" ca="1" si="411"/>
        <v/>
      </c>
      <c r="D75" s="118" t="str">
        <f t="shared" si="84"/>
        <v/>
      </c>
      <c r="E75" s="117" t="str">
        <f t="shared" ca="1" si="412"/>
        <v/>
      </c>
      <c r="F75" s="118" t="str">
        <f t="shared" si="85"/>
        <v/>
      </c>
      <c r="G75" s="117" t="str">
        <f t="shared" ca="1" si="47"/>
        <v/>
      </c>
      <c r="H75" s="118" t="str">
        <f t="shared" si="86"/>
        <v/>
      </c>
      <c r="I75" s="201" t="str">
        <f t="shared" ca="1" si="413"/>
        <v/>
      </c>
      <c r="J75" s="118" t="str">
        <f t="shared" si="393"/>
        <v/>
      </c>
      <c r="K75" s="117" t="str">
        <f t="shared" ca="1" si="414"/>
        <v/>
      </c>
      <c r="L75" s="118" t="str">
        <f t="shared" si="394"/>
        <v/>
      </c>
      <c r="M75" s="117" t="str">
        <f t="shared" ca="1" si="415"/>
        <v/>
      </c>
      <c r="N75" s="118" t="str">
        <f t="shared" si="431"/>
        <v/>
      </c>
      <c r="O75" s="117" t="str">
        <f t="shared" ca="1" si="416"/>
        <v/>
      </c>
      <c r="P75" s="118" t="str">
        <f t="shared" si="432"/>
        <v/>
      </c>
      <c r="Q75" s="117" t="str">
        <f t="shared" ca="1" si="417"/>
        <v/>
      </c>
      <c r="R75" s="118" t="str">
        <f t="shared" si="433"/>
        <v/>
      </c>
      <c r="S75" s="117" t="str">
        <f t="shared" ca="1" si="418"/>
        <v/>
      </c>
      <c r="T75" s="118" t="str">
        <f t="shared" si="434"/>
        <v/>
      </c>
      <c r="U75" s="117" t="str">
        <f t="shared" ca="1" si="419"/>
        <v/>
      </c>
      <c r="V75" s="118" t="str">
        <f t="shared" si="435"/>
        <v/>
      </c>
      <c r="W75" s="117" t="str">
        <f t="shared" ca="1" si="420"/>
        <v/>
      </c>
      <c r="X75" s="118" t="str">
        <f t="shared" si="400"/>
        <v/>
      </c>
      <c r="Y75" s="117" t="str">
        <f t="shared" ca="1" si="421"/>
        <v/>
      </c>
      <c r="Z75" s="118" t="str">
        <f t="shared" si="401"/>
        <v/>
      </c>
      <c r="AA75" s="117" t="str">
        <f t="shared" ca="1" si="422"/>
        <v/>
      </c>
      <c r="AB75" s="118" t="str">
        <f t="shared" si="402"/>
        <v/>
      </c>
      <c r="AC75" s="117" t="str">
        <f t="shared" ca="1" si="423"/>
        <v/>
      </c>
      <c r="AD75" s="118" t="str">
        <f t="shared" si="403"/>
        <v/>
      </c>
      <c r="AE75" s="117" t="str">
        <f t="shared" ca="1" si="424"/>
        <v/>
      </c>
      <c r="AF75" s="118" t="str">
        <f t="shared" si="404"/>
        <v/>
      </c>
      <c r="AG75" s="117" t="str">
        <f t="shared" ca="1" si="425"/>
        <v/>
      </c>
      <c r="AH75" s="118" t="str">
        <f t="shared" si="405"/>
        <v/>
      </c>
      <c r="AI75" s="117" t="str">
        <f t="shared" ca="1" si="426"/>
        <v/>
      </c>
      <c r="AJ75" s="118" t="str">
        <f t="shared" si="406"/>
        <v/>
      </c>
      <c r="AK75" s="117" t="str">
        <f t="shared" ca="1" si="427"/>
        <v/>
      </c>
      <c r="AL75" s="118" t="str">
        <f t="shared" si="407"/>
        <v/>
      </c>
      <c r="AM75" s="117" t="str">
        <f t="shared" ca="1" si="428"/>
        <v/>
      </c>
      <c r="AN75" s="118" t="str">
        <f t="shared" si="408"/>
        <v/>
      </c>
      <c r="AO75" s="117" t="str">
        <f t="shared" ca="1" si="429"/>
        <v/>
      </c>
      <c r="AP75" s="118" t="str">
        <f t="shared" si="409"/>
        <v/>
      </c>
      <c r="AQ75" s="117" t="str">
        <f t="shared" ca="1" si="430"/>
        <v/>
      </c>
      <c r="AR75" s="118" t="str">
        <f t="shared" si="410"/>
        <v/>
      </c>
      <c r="AT75" s="232" t="e">
        <f t="shared" ca="1" si="103"/>
        <v>#DIV/0!</v>
      </c>
    </row>
    <row r="76" spans="1:46" ht="21.75" hidden="1" customHeight="1" x14ac:dyDescent="0.25">
      <c r="A76" s="328"/>
      <c r="B76" s="116" t="str">
        <f t="shared" si="83"/>
        <v/>
      </c>
      <c r="C76" s="117" t="str">
        <f t="shared" ca="1" si="411"/>
        <v/>
      </c>
      <c r="D76" s="118" t="str">
        <f t="shared" si="84"/>
        <v/>
      </c>
      <c r="E76" s="117" t="str">
        <f t="shared" ca="1" si="412"/>
        <v/>
      </c>
      <c r="F76" s="118" t="str">
        <f t="shared" si="85"/>
        <v/>
      </c>
      <c r="G76" s="117" t="str">
        <f t="shared" ca="1" si="47"/>
        <v/>
      </c>
      <c r="H76" s="118" t="str">
        <f t="shared" si="86"/>
        <v/>
      </c>
      <c r="I76" s="201" t="str">
        <f t="shared" ca="1" si="413"/>
        <v/>
      </c>
      <c r="J76" s="118" t="str">
        <f t="shared" si="393"/>
        <v/>
      </c>
      <c r="K76" s="117" t="str">
        <f t="shared" ca="1" si="414"/>
        <v/>
      </c>
      <c r="L76" s="118" t="str">
        <f t="shared" si="394"/>
        <v/>
      </c>
      <c r="M76" s="117" t="str">
        <f t="shared" ca="1" si="415"/>
        <v/>
      </c>
      <c r="N76" s="118" t="str">
        <f t="shared" si="431"/>
        <v/>
      </c>
      <c r="O76" s="117" t="str">
        <f t="shared" ca="1" si="416"/>
        <v/>
      </c>
      <c r="P76" s="118" t="str">
        <f t="shared" si="432"/>
        <v/>
      </c>
      <c r="Q76" s="117" t="str">
        <f t="shared" ca="1" si="417"/>
        <v/>
      </c>
      <c r="R76" s="118" t="str">
        <f t="shared" si="433"/>
        <v/>
      </c>
      <c r="S76" s="117" t="str">
        <f t="shared" ca="1" si="418"/>
        <v/>
      </c>
      <c r="T76" s="118" t="str">
        <f t="shared" si="434"/>
        <v/>
      </c>
      <c r="U76" s="117" t="str">
        <f t="shared" ca="1" si="419"/>
        <v/>
      </c>
      <c r="V76" s="118" t="str">
        <f t="shared" si="435"/>
        <v/>
      </c>
      <c r="W76" s="117" t="str">
        <f t="shared" ca="1" si="420"/>
        <v/>
      </c>
      <c r="X76" s="118" t="str">
        <f t="shared" si="400"/>
        <v/>
      </c>
      <c r="Y76" s="117" t="str">
        <f t="shared" ca="1" si="421"/>
        <v/>
      </c>
      <c r="Z76" s="118" t="str">
        <f t="shared" si="401"/>
        <v/>
      </c>
      <c r="AA76" s="117" t="str">
        <f t="shared" ca="1" si="422"/>
        <v/>
      </c>
      <c r="AB76" s="118" t="str">
        <f t="shared" si="402"/>
        <v/>
      </c>
      <c r="AC76" s="117" t="str">
        <f t="shared" ca="1" si="423"/>
        <v/>
      </c>
      <c r="AD76" s="118" t="str">
        <f t="shared" si="403"/>
        <v/>
      </c>
      <c r="AE76" s="117" t="str">
        <f t="shared" ca="1" si="424"/>
        <v/>
      </c>
      <c r="AF76" s="118" t="str">
        <f t="shared" si="404"/>
        <v/>
      </c>
      <c r="AG76" s="117" t="str">
        <f t="shared" ca="1" si="425"/>
        <v/>
      </c>
      <c r="AH76" s="118" t="str">
        <f t="shared" si="405"/>
        <v/>
      </c>
      <c r="AI76" s="117" t="str">
        <f t="shared" ca="1" si="426"/>
        <v/>
      </c>
      <c r="AJ76" s="118" t="str">
        <f t="shared" si="406"/>
        <v/>
      </c>
      <c r="AK76" s="117" t="str">
        <f t="shared" ca="1" si="427"/>
        <v/>
      </c>
      <c r="AL76" s="118" t="str">
        <f t="shared" si="407"/>
        <v/>
      </c>
      <c r="AM76" s="117" t="str">
        <f t="shared" ca="1" si="428"/>
        <v/>
      </c>
      <c r="AN76" s="118" t="str">
        <f t="shared" si="408"/>
        <v/>
      </c>
      <c r="AO76" s="117" t="str">
        <f t="shared" ca="1" si="429"/>
        <v/>
      </c>
      <c r="AP76" s="118" t="str">
        <f t="shared" si="409"/>
        <v/>
      </c>
      <c r="AQ76" s="117" t="str">
        <f t="shared" ca="1" si="430"/>
        <v/>
      </c>
      <c r="AR76" s="118" t="str">
        <f t="shared" si="410"/>
        <v/>
      </c>
      <c r="AT76" s="232" t="e">
        <f t="shared" ca="1" si="103"/>
        <v>#DIV/0!</v>
      </c>
    </row>
    <row r="77" spans="1:46" s="110" customFormat="1" ht="21" hidden="1" customHeight="1" x14ac:dyDescent="0.25">
      <c r="A77" s="328"/>
      <c r="B77" s="116" t="str">
        <f t="shared" si="83"/>
        <v/>
      </c>
      <c r="C77" s="117" t="str">
        <f t="shared" ca="1" si="411"/>
        <v/>
      </c>
      <c r="D77" s="118" t="str">
        <f t="shared" si="84"/>
        <v/>
      </c>
      <c r="E77" s="117" t="str">
        <f t="shared" ca="1" si="412"/>
        <v/>
      </c>
      <c r="F77" s="118" t="str">
        <f t="shared" si="85"/>
        <v/>
      </c>
      <c r="G77" s="117" t="str">
        <f t="shared" ca="1" si="47"/>
        <v/>
      </c>
      <c r="H77" s="118" t="str">
        <f t="shared" si="86"/>
        <v/>
      </c>
      <c r="I77" s="201" t="str">
        <f t="shared" ca="1" si="413"/>
        <v/>
      </c>
      <c r="J77" s="118" t="str">
        <f t="shared" si="393"/>
        <v/>
      </c>
      <c r="K77" s="117" t="str">
        <f t="shared" ca="1" si="414"/>
        <v/>
      </c>
      <c r="L77" s="118" t="str">
        <f t="shared" si="394"/>
        <v/>
      </c>
      <c r="M77" s="117" t="str">
        <f t="shared" ca="1" si="415"/>
        <v/>
      </c>
      <c r="N77" s="118" t="str">
        <f>IF($A77="","",IF(M77="","",IF($K$4="Media aritmética",(M77&lt;=$B77)*($E$5/$B$4)+(M77&gt;$B77)*0,IF(AND(ROUND(AVERAGE($C77,$E77,$G77,$I77,$K77,$M77,$O77,$Q77,$S77,$U77,$W77,$Y77,$AA77,$AC77,$AE77,$AG77,$AI77),2)-$B77/2&lt;=M77,(ROUND(AVERAGE($C77,$E77,$G77,$I77,$K77,$M77,$O77,$Q77,$S77,$U77,$W77,$Y77,$AA77,$AC77,$AE77,$AG77,$AI77),2)+$B77/2&gt;=M77)),($E$5/$B$4),0))))</f>
        <v/>
      </c>
      <c r="O77" s="117" t="str">
        <f t="shared" ca="1" si="416"/>
        <v/>
      </c>
      <c r="P77" s="118" t="str">
        <f>IF($A77="","",IF(O77="","",IF($K$4="Media aritmética",(O77&lt;=$B77)*($E$5/$B$4)+(O77&gt;$B77)*0,IF(AND(ROUND(AVERAGE($C77,$E77,$G77,$I77,$K77,$M77,$O77,$Q77,$S77,$U77,$W77,$Y77,$AA77,$AC77,$AE77,$AG77,$AI77),2)-$B77/2&lt;=O77,(ROUND(AVERAGE($C77,$E77,$G77,$I77,$K77,$M77,$O77,$Q77,$S77,$U77,$W77,$Y77,$AA77,$AC77,$AE77,$AG77,$AI77),2)+$B77/2&gt;=O77)),($E$5/$B$4),0))))</f>
        <v/>
      </c>
      <c r="Q77" s="117" t="str">
        <f t="shared" ca="1" si="417"/>
        <v/>
      </c>
      <c r="R77" s="118" t="str">
        <f>IF($A77="","",IF(Q77="","",IF($K$4="Media aritmética",(Q77&lt;=$B77)*($E$5/$B$4)+(Q77&gt;$B77)*0,IF(AND(ROUND(AVERAGE($C77,$E77,$G77,$I77,$K77,$M77,$O77,$Q77,$S77,$U77,$W77,$Y77,$AA77,$AC77,$AE77,$AG77,$AI77),2)-$B77/2&lt;=Q77,(ROUND(AVERAGE($C77,$E77,$G77,$I77,$K77,$M77,$O77,$Q77,$S77,$U77,$W77,$Y77,$AA77,$AC77,$AE77,$AG77,$AI77),2)+$B77/2&gt;=Q77)),($E$5/$B$4),0))))</f>
        <v/>
      </c>
      <c r="S77" s="117" t="str">
        <f t="shared" ca="1" si="418"/>
        <v/>
      </c>
      <c r="T77" s="118" t="str">
        <f>IF($A77="","",IF(S77="","",IF($K$4="Media aritmética",(S77&lt;=$B77)*($E$5/$B$4)+(S77&gt;$B77)*0,IF(AND(ROUND(AVERAGE($C77,$E77,$G77,$I77,$K77,$M77,$O77,$Q77,$S77,$U77,$W77,$Y77,$AA77,$AC77,$AE77,$AG77,$AI77),2)-$B77/2&lt;=S77,(ROUND(AVERAGE($C77,$E77,$G77,$I77,$K77,$M77,$O77,$Q77,$S77,$U77,$W77,$Y77,$AA77,$AC77,$AE77,$AG77,$AI77),2)+$B77/2&gt;=S77)),($E$5/$B$4),0))))</f>
        <v/>
      </c>
      <c r="U77" s="117" t="str">
        <f t="shared" ca="1" si="419"/>
        <v/>
      </c>
      <c r="V77" s="118" t="str">
        <f>IF($A77="","",IF(U77="","",IF($K$4="Media aritmética",(U77&lt;=$B77)*($E$5/$B$4)+(U77&gt;$B77)*0,IF(AND(ROUND(AVERAGE($C77,$E77,$G77,$I77,$K77,$M77,$O77,$Q77,$S77,$U77,$W77,$Y77,$AA77,$AC77,$AE77,$AG77,$AI77),2)-$B77/2&lt;=U77,(ROUND(AVERAGE($C77,$E77,$G77,$I77,$K77,$M77,$O77,$Q77,$S77,$U77,$W77,$Y77,$AA77,$AC77,$AE77,$AG77,$AI77),2)+$B77/2&gt;=U77)),($E$5/$B$4),0))))</f>
        <v/>
      </c>
      <c r="W77" s="117" t="str">
        <f t="shared" ca="1" si="420"/>
        <v/>
      </c>
      <c r="X77" s="118" t="str">
        <f>IF($A77="","",IF(W77="","",IF($K$4="Media aritmética",(W77&lt;=$B77)*($E$5/$B$4)+(W77&gt;$B77)*0,IF(AND(ROUND(AVERAGE($C77,$E77,$G77,$I77,$K77,$M77,$O77,$Q77,$S77,$U77,$W77,$Y77,$AA77,$AC77,$AE77,$AG77,$AI77),2)-$B77/2&lt;=W77,(ROUND(AVERAGE($C77,$E77,$G77,$I77,$K77,$M77,$O77,$Q77,$S77,$U77,$W77,$Y77,$AA77,$AC77,$AE77,$AG77,$AI77),2)+$B77/2&gt;=W77)),($E$5/$B$4),0))))</f>
        <v/>
      </c>
      <c r="Y77" s="117" t="str">
        <f t="shared" ca="1" si="421"/>
        <v/>
      </c>
      <c r="Z77" s="118" t="str">
        <f>IF($A77="","",IF(Y77="","",IF($K$4="Media aritmética",(Y77&lt;=$B77)*($E$5/$B$4)+(Y77&gt;$B77)*0,IF(AND(ROUND(AVERAGE($C77,$E77,$G77,$I77,$K77,$M77,$O77,$Q77,$S77,$U77,$W77,$Y77,$AA77,$AC77,$AE77,$AG77,$AI77),2)-$B77/2&lt;=Y77,(ROUND(AVERAGE($C77,$E77,$G77,$I77,$K77,$M77,$O77,$Q77,$S77,$U77,$W77,$Y77,$AA77,$AC77,$AE77,$AG77,$AI77),2)+$B77/2&gt;=Y77)),($E$5/$B$4),0))))</f>
        <v/>
      </c>
      <c r="AA77" s="117" t="str">
        <f t="shared" ca="1" si="422"/>
        <v/>
      </c>
      <c r="AB77" s="118" t="str">
        <f>IF($A77="","",IF(AA77="","",IF($K$4="Media aritmética",(AA77&lt;=$B77)*($E$5/$B$4)+(AA77&gt;$B77)*0,IF(AND(ROUND(AVERAGE($C77,$E77,$G77,$I77,$K77,$M77,$O77,$Q77,$S77,$U77,$W77,$Y77,$AA77,$AC77,$AE77,$AG77,$AI77),2)-$B77/2&lt;=AA77,(ROUND(AVERAGE($C77,$E77,$G77,$I77,$K77,$M77,$O77,$Q77,$S77,$U77,$W77,$Y77,$AA77,$AC77,$AE77,$AG77,$AI77),2)+$B77/2&gt;=AA77)),($E$5/$B$4),0))))</f>
        <v/>
      </c>
      <c r="AC77" s="117" t="str">
        <f t="shared" ca="1" si="423"/>
        <v/>
      </c>
      <c r="AD77" s="118" t="str">
        <f>IF($A77="","",IF(AC77="","",IF($K$4="Media aritmética",(AC77&lt;=$B77)*($E$5/$B$4)+(AC77&gt;$B77)*0,IF(AND(ROUND(AVERAGE($C77,$E77,$G77,$I77,$K77,$M77,$O77,$Q77,$S77,$U77,$W77,$Y77,$AA77,$AC77,$AE77,$AG77,$AI77),2)-$B77/2&lt;=AC77,(ROUND(AVERAGE($C77,$E77,$G77,$I77,$K77,$M77,$O77,$Q77,$S77,$U77,$W77,$Y77,$AA77,$AC77,$AE77,$AG77,$AI77),2)+$B77/2&gt;=AC77)),($E$5/$B$4),0))))</f>
        <v/>
      </c>
      <c r="AE77" s="117" t="str">
        <f t="shared" ca="1" si="424"/>
        <v/>
      </c>
      <c r="AF77" s="118" t="str">
        <f>IF($A77="","",IF(AE77="","",IF($K$4="Media aritmética",(AE77&lt;=$B77)*($E$5/$B$4)+(AE77&gt;$B77)*0,IF(AND(ROUND(AVERAGE($C77,$E77,$G77,$I77,$K77,$M77,$O77,$Q77,$S77,$U77,$W77,$Y77,$AA77,$AC77,$AE77,$AG77,$AI77),2)-$B77/2&lt;=AE77,(ROUND(AVERAGE($C77,$E77,$G77,$I77,$K77,$M77,$O77,$Q77,$S77,$U77,$W77,$Y77,$AA77,$AC77,$AE77,$AG77,$AI77),2)+$B77/2&gt;=AE77)),($E$5/$B$4),0))))</f>
        <v/>
      </c>
      <c r="AG77" s="117" t="str">
        <f t="shared" ca="1" si="425"/>
        <v/>
      </c>
      <c r="AH77" s="118" t="str">
        <f>IF($A77="","",IF(AG77="","",IF($K$4="Media aritmética",(AG77&lt;=$B77)*($E$5/$B$4)+(AG77&gt;$B77)*0,IF(AND(ROUND(AVERAGE($C77,$E77,$G77,$I77,$K77,$M77,$O77,$Q77,$S77,$U77,$W77,$Y77,$AA77,$AC77,$AE77,$AG77,$AI77),2)-$B77/2&lt;=AG77,(ROUND(AVERAGE($C77,$E77,$G77,$I77,$K77,$M77,$O77,$Q77,$S77,$U77,$W77,$Y77,$AA77,$AC77,$AE77,$AG77,$AI77),2)+$B77/2&gt;=AG77)),($E$5/$B$4),0))))</f>
        <v/>
      </c>
      <c r="AI77" s="117" t="str">
        <f t="shared" ca="1" si="426"/>
        <v/>
      </c>
      <c r="AJ77" s="118" t="str">
        <f>IF($A77="","",IF(AI77="","",IF($K$4="Media aritmética",(AI77&lt;=$B77)*($E$5/$B$4)+(AI77&gt;$B77)*0,IF(AND(ROUND(AVERAGE($C77,$E77,$G77,$I77,$K77,$M77,$O77,$Q77,$S77,$U77,$W77,$Y77,$AA77,$AC77,$AE77,$AG77,$AI77),2)-$B77/2&lt;=AI77,(ROUND(AVERAGE($C77,$E77,$G77,$I77,$K77,$M77,$O77,$Q77,$S77,$U77,$W77,$Y77,$AA77,$AC77,$AE77,$AG77,$AI77),2)+$B77/2&gt;=AI77)),($E$5/$B$4),0))))</f>
        <v/>
      </c>
      <c r="AK77" s="117" t="str">
        <f t="shared" ca="1" si="427"/>
        <v/>
      </c>
      <c r="AL77" s="118" t="str">
        <f>IF($A77="","",IF(AK77="","",IF($K$4="Media aritmética",(AK77&lt;=$B77)*($E$5/$B$4)+(AK77&gt;$B77)*0,IF(AND(ROUND(AVERAGE($C77,$E77,$G77,$I77,$K77,$M77,$O77,$Q77,$S77,$U77,$W77,$Y77,$AA77,$AC77,$AE77,$AG77,$AI77),2)-$B77/2&lt;=AK77,(ROUND(AVERAGE($C77,$E77,$G77,$I77,$K77,$M77,$O77,$Q77,$S77,$U77,$W77,$Y77,$AA77,$AC77,$AE77,$AG77,$AI77),2)+$B77/2&gt;=AK77)),($E$5/$B$4),0))))</f>
        <v/>
      </c>
      <c r="AM77" s="117" t="str">
        <f t="shared" ca="1" si="428"/>
        <v/>
      </c>
      <c r="AN77" s="118" t="str">
        <f>IF($A77="","",IF(AM77="","",IF($K$4="Media aritmética",(AM77&lt;=$B77)*($E$5/$B$4)+(AM77&gt;$B77)*0,IF(AND(ROUND(AVERAGE($C77,$E77,$G77,$I77,$K77,$M77,$O77,$Q77,$S77,$U77,$W77,$Y77,$AA77,$AC77,$AE77,$AG77,$AI77),2)-$B77/2&lt;=AM77,(ROUND(AVERAGE($C77,$E77,$G77,$I77,$K77,$M77,$O77,$Q77,$S77,$U77,$W77,$Y77,$AA77,$AC77,$AE77,$AG77,$AI77),2)+$B77/2&gt;=AM77)),($E$5/$B$4),0))))</f>
        <v/>
      </c>
      <c r="AO77" s="117" t="str">
        <f t="shared" ca="1" si="429"/>
        <v/>
      </c>
      <c r="AP77" s="118" t="str">
        <f>IF($A77="","",IF(AO77="","",IF($K$4="Media aritmética",(AO77&lt;=$B77)*($E$5/$B$4)+(AO77&gt;$B77)*0,IF(AND(ROUND(AVERAGE($C77,$E77,$G77,$I77,$K77,$M77,$O77,$Q77,$S77,$U77,$W77,$Y77,$AA77,$AC77,$AE77,$AG77,$AI77),2)-$B77/2&lt;=AO77,(ROUND(AVERAGE($C77,$E77,$G77,$I77,$K77,$M77,$O77,$Q77,$S77,$U77,$W77,$Y77,$AA77,$AC77,$AE77,$AG77,$AI77),2)+$B77/2&gt;=AO77)),($E$5/$B$4),0))))</f>
        <v/>
      </c>
      <c r="AQ77" s="117" t="str">
        <f t="shared" ca="1" si="430"/>
        <v/>
      </c>
      <c r="AR77" s="118" t="str">
        <f>IF($A77="","",IF(AQ77="","",IF($K$4="Media aritmética",(AQ77&lt;=$B77)*($E$5/$B$4)+(AQ77&gt;$B77)*0,IF(AND(ROUND(AVERAGE($C77,$E77,$G77,$I77,$K77,$M77,$O77,$Q77,$S77,$U77,$W77,$Y77,$AA77,$AC77,$AE77,$AG77,$AI77),2)-$B77/2&lt;=AQ77,(ROUND(AVERAGE($C77,$E77,$G77,$I77,$K77,$M77,$O77,$Q77,$S77,$U77,$W77,$Y77,$AA77,$AC77,$AE77,$AG77,$AI77),2)+$B77/2&gt;=AQ77)),($E$5/$B$4),0))))</f>
        <v/>
      </c>
      <c r="AT77" s="232" t="e">
        <f t="shared" ca="1" si="103"/>
        <v>#DIV/0!</v>
      </c>
    </row>
    <row r="78" spans="1:46" s="110" customFormat="1" ht="21" hidden="1" customHeight="1" x14ac:dyDescent="0.25">
      <c r="A78" s="328"/>
      <c r="B78" s="116" t="str">
        <f t="shared" si="83"/>
        <v/>
      </c>
      <c r="C78" s="117" t="str">
        <f t="shared" ref="C78:C92" ca="1" si="436">IF($C$8="Habilitado",IF($A78="","",ROUND(VLOOKUP($A78,OFERENTE_1,16,FALSE),2)),"")</f>
        <v/>
      </c>
      <c r="D78" s="118" t="str">
        <f t="shared" si="84"/>
        <v/>
      </c>
      <c r="E78" s="117" t="str">
        <f t="shared" ref="E78:E92" ca="1" si="437">IF($E$8="Habilitado",IF($A78="","",ROUND(VLOOKUP($A78,OFERENTE_2,16,FALSE),2)),"")</f>
        <v/>
      </c>
      <c r="F78" s="118" t="str">
        <f t="shared" si="85"/>
        <v/>
      </c>
      <c r="G78" s="117" t="str">
        <f t="shared" ref="G78:G92" ca="1" si="438">IF($G$8="Habilitado",IF($A78="","",ROUND(VLOOKUP($A78,OFERENTE_3,15,FALSE),2)),"")</f>
        <v/>
      </c>
      <c r="H78" s="118" t="str">
        <f t="shared" si="86"/>
        <v/>
      </c>
      <c r="I78" s="201" t="str">
        <f t="shared" ref="I78:I92" ca="1" si="439">IF($I$8="Habilitado",IF($A78="","",ROUND(VLOOKUP($A78,OFERENTE_4,16,FALSE),2)),"")</f>
        <v/>
      </c>
      <c r="J78" s="118" t="str">
        <f t="shared" si="393"/>
        <v/>
      </c>
      <c r="K78" s="117" t="str">
        <f t="shared" ref="K78:K92" ca="1" si="440">IF($K$8="Habilitado",IF($A78="","",ROUND(VLOOKUP($A78,OFERENTE_5,16,FALSE),2)),"")</f>
        <v/>
      </c>
      <c r="L78" s="118" t="str">
        <f t="shared" si="394"/>
        <v/>
      </c>
      <c r="M78" s="117" t="str">
        <f t="shared" ref="M78:M92" ca="1" si="441">IF($M$8="Habilitado",IF($A78="","",ROUND(VLOOKUP($A78,OFERENTE_6,16,FALSE),2)),"")</f>
        <v/>
      </c>
      <c r="N78" s="118" t="str">
        <f t="shared" ref="N78:N101" si="442">IF($A78="","",IF(M78="","",IF($K$4="Media aritmética",(M78&lt;=$B78)*($E$5/$B$4)+(M78&gt;$B78)*0,IF(AND(ROUND(AVERAGE($C78,$E78,$G78,$I78,$K78,$M78,$O78,$Q78,$S78,$U78,$W78,$Y78,$AA78,$AC78,$AE78,$AG78,$AI78),2)-$B78/2&lt;=M78,(ROUND(AVERAGE($C78,$E78,$G78,$I78,$K78,$M78,$O78,$Q78,$S78,$U78,$W78,$Y78,$AA78,$AC78,$AE78,$AG78,$AI78),2)+$B78/2&gt;=M78)),($E$5/$B$4),0))))</f>
        <v/>
      </c>
      <c r="O78" s="117" t="str">
        <f t="shared" ref="O78:O92" ca="1" si="443">IF($O$8="Habilitado",IF($A78="","",ROUND(VLOOKUP($A78,OFERENTE_7,16,FALSE),2)),"")</f>
        <v/>
      </c>
      <c r="P78" s="118" t="str">
        <f t="shared" ref="P78:P101" si="444">IF($A78="","",IF(O78="","",IF($K$4="Media aritmética",(O78&lt;=$B78)*($E$5/$B$4)+(O78&gt;$B78)*0,IF(AND(ROUND(AVERAGE($C78,$E78,$G78,$I78,$K78,$M78,$O78,$Q78,$S78,$U78,$W78,$Y78,$AA78,$AC78,$AE78,$AG78,$AI78),2)-$B78/2&lt;=O78,(ROUND(AVERAGE($C78,$E78,$G78,$I78,$K78,$M78,$O78,$Q78,$S78,$U78,$W78,$Y78,$AA78,$AC78,$AE78,$AG78,$AI78),2)+$B78/2&gt;=O78)),($E$5/$B$4),0))))</f>
        <v/>
      </c>
      <c r="Q78" s="117" t="str">
        <f t="shared" ref="Q78:Q92" ca="1" si="445">IF($Q$8="Habilitado",IF($A78="","",ROUND(VLOOKUP($A78,OFERENTE_8,16,FALSE),2)),"")</f>
        <v/>
      </c>
      <c r="R78" s="118" t="str">
        <f t="shared" ref="R78:R101" si="446">IF($A78="","",IF(Q78="","",IF($K$4="Media aritmética",(Q78&lt;=$B78)*($E$5/$B$4)+(Q78&gt;$B78)*0,IF(AND(ROUND(AVERAGE($C78,$E78,$G78,$I78,$K78,$M78,$O78,$Q78,$S78,$U78,$W78,$Y78,$AA78,$AC78,$AE78,$AG78,$AI78),2)-$B78/2&lt;=Q78,(ROUND(AVERAGE($C78,$E78,$G78,$I78,$K78,$M78,$O78,$Q78,$S78,$U78,$W78,$Y78,$AA78,$AC78,$AE78,$AG78,$AI78),2)+$B78/2&gt;=Q78)),($E$5/$B$4),0))))</f>
        <v/>
      </c>
      <c r="S78" s="117" t="str">
        <f t="shared" ref="S78:S92" ca="1" si="447">IF($S$8="Habilitado",IF($A78="","",ROUND(VLOOKUP($A78,OFERENTE_9,16,FALSE),2)),"")</f>
        <v/>
      </c>
      <c r="T78" s="118" t="str">
        <f t="shared" ref="T78:T101" si="448">IF($A78="","",IF(S78="","",IF($K$4="Media aritmética",(S78&lt;=$B78)*($E$5/$B$4)+(S78&gt;$B78)*0,IF(AND(ROUND(AVERAGE($C78,$E78,$G78,$I78,$K78,$M78,$O78,$Q78,$S78,$U78,$W78,$Y78,$AA78,$AC78,$AE78,$AG78,$AI78),2)-$B78/2&lt;=S78,(ROUND(AVERAGE($C78,$E78,$G78,$I78,$K78,$M78,$O78,$Q78,$S78,$U78,$W78,$Y78,$AA78,$AC78,$AE78,$AG78,$AI78),2)+$B78/2&gt;=S78)),($E$5/$B$4),0))))</f>
        <v/>
      </c>
      <c r="U78" s="117" t="str">
        <f t="shared" ref="U78:U92" ca="1" si="449">IF($U$8="Habilitado",IF($A78="","",ROUND(VLOOKUP($A78,OFERENTE_10,16,FALSE),2)),"")</f>
        <v/>
      </c>
      <c r="V78" s="118" t="str">
        <f t="shared" ref="V78:V101" si="450">IF($A78="","",IF(U78="","",IF($K$4="Media aritmética",(U78&lt;=$B78)*($E$5/$B$4)+(U78&gt;$B78)*0,IF(AND(ROUND(AVERAGE($C78,$E78,$G78,$I78,$K78,$M78,$O78,$Q78,$S78,$U78,$W78,$Y78,$AA78,$AC78,$AE78,$AG78,$AI78),2)-$B78/2&lt;=U78,(ROUND(AVERAGE($C78,$E78,$G78,$I78,$K78,$M78,$O78,$Q78,$S78,$U78,$W78,$Y78,$AA78,$AC78,$AE78,$AG78,$AI78),2)+$B78/2&gt;=U78)),($E$5/$B$4),0))))</f>
        <v/>
      </c>
      <c r="W78" s="117" t="str">
        <f t="shared" ref="W78:W83" ca="1" si="451">IF($W$8="Habilitado",IF($A78="","",ROUND(VLOOKUP($A78,OFERENTE_11,16,FALSE),2)),"")</f>
        <v/>
      </c>
      <c r="X78" s="118" t="str">
        <f t="shared" ref="X78:X101" si="452">IF($A78="","",IF(W78="","",IF($K$4="Media aritmética",(W78&lt;=$B78)*($E$5/$B$4)+(W78&gt;$B78)*0,IF(AND(ROUND(AVERAGE($C78,$E78,$G78,$I78,$K78,$M78,$O78,$Q78,$S78,$U78,$W78,$Y78,$AA78,$AC78,$AE78,$AG78,$AI78),2)-$B78/2&lt;=W78,(ROUND(AVERAGE($C78,$E78,$G78,$I78,$K78,$M78,$O78,$Q78,$S78,$U78,$W78,$Y78,$AA78,$AC78,$AE78,$AG78,$AI78),2)+$B78/2&gt;=W78)),($E$5/$B$4),0))))</f>
        <v/>
      </c>
      <c r="Y78" s="117" t="str">
        <f t="shared" ref="Y78:Y83" ca="1" si="453">IF($Y$8="Habilitado",IF($A78="","",ROUND(VLOOKUP($A78,OFERENTE_12,16,FALSE),2)),"")</f>
        <v/>
      </c>
      <c r="Z78" s="118" t="str">
        <f t="shared" ref="Z78:Z101" si="454">IF($A78="","",IF(Y78="","",IF($K$4="Media aritmética",(Y78&lt;=$B78)*($E$5/$B$4)+(Y78&gt;$B78)*0,IF(AND(ROUND(AVERAGE($C78,$E78,$G78,$I78,$K78,$M78,$O78,$Q78,$S78,$U78,$W78,$Y78,$AA78,$AC78,$AE78,$AG78,$AI78),2)-$B78/2&lt;=Y78,(ROUND(AVERAGE($C78,$E78,$G78,$I78,$K78,$M78,$O78,$Q78,$S78,$U78,$W78,$Y78,$AA78,$AC78,$AE78,$AG78,$AI78),2)+$B78/2&gt;=Y78)),($E$5/$B$4),0))))</f>
        <v/>
      </c>
      <c r="AA78" s="117" t="str">
        <f t="shared" ref="AA78:AA83" ca="1" si="455">IF($AA$8="Habilitado",IF($A78="","",ROUND(VLOOKUP($A78,OFERENTE_13,16,FALSE),2)),"")</f>
        <v/>
      </c>
      <c r="AB78" s="118" t="str">
        <f t="shared" ref="AB78:AB101" si="456">IF($A78="","",IF(AA78="","",IF($K$4="Media aritmética",(AA78&lt;=$B78)*($E$5/$B$4)+(AA78&gt;$B78)*0,IF(AND(ROUND(AVERAGE($C78,$E78,$G78,$I78,$K78,$M78,$O78,$Q78,$S78,$U78,$W78,$Y78,$AA78,$AC78,$AE78,$AG78,$AI78),2)-$B78/2&lt;=AA78,(ROUND(AVERAGE($C78,$E78,$G78,$I78,$K78,$M78,$O78,$Q78,$S78,$U78,$W78,$Y78,$AA78,$AC78,$AE78,$AG78,$AI78),2)+$B78/2&gt;=AA78)),($E$5/$B$4),0))))</f>
        <v/>
      </c>
      <c r="AC78" s="117" t="str">
        <f t="shared" ref="AC78:AC83" ca="1" si="457">IF($AC$8="Habilitado",IF($A78="","",ROUND(VLOOKUP($A78,OFERENTE_14,16,FALSE),2)),"")</f>
        <v/>
      </c>
      <c r="AD78" s="118" t="str">
        <f t="shared" ref="AD78:AD101" si="458">IF($A78="","",IF(AC78="","",IF($K$4="Media aritmética",(AC78&lt;=$B78)*($E$5/$B$4)+(AC78&gt;$B78)*0,IF(AND(ROUND(AVERAGE($C78,$E78,$G78,$I78,$K78,$M78,$O78,$Q78,$S78,$U78,$W78,$Y78,$AA78,$AC78,$AE78,$AG78,$AI78),2)-$B78/2&lt;=AC78,(ROUND(AVERAGE($C78,$E78,$G78,$I78,$K78,$M78,$O78,$Q78,$S78,$U78,$W78,$Y78,$AA78,$AC78,$AE78,$AG78,$AI78),2)+$B78/2&gt;=AC78)),($E$5/$B$4),0))))</f>
        <v/>
      </c>
      <c r="AE78" s="117" t="str">
        <f t="shared" ref="AE78:AE83" ca="1" si="459">IF($AE$8="Habilitado",IF($A78="","",ROUND(VLOOKUP($A78,OFERENTE_15,16,FALSE),2)),"")</f>
        <v/>
      </c>
      <c r="AF78" s="118" t="str">
        <f t="shared" ref="AF78:AF83" si="460">IF($A78="","",IF(AE78="","",IF($K$4="Media aritmética",(AE78&lt;=$B78)*($E$5/$B$4)+(AE78&gt;$B78)*0,IF(AND(ROUND(AVERAGE($C78,$E78,$G78,$I78,$K78,$M78,$O78,$Q78,$S78,$U78,$W78,$Y78,$AA78,$AC78,$AE78,$AG78,$AI78),2)-$B78/2&lt;=AE78,(ROUND(AVERAGE($C78,$E78,$G78,$I78,$K78,$M78,$O78,$Q78,$S78,$U78,$W78,$Y78,$AA78,$AC78,$AE78,$AG78,$AI78),2)+$B78/2&gt;=AE78)),($E$5/$B$4),0))))</f>
        <v/>
      </c>
      <c r="AG78" s="117" t="str">
        <f t="shared" ref="AG78:AG83" ca="1" si="461">IF($AG$8="Habilitado",IF($A78="","",ROUND(VLOOKUP($A78,OFERENTE_16,16,FALSE),2)),"")</f>
        <v/>
      </c>
      <c r="AH78" s="118" t="str">
        <f t="shared" ref="AH78:AH83" si="462">IF($A78="","",IF(AG78="","",IF($K$4="Media aritmética",(AG78&lt;=$B78)*($E$5/$B$4)+(AG78&gt;$B78)*0,IF(AND(ROUND(AVERAGE($C78,$E78,$G78,$I78,$K78,$M78,$O78,$Q78,$S78,$U78,$W78,$Y78,$AA78,$AC78,$AE78,$AG78,$AI78),2)-$B78/2&lt;=AG78,(ROUND(AVERAGE($C78,$E78,$G78,$I78,$K78,$M78,$O78,$Q78,$S78,$U78,$W78,$Y78,$AA78,$AC78,$AE78,$AG78,$AI78),2)+$B78/2&gt;=AG78)),($E$5/$B$4),0))))</f>
        <v/>
      </c>
      <c r="AI78" s="117" t="str">
        <f t="shared" ref="AI78:AI83" ca="1" si="463">IF($AI$8="Habilitado",IF($A78="","",ROUND(VLOOKUP($A78,OFERENTE_17,16,FALSE),2)),"")</f>
        <v/>
      </c>
      <c r="AJ78" s="118" t="str">
        <f t="shared" ref="AJ78:AJ83" si="464">IF($A78="","",IF(AI78="","",IF($K$4="Media aritmética",(AI78&lt;=$B78)*($E$5/$B$4)+(AI78&gt;$B78)*0,IF(AND(ROUND(AVERAGE($C78,$E78,$G78,$I78,$K78,$M78,$O78,$Q78,$S78,$U78,$W78,$Y78,$AA78,$AC78,$AE78,$AG78,$AI78),2)-$B78/2&lt;=AI78,(ROUND(AVERAGE($C78,$E78,$G78,$I78,$K78,$M78,$O78,$Q78,$S78,$U78,$W78,$Y78,$AA78,$AC78,$AE78,$AG78,$AI78),2)+$B78/2&gt;=AI78)),($E$5/$B$4),0))))</f>
        <v/>
      </c>
      <c r="AK78" s="117" t="str">
        <f t="shared" ref="AK78:AK83" ca="1" si="465">IF($AK$8="Habilitado",IF($A78="","",ROUND(VLOOKUP($A78,OFERENTE_18,16,FALSE),2)),"")</f>
        <v/>
      </c>
      <c r="AL78" s="118" t="str">
        <f t="shared" ref="AL78:AL83" si="466">IF($A78="","",IF(AK78="","",IF($K$4="Media aritmética",(AK78&lt;=$B78)*($E$5/$B$4)+(AK78&gt;$B78)*0,IF(AND(ROUND(AVERAGE($C78,$E78,$G78,$I78,$K78,$M78,$O78,$Q78,$S78,$U78,$W78,$Y78,$AA78,$AC78,$AE78,$AG78,$AI78),2)-$B78/2&lt;=AK78,(ROUND(AVERAGE($C78,$E78,$G78,$I78,$K78,$M78,$O78,$Q78,$S78,$U78,$W78,$Y78,$AA78,$AC78,$AE78,$AG78,$AI78),2)+$B78/2&gt;=AK78)),($E$5/$B$4),0))))</f>
        <v/>
      </c>
      <c r="AM78" s="117" t="str">
        <f t="shared" ref="AM78:AM83" ca="1" si="467">IF($AM$8="Habilitado",IF($A78="","",ROUND(VLOOKUP($A78,OFERENTE_19,16,FALSE),2)),"")</f>
        <v/>
      </c>
      <c r="AN78" s="118" t="str">
        <f t="shared" ref="AN78:AN83" si="468">IF($A78="","",IF(AM78="","",IF($K$4="Media aritmética",(AM78&lt;=$B78)*($E$5/$B$4)+(AM78&gt;$B78)*0,IF(AND(ROUND(AVERAGE($C78,$E78,$G78,$I78,$K78,$M78,$O78,$Q78,$S78,$U78,$W78,$Y78,$AA78,$AC78,$AE78,$AG78,$AI78),2)-$B78/2&lt;=AM78,(ROUND(AVERAGE($C78,$E78,$G78,$I78,$K78,$M78,$O78,$Q78,$S78,$U78,$W78,$Y78,$AA78,$AC78,$AE78,$AG78,$AI78),2)+$B78/2&gt;=AM78)),($E$5/$B$4),0))))</f>
        <v/>
      </c>
      <c r="AO78" s="117" t="str">
        <f t="shared" ref="AO78:AO83" ca="1" si="469">IF($AO$8="Habilitado",IF($A78="","",ROUND(VLOOKUP($A78,OFERENTE_20,16,FALSE),2)),"")</f>
        <v/>
      </c>
      <c r="AP78" s="118" t="str">
        <f t="shared" ref="AP78:AP83" si="470">IF($A78="","",IF(AO78="","",IF($K$4="Media aritmética",(AO78&lt;=$B78)*($E$5/$B$4)+(AO78&gt;$B78)*0,IF(AND(ROUND(AVERAGE($C78,$E78,$G78,$I78,$K78,$M78,$O78,$Q78,$S78,$U78,$W78,$Y78,$AA78,$AC78,$AE78,$AG78,$AI78),2)-$B78/2&lt;=AO78,(ROUND(AVERAGE($C78,$E78,$G78,$I78,$K78,$M78,$O78,$Q78,$S78,$U78,$W78,$Y78,$AA78,$AC78,$AE78,$AG78,$AI78),2)+$B78/2&gt;=AO78)),($E$5/$B$4),0))))</f>
        <v/>
      </c>
      <c r="AQ78" s="117" t="str">
        <f t="shared" ref="AQ78:AQ83" ca="1" si="471">IF($AQ$8="Habilitado",IF($A78="","",ROUND(VLOOKUP($A78,OFERENTE_21,16,FALSE),2)),"")</f>
        <v/>
      </c>
      <c r="AR78" s="118" t="str">
        <f t="shared" ref="AR78:AR83" si="472">IF($A78="","",IF(AQ78="","",IF($K$4="Media aritmética",(AQ78&lt;=$B78)*($E$5/$B$4)+(AQ78&gt;$B78)*0,IF(AND(ROUND(AVERAGE($C78,$E78,$G78,$I78,$K78,$M78,$O78,$Q78,$S78,$U78,$W78,$Y78,$AA78,$AC78,$AE78,$AG78,$AI78),2)-$B78/2&lt;=AQ78,(ROUND(AVERAGE($C78,$E78,$G78,$I78,$K78,$M78,$O78,$Q78,$S78,$U78,$W78,$Y78,$AA78,$AC78,$AE78,$AG78,$AI78),2)+$B78/2&gt;=AQ78)),($E$5/$B$4),0))))</f>
        <v/>
      </c>
      <c r="AT78" s="232" t="e">
        <f t="shared" ca="1" si="103"/>
        <v>#DIV/0!</v>
      </c>
    </row>
    <row r="79" spans="1:46" s="110" customFormat="1" ht="21" hidden="1" customHeight="1" x14ac:dyDescent="0.25">
      <c r="A79" s="328"/>
      <c r="B79" s="116" t="str">
        <f t="shared" ref="B79:B92" si="473">IF(A79="","",IF($K$4="Media aritmética",ROUND(AVERAGE(C79,E79,G79,I79,K79,M79,O79,Q79,S79,U79,W79,Y79,AA79,AC79,AE79,AG79,AI79,AK79,AM79,AO79,AQ79),2),ROUND(_xlfn.STDEV.P(C79,E79,G79,I79,,K79,M79,O79,Q79,S79,U79,W79,Y79,AA79,AC79,AE79,AG79,AI79,AK79,AM79,AO79,AQ79),2)))</f>
        <v/>
      </c>
      <c r="C79" s="117" t="str">
        <f t="shared" ca="1" si="436"/>
        <v/>
      </c>
      <c r="D79" s="118" t="str">
        <f t="shared" ref="D79:D92" si="474">IF($A79="","",IF(C79="","",IF($K$4="Media aritmética",(C79&lt;=$B79)*($E$5/$B$4)+(C79&gt;$B79)*0,IF(AND(ROUND(AVERAGE($C79,$E79,$G79,$I79,$K79,$M79,$O79,$Q79,$S79,$U79,$W79,$Y79,$AA79,$AC79,$AE79,$AG79,$AI79,$AK79,$AM79,$AO79,$AQ79),2)-$B79/2&lt;=C79,(ROUND(AVERAGE($C79,$E79,$G79,$I79,$K79,$M79,$O79,$Q79,$S79,$U79,$W79,$Y79,$AA79,$AC79,$AE79,$AG79,$AI79,$AK79,$AM79,$AO79,$AQ79),2)+$B79/2&gt;=C79)),($E$5/$B$4),0))))</f>
        <v/>
      </c>
      <c r="E79" s="117" t="str">
        <f t="shared" ca="1" si="437"/>
        <v/>
      </c>
      <c r="F79" s="118" t="str">
        <f t="shared" ref="F79:F92" si="475">IF($A79="","",IF(E79="","",IF($K$4="Media aritmética",(E79&lt;=$B79)*($E$5/$B$4)+(E79&gt;$B79)*0,IF(AND(ROUND(AVERAGE($C79,$E79,$G79,$I79,$K79,$M79,$O79,$Q79,$S79,$U79,$W79,$Y79,$AA79,$AC79,$AE79,$AG79,$AI79,$AK79,$AM79,$AO79,$AQ79),2)-$B79/2&lt;=E79,(ROUND(AVERAGE($C79,$E79,$G79,$I79,$K79,$M79,$O79,$Q79,$S79,$U79,$W79,$Y79,$AA79,$AC79,$AE79,$AG79,$AI79,$AK79,$AM79,$AO79,$AQ79),2)+$B79/2&gt;=E79)),($E$5/$B$4),0))))</f>
        <v/>
      </c>
      <c r="G79" s="117" t="str">
        <f t="shared" ca="1" si="438"/>
        <v/>
      </c>
      <c r="H79" s="118" t="str">
        <f t="shared" ref="H79:H92" si="476">IF($A79="","",IF(G79="","",IF($K$4="Media aritmética",(G79&lt;=$B79)*($E$5/$B$4)+(G79&gt;$B79)*0,IF(AND(ROUND(AVERAGE($C79,$E79,$G79,$I79,$K79,$M79,$O79,$Q79,$S79,$U79,$W79,$Y79,$AA79,$AC79,$AE79,$AG79,$AI79,$AK79,$AM79,$AO79,$AQ79),2)-$B79/2&lt;=G79,(ROUND(AVERAGE($C79,$E79,$G79,$I79,$K79,$M79,$O79,$Q79,$S79,$U79,$W79,$Y79,$AA79,$AC79,$AE79,$AG79,$AI79,$AK79,$AM79,$AO79,$AQ79),2)+$B79/2&gt;=G79)),($E$5/$B$4),0))))</f>
        <v/>
      </c>
      <c r="I79" s="201" t="str">
        <f t="shared" ca="1" si="439"/>
        <v/>
      </c>
      <c r="J79" s="118" t="str">
        <f t="shared" ref="J79:J92" si="477">IF($A79="","",IF(I79="","",IF($K$4="Media aritmética",(I79&lt;=$B79)*($E$5/$B$4)+(I79&gt;$B79)*0,IF(AND(ROUND(AVERAGE($C79,$E79,$G79,$I79,$K79,$M79,$O79,$Q79,$S79,$U79,$W79,$Y79,$AA79,$AC79,$AE79,$AG79,$AI79,AQ79,AS79,AU79,AW79),2)-$B79/2&lt;=I79,(ROUND(AVERAGE($C79,$E79,$G79,$I79,$K79,$M79,$O79,$Q79,$S79,$U79,$W79,$Y79,$AA79,$AC79,$AE79,$AG79,$AI79),2)+$B79/2&gt;=I79)),($E$5/$B$4),0))))</f>
        <v/>
      </c>
      <c r="K79" s="117" t="str">
        <f t="shared" ca="1" si="440"/>
        <v/>
      </c>
      <c r="L79" s="118" t="str">
        <f t="shared" ref="L79:L92" si="478">IF($A79="","",IF(K79="","",IF($K$4="Media aritmética",(K79&lt;=$B79)*($E$5/$B$4)+(K79&gt;$B79)*0,IF(AND(ROUND(AVERAGE($C79,$E79,$G79,$I79,$K79,$M79,$O79,$Q79,$S79,$U79,$W79,$Y79,$AA79,$AC79,$AE79,$AG79,$AI79,AS79,AU79,AW79,AY79),2)-$B79/2&lt;=K79,(ROUND(AVERAGE($C79,$E79,$G79,$I79,$K79,$M79,$O79,$Q79,$S79,$U79,$W79,$Y79,$AA79,$AC79,$AE79,$AG79,$AI79),2)+$B79/2&gt;=K79)),($E$5/$B$4),0))))</f>
        <v/>
      </c>
      <c r="M79" s="117" t="str">
        <f t="shared" ca="1" si="441"/>
        <v/>
      </c>
      <c r="N79" s="118" t="str">
        <f t="shared" si="442"/>
        <v/>
      </c>
      <c r="O79" s="117" t="str">
        <f t="shared" ca="1" si="443"/>
        <v/>
      </c>
      <c r="P79" s="118" t="str">
        <f t="shared" si="444"/>
        <v/>
      </c>
      <c r="Q79" s="117" t="str">
        <f t="shared" ca="1" si="445"/>
        <v/>
      </c>
      <c r="R79" s="118" t="str">
        <f t="shared" si="446"/>
        <v/>
      </c>
      <c r="S79" s="117" t="str">
        <f t="shared" ca="1" si="447"/>
        <v/>
      </c>
      <c r="T79" s="118" t="str">
        <f t="shared" si="448"/>
        <v/>
      </c>
      <c r="U79" s="117" t="str">
        <f t="shared" ca="1" si="449"/>
        <v/>
      </c>
      <c r="V79" s="118" t="str">
        <f t="shared" si="450"/>
        <v/>
      </c>
      <c r="W79" s="117" t="str">
        <f t="shared" ca="1" si="451"/>
        <v/>
      </c>
      <c r="X79" s="118" t="str">
        <f t="shared" si="452"/>
        <v/>
      </c>
      <c r="Y79" s="117" t="str">
        <f t="shared" ca="1" si="453"/>
        <v/>
      </c>
      <c r="Z79" s="118" t="str">
        <f t="shared" si="454"/>
        <v/>
      </c>
      <c r="AA79" s="117" t="str">
        <f t="shared" ca="1" si="455"/>
        <v/>
      </c>
      <c r="AB79" s="118" t="str">
        <f t="shared" si="456"/>
        <v/>
      </c>
      <c r="AC79" s="117" t="str">
        <f t="shared" ca="1" si="457"/>
        <v/>
      </c>
      <c r="AD79" s="118" t="str">
        <f t="shared" si="458"/>
        <v/>
      </c>
      <c r="AE79" s="117" t="str">
        <f t="shared" ca="1" si="459"/>
        <v/>
      </c>
      <c r="AF79" s="118" t="str">
        <f t="shared" si="460"/>
        <v/>
      </c>
      <c r="AG79" s="117" t="str">
        <f t="shared" ca="1" si="461"/>
        <v/>
      </c>
      <c r="AH79" s="118" t="str">
        <f t="shared" si="462"/>
        <v/>
      </c>
      <c r="AI79" s="117" t="str">
        <f t="shared" ca="1" si="463"/>
        <v/>
      </c>
      <c r="AJ79" s="118" t="str">
        <f t="shared" si="464"/>
        <v/>
      </c>
      <c r="AK79" s="117" t="str">
        <f t="shared" ca="1" si="465"/>
        <v/>
      </c>
      <c r="AL79" s="118" t="str">
        <f t="shared" si="466"/>
        <v/>
      </c>
      <c r="AM79" s="117" t="str">
        <f t="shared" ca="1" si="467"/>
        <v/>
      </c>
      <c r="AN79" s="118" t="str">
        <f t="shared" si="468"/>
        <v/>
      </c>
      <c r="AO79" s="117" t="str">
        <f t="shared" ca="1" si="469"/>
        <v/>
      </c>
      <c r="AP79" s="118" t="str">
        <f t="shared" si="470"/>
        <v/>
      </c>
      <c r="AQ79" s="117" t="str">
        <f t="shared" ca="1" si="471"/>
        <v/>
      </c>
      <c r="AR79" s="118" t="str">
        <f t="shared" si="472"/>
        <v/>
      </c>
      <c r="AT79" s="232" t="e">
        <f t="shared" ref="AT79:AT101" ca="1" si="479">AVERAGE(AQ79,AM79,AK79,AI79,AG79,AC79,AA79,Y79,W79,U79,Q79,O79,M79,K79,I79,E79,C79)</f>
        <v>#DIV/0!</v>
      </c>
    </row>
    <row r="80" spans="1:46" s="110" customFormat="1" ht="21" hidden="1" customHeight="1" x14ac:dyDescent="0.25">
      <c r="A80" s="328"/>
      <c r="B80" s="116" t="str">
        <f t="shared" si="473"/>
        <v/>
      </c>
      <c r="C80" s="117" t="str">
        <f t="shared" ca="1" si="436"/>
        <v/>
      </c>
      <c r="D80" s="118" t="str">
        <f t="shared" si="474"/>
        <v/>
      </c>
      <c r="E80" s="117" t="str">
        <f t="shared" ca="1" si="437"/>
        <v/>
      </c>
      <c r="F80" s="118" t="str">
        <f t="shared" si="475"/>
        <v/>
      </c>
      <c r="G80" s="117" t="str">
        <f t="shared" ca="1" si="438"/>
        <v/>
      </c>
      <c r="H80" s="118" t="str">
        <f t="shared" si="476"/>
        <v/>
      </c>
      <c r="I80" s="201" t="str">
        <f t="shared" ca="1" si="439"/>
        <v/>
      </c>
      <c r="J80" s="118" t="str">
        <f t="shared" si="477"/>
        <v/>
      </c>
      <c r="K80" s="117" t="str">
        <f t="shared" ca="1" si="440"/>
        <v/>
      </c>
      <c r="L80" s="118" t="str">
        <f t="shared" si="478"/>
        <v/>
      </c>
      <c r="M80" s="117" t="str">
        <f t="shared" ca="1" si="441"/>
        <v/>
      </c>
      <c r="N80" s="118" t="str">
        <f t="shared" si="442"/>
        <v/>
      </c>
      <c r="O80" s="117" t="str">
        <f t="shared" ca="1" si="443"/>
        <v/>
      </c>
      <c r="P80" s="118" t="str">
        <f t="shared" si="444"/>
        <v/>
      </c>
      <c r="Q80" s="117" t="str">
        <f t="shared" ca="1" si="445"/>
        <v/>
      </c>
      <c r="R80" s="118" t="str">
        <f t="shared" si="446"/>
        <v/>
      </c>
      <c r="S80" s="117" t="str">
        <f t="shared" ca="1" si="447"/>
        <v/>
      </c>
      <c r="T80" s="118" t="str">
        <f t="shared" si="448"/>
        <v/>
      </c>
      <c r="U80" s="117" t="str">
        <f t="shared" ca="1" si="449"/>
        <v/>
      </c>
      <c r="V80" s="118" t="str">
        <f t="shared" si="450"/>
        <v/>
      </c>
      <c r="W80" s="117" t="str">
        <f t="shared" ca="1" si="451"/>
        <v/>
      </c>
      <c r="X80" s="118" t="str">
        <f t="shared" si="452"/>
        <v/>
      </c>
      <c r="Y80" s="117" t="str">
        <f t="shared" ca="1" si="453"/>
        <v/>
      </c>
      <c r="Z80" s="118" t="str">
        <f t="shared" si="454"/>
        <v/>
      </c>
      <c r="AA80" s="117" t="str">
        <f t="shared" ca="1" si="455"/>
        <v/>
      </c>
      <c r="AB80" s="118" t="str">
        <f t="shared" si="456"/>
        <v/>
      </c>
      <c r="AC80" s="117" t="str">
        <f t="shared" ca="1" si="457"/>
        <v/>
      </c>
      <c r="AD80" s="118" t="str">
        <f t="shared" si="458"/>
        <v/>
      </c>
      <c r="AE80" s="117" t="str">
        <f t="shared" ca="1" si="459"/>
        <v/>
      </c>
      <c r="AF80" s="118" t="str">
        <f t="shared" si="460"/>
        <v/>
      </c>
      <c r="AG80" s="117" t="str">
        <f t="shared" ca="1" si="461"/>
        <v/>
      </c>
      <c r="AH80" s="118" t="str">
        <f t="shared" si="462"/>
        <v/>
      </c>
      <c r="AI80" s="117" t="str">
        <f t="shared" ca="1" si="463"/>
        <v/>
      </c>
      <c r="AJ80" s="118" t="str">
        <f t="shared" si="464"/>
        <v/>
      </c>
      <c r="AK80" s="117" t="str">
        <f t="shared" ca="1" si="465"/>
        <v/>
      </c>
      <c r="AL80" s="118" t="str">
        <f t="shared" si="466"/>
        <v/>
      </c>
      <c r="AM80" s="117" t="str">
        <f t="shared" ca="1" si="467"/>
        <v/>
      </c>
      <c r="AN80" s="118" t="str">
        <f t="shared" si="468"/>
        <v/>
      </c>
      <c r="AO80" s="117" t="str">
        <f t="shared" ca="1" si="469"/>
        <v/>
      </c>
      <c r="AP80" s="118" t="str">
        <f t="shared" si="470"/>
        <v/>
      </c>
      <c r="AQ80" s="117" t="str">
        <f t="shared" ca="1" si="471"/>
        <v/>
      </c>
      <c r="AR80" s="118" t="str">
        <f t="shared" si="472"/>
        <v/>
      </c>
      <c r="AT80" s="232" t="e">
        <f t="shared" ca="1" si="479"/>
        <v>#DIV/0!</v>
      </c>
    </row>
    <row r="81" spans="1:46" s="110" customFormat="1" ht="21" hidden="1" customHeight="1" x14ac:dyDescent="0.25">
      <c r="A81" s="328"/>
      <c r="B81" s="116" t="str">
        <f t="shared" si="473"/>
        <v/>
      </c>
      <c r="C81" s="117" t="str">
        <f t="shared" ca="1" si="436"/>
        <v/>
      </c>
      <c r="D81" s="118" t="str">
        <f t="shared" si="474"/>
        <v/>
      </c>
      <c r="E81" s="117" t="str">
        <f t="shared" ca="1" si="437"/>
        <v/>
      </c>
      <c r="F81" s="118" t="str">
        <f t="shared" si="475"/>
        <v/>
      </c>
      <c r="G81" s="117" t="str">
        <f t="shared" ca="1" si="438"/>
        <v/>
      </c>
      <c r="H81" s="118" t="str">
        <f t="shared" si="476"/>
        <v/>
      </c>
      <c r="I81" s="201" t="str">
        <f t="shared" ca="1" si="439"/>
        <v/>
      </c>
      <c r="J81" s="118" t="str">
        <f t="shared" si="477"/>
        <v/>
      </c>
      <c r="K81" s="117" t="str">
        <f t="shared" ca="1" si="440"/>
        <v/>
      </c>
      <c r="L81" s="118" t="str">
        <f t="shared" si="478"/>
        <v/>
      </c>
      <c r="M81" s="117" t="str">
        <f t="shared" ca="1" si="441"/>
        <v/>
      </c>
      <c r="N81" s="118" t="str">
        <f t="shared" si="442"/>
        <v/>
      </c>
      <c r="O81" s="117" t="str">
        <f t="shared" ca="1" si="443"/>
        <v/>
      </c>
      <c r="P81" s="118" t="str">
        <f t="shared" si="444"/>
        <v/>
      </c>
      <c r="Q81" s="117" t="str">
        <f t="shared" ca="1" si="445"/>
        <v/>
      </c>
      <c r="R81" s="118" t="str">
        <f t="shared" si="446"/>
        <v/>
      </c>
      <c r="S81" s="117" t="str">
        <f t="shared" ca="1" si="447"/>
        <v/>
      </c>
      <c r="T81" s="118" t="str">
        <f t="shared" si="448"/>
        <v/>
      </c>
      <c r="U81" s="117" t="str">
        <f t="shared" ca="1" si="449"/>
        <v/>
      </c>
      <c r="V81" s="118" t="str">
        <f t="shared" si="450"/>
        <v/>
      </c>
      <c r="W81" s="117" t="str">
        <f t="shared" ca="1" si="451"/>
        <v/>
      </c>
      <c r="X81" s="118" t="str">
        <f t="shared" si="452"/>
        <v/>
      </c>
      <c r="Y81" s="117" t="str">
        <f t="shared" ca="1" si="453"/>
        <v/>
      </c>
      <c r="Z81" s="118" t="str">
        <f t="shared" si="454"/>
        <v/>
      </c>
      <c r="AA81" s="117" t="str">
        <f t="shared" ca="1" si="455"/>
        <v/>
      </c>
      <c r="AB81" s="118" t="str">
        <f t="shared" si="456"/>
        <v/>
      </c>
      <c r="AC81" s="117" t="str">
        <f t="shared" ca="1" si="457"/>
        <v/>
      </c>
      <c r="AD81" s="118" t="str">
        <f t="shared" si="458"/>
        <v/>
      </c>
      <c r="AE81" s="117" t="str">
        <f t="shared" ca="1" si="459"/>
        <v/>
      </c>
      <c r="AF81" s="118" t="str">
        <f t="shared" si="460"/>
        <v/>
      </c>
      <c r="AG81" s="117" t="str">
        <f t="shared" ca="1" si="461"/>
        <v/>
      </c>
      <c r="AH81" s="118" t="str">
        <f t="shared" si="462"/>
        <v/>
      </c>
      <c r="AI81" s="117" t="str">
        <f t="shared" ca="1" si="463"/>
        <v/>
      </c>
      <c r="AJ81" s="118" t="str">
        <f t="shared" si="464"/>
        <v/>
      </c>
      <c r="AK81" s="117" t="str">
        <f t="shared" ca="1" si="465"/>
        <v/>
      </c>
      <c r="AL81" s="118" t="str">
        <f t="shared" si="466"/>
        <v/>
      </c>
      <c r="AM81" s="117" t="str">
        <f t="shared" ca="1" si="467"/>
        <v/>
      </c>
      <c r="AN81" s="118" t="str">
        <f t="shared" si="468"/>
        <v/>
      </c>
      <c r="AO81" s="117" t="str">
        <f t="shared" ca="1" si="469"/>
        <v/>
      </c>
      <c r="AP81" s="118" t="str">
        <f t="shared" si="470"/>
        <v/>
      </c>
      <c r="AQ81" s="117" t="str">
        <f t="shared" ca="1" si="471"/>
        <v/>
      </c>
      <c r="AR81" s="118" t="str">
        <f t="shared" si="472"/>
        <v/>
      </c>
      <c r="AT81" s="232" t="e">
        <f t="shared" ca="1" si="479"/>
        <v>#DIV/0!</v>
      </c>
    </row>
    <row r="82" spans="1:46" s="110" customFormat="1" ht="21" hidden="1" customHeight="1" x14ac:dyDescent="0.25">
      <c r="A82" s="328"/>
      <c r="B82" s="116" t="str">
        <f t="shared" si="473"/>
        <v/>
      </c>
      <c r="C82" s="117" t="str">
        <f t="shared" ca="1" si="436"/>
        <v/>
      </c>
      <c r="D82" s="118" t="str">
        <f t="shared" si="474"/>
        <v/>
      </c>
      <c r="E82" s="117" t="str">
        <f t="shared" ca="1" si="437"/>
        <v/>
      </c>
      <c r="F82" s="118" t="str">
        <f t="shared" si="475"/>
        <v/>
      </c>
      <c r="G82" s="117" t="str">
        <f t="shared" ca="1" si="438"/>
        <v/>
      </c>
      <c r="H82" s="118" t="str">
        <f t="shared" si="476"/>
        <v/>
      </c>
      <c r="I82" s="201" t="str">
        <f t="shared" ca="1" si="439"/>
        <v/>
      </c>
      <c r="J82" s="118" t="str">
        <f t="shared" si="477"/>
        <v/>
      </c>
      <c r="K82" s="117" t="str">
        <f t="shared" ca="1" si="440"/>
        <v/>
      </c>
      <c r="L82" s="118" t="str">
        <f t="shared" si="478"/>
        <v/>
      </c>
      <c r="M82" s="117" t="str">
        <f t="shared" ca="1" si="441"/>
        <v/>
      </c>
      <c r="N82" s="118" t="str">
        <f t="shared" si="442"/>
        <v/>
      </c>
      <c r="O82" s="117" t="str">
        <f t="shared" ca="1" si="443"/>
        <v/>
      </c>
      <c r="P82" s="118" t="str">
        <f t="shared" si="444"/>
        <v/>
      </c>
      <c r="Q82" s="117" t="str">
        <f t="shared" ca="1" si="445"/>
        <v/>
      </c>
      <c r="R82" s="118" t="str">
        <f t="shared" si="446"/>
        <v/>
      </c>
      <c r="S82" s="117" t="str">
        <f t="shared" ca="1" si="447"/>
        <v/>
      </c>
      <c r="T82" s="118" t="str">
        <f t="shared" si="448"/>
        <v/>
      </c>
      <c r="U82" s="117" t="str">
        <f t="shared" ca="1" si="449"/>
        <v/>
      </c>
      <c r="V82" s="118" t="str">
        <f t="shared" si="450"/>
        <v/>
      </c>
      <c r="W82" s="117" t="str">
        <f t="shared" ca="1" si="451"/>
        <v/>
      </c>
      <c r="X82" s="118" t="str">
        <f t="shared" si="452"/>
        <v/>
      </c>
      <c r="Y82" s="117" t="str">
        <f t="shared" ca="1" si="453"/>
        <v/>
      </c>
      <c r="Z82" s="118" t="str">
        <f t="shared" si="454"/>
        <v/>
      </c>
      <c r="AA82" s="117" t="str">
        <f t="shared" ca="1" si="455"/>
        <v/>
      </c>
      <c r="AB82" s="118" t="str">
        <f t="shared" si="456"/>
        <v/>
      </c>
      <c r="AC82" s="117" t="str">
        <f t="shared" ca="1" si="457"/>
        <v/>
      </c>
      <c r="AD82" s="118" t="str">
        <f t="shared" si="458"/>
        <v/>
      </c>
      <c r="AE82" s="117" t="str">
        <f t="shared" ca="1" si="459"/>
        <v/>
      </c>
      <c r="AF82" s="118" t="str">
        <f t="shared" si="460"/>
        <v/>
      </c>
      <c r="AG82" s="117" t="str">
        <f t="shared" ca="1" si="461"/>
        <v/>
      </c>
      <c r="AH82" s="118" t="str">
        <f t="shared" si="462"/>
        <v/>
      </c>
      <c r="AI82" s="117" t="str">
        <f t="shared" ca="1" si="463"/>
        <v/>
      </c>
      <c r="AJ82" s="118" t="str">
        <f t="shared" si="464"/>
        <v/>
      </c>
      <c r="AK82" s="117" t="str">
        <f t="shared" ca="1" si="465"/>
        <v/>
      </c>
      <c r="AL82" s="118" t="str">
        <f t="shared" si="466"/>
        <v/>
      </c>
      <c r="AM82" s="117" t="str">
        <f t="shared" ca="1" si="467"/>
        <v/>
      </c>
      <c r="AN82" s="118" t="str">
        <f t="shared" si="468"/>
        <v/>
      </c>
      <c r="AO82" s="117" t="str">
        <f t="shared" ca="1" si="469"/>
        <v/>
      </c>
      <c r="AP82" s="118" t="str">
        <f t="shared" si="470"/>
        <v/>
      </c>
      <c r="AQ82" s="117" t="str">
        <f t="shared" ca="1" si="471"/>
        <v/>
      </c>
      <c r="AR82" s="118" t="str">
        <f t="shared" si="472"/>
        <v/>
      </c>
      <c r="AT82" s="232" t="e">
        <f t="shared" ca="1" si="479"/>
        <v>#DIV/0!</v>
      </c>
    </row>
    <row r="83" spans="1:46" s="110" customFormat="1" ht="21" hidden="1" customHeight="1" x14ac:dyDescent="0.25">
      <c r="A83" s="328"/>
      <c r="B83" s="116" t="str">
        <f t="shared" si="473"/>
        <v/>
      </c>
      <c r="C83" s="117" t="str">
        <f t="shared" ca="1" si="436"/>
        <v/>
      </c>
      <c r="D83" s="118" t="str">
        <f t="shared" si="474"/>
        <v/>
      </c>
      <c r="E83" s="117" t="str">
        <f t="shared" ca="1" si="437"/>
        <v/>
      </c>
      <c r="F83" s="118" t="str">
        <f t="shared" si="475"/>
        <v/>
      </c>
      <c r="G83" s="117" t="str">
        <f t="shared" ca="1" si="438"/>
        <v/>
      </c>
      <c r="H83" s="118" t="str">
        <f t="shared" si="476"/>
        <v/>
      </c>
      <c r="I83" s="201" t="str">
        <f t="shared" ca="1" si="439"/>
        <v/>
      </c>
      <c r="J83" s="118" t="str">
        <f t="shared" si="477"/>
        <v/>
      </c>
      <c r="K83" s="117" t="str">
        <f t="shared" ca="1" si="440"/>
        <v/>
      </c>
      <c r="L83" s="118" t="str">
        <f t="shared" si="478"/>
        <v/>
      </c>
      <c r="M83" s="117" t="str">
        <f t="shared" ca="1" si="441"/>
        <v/>
      </c>
      <c r="N83" s="118" t="str">
        <f t="shared" ref="N83:N92" si="480">IF($A83="","",IF(M83="","",IF($K$4="Media aritmética",(M83&lt;=$B83)*($E$5/$B$4)+(M83&gt;$B83)*0,IF(AND(ROUND(AVERAGE($C83,$E83,$G83,$I83,$K83,$M83,$O83,$Q83,$S83,$U83,$W83,$Y83,$AA83,$AC83,$AE83,$AG83,$AI83),2)-$B83/2&lt;=M83,(ROUND(AVERAGE($C83,$E83,$G83,$I83,$K83,$M83,$O83,$Q83,$S83,$U83,$W83,$Y83,$AA83,$AC83,$AE83,$AG83,$AI83),2)+$B83/2&gt;=M83)),($E$5/$B$4),0))))</f>
        <v/>
      </c>
      <c r="O83" s="117" t="str">
        <f t="shared" ca="1" si="443"/>
        <v/>
      </c>
      <c r="P83" s="118" t="str">
        <f t="shared" ref="P83:P92" si="481">IF($A83="","",IF(O83="","",IF($K$4="Media aritmética",(O83&lt;=$B83)*($E$5/$B$4)+(O83&gt;$B83)*0,IF(AND(ROUND(AVERAGE($C83,$E83,$G83,$I83,$K83,$M83,$O83,$Q83,$S83,$U83,$W83,$Y83,$AA83,$AC83,$AE83,$AG83,$AI83),2)-$B83/2&lt;=O83,(ROUND(AVERAGE($C83,$E83,$G83,$I83,$K83,$M83,$O83,$Q83,$S83,$U83,$W83,$Y83,$AA83,$AC83,$AE83,$AG83,$AI83),2)+$B83/2&gt;=O83)),($E$5/$B$4),0))))</f>
        <v/>
      </c>
      <c r="Q83" s="117" t="str">
        <f t="shared" ca="1" si="445"/>
        <v/>
      </c>
      <c r="R83" s="118" t="str">
        <f t="shared" ref="R83:R92" si="482">IF($A83="","",IF(Q83="","",IF($K$4="Media aritmética",(Q83&lt;=$B83)*($E$5/$B$4)+(Q83&gt;$B83)*0,IF(AND(ROUND(AVERAGE($C83,$E83,$G83,$I83,$K83,$M83,$O83,$Q83,$S83,$U83,$W83,$Y83,$AA83,$AC83,$AE83,$AG83,$AI83),2)-$B83/2&lt;=Q83,(ROUND(AVERAGE($C83,$E83,$G83,$I83,$K83,$M83,$O83,$Q83,$S83,$U83,$W83,$Y83,$AA83,$AC83,$AE83,$AG83,$AI83),2)+$B83/2&gt;=Q83)),($E$5/$B$4),0))))</f>
        <v/>
      </c>
      <c r="S83" s="117" t="str">
        <f t="shared" ca="1" si="447"/>
        <v/>
      </c>
      <c r="T83" s="118" t="str">
        <f t="shared" ref="T83:T92" si="483">IF($A83="","",IF(S83="","",IF($K$4="Media aritmética",(S83&lt;=$B83)*($E$5/$B$4)+(S83&gt;$B83)*0,IF(AND(ROUND(AVERAGE($C83,$E83,$G83,$I83,$K83,$M83,$O83,$Q83,$S83,$U83,$W83,$Y83,$AA83,$AC83,$AE83,$AG83,$AI83),2)-$B83/2&lt;=S83,(ROUND(AVERAGE($C83,$E83,$G83,$I83,$K83,$M83,$O83,$Q83,$S83,$U83,$W83,$Y83,$AA83,$AC83,$AE83,$AG83,$AI83),2)+$B83/2&gt;=S83)),($E$5/$B$4),0))))</f>
        <v/>
      </c>
      <c r="U83" s="117" t="str">
        <f t="shared" ca="1" si="449"/>
        <v/>
      </c>
      <c r="V83" s="118" t="str">
        <f t="shared" ref="V83:V92" si="484">IF($A83="","",IF(U83="","",IF($K$4="Media aritmética",(U83&lt;=$B83)*($E$5/$B$4)+(U83&gt;$B83)*0,IF(AND(ROUND(AVERAGE($C83,$E83,$G83,$I83,$K83,$M83,$O83,$Q83,$S83,$U83,$W83,$Y83,$AA83,$AC83,$AE83,$AG83,$AI83),2)-$B83/2&lt;=U83,(ROUND(AVERAGE($C83,$E83,$G83,$I83,$K83,$M83,$O83,$Q83,$S83,$U83,$W83,$Y83,$AA83,$AC83,$AE83,$AG83,$AI83),2)+$B83/2&gt;=U83)),($E$5/$B$4),0))))</f>
        <v/>
      </c>
      <c r="W83" s="117" t="str">
        <f t="shared" ca="1" si="451"/>
        <v/>
      </c>
      <c r="X83" s="118" t="str">
        <f t="shared" si="452"/>
        <v/>
      </c>
      <c r="Y83" s="117" t="str">
        <f t="shared" ca="1" si="453"/>
        <v/>
      </c>
      <c r="Z83" s="118" t="str">
        <f t="shared" si="454"/>
        <v/>
      </c>
      <c r="AA83" s="117" t="str">
        <f t="shared" ca="1" si="455"/>
        <v/>
      </c>
      <c r="AB83" s="118" t="str">
        <f t="shared" si="456"/>
        <v/>
      </c>
      <c r="AC83" s="117" t="str">
        <f t="shared" ca="1" si="457"/>
        <v/>
      </c>
      <c r="AD83" s="118" t="str">
        <f t="shared" si="458"/>
        <v/>
      </c>
      <c r="AE83" s="117" t="str">
        <f t="shared" ca="1" si="459"/>
        <v/>
      </c>
      <c r="AF83" s="118" t="str">
        <f t="shared" si="460"/>
        <v/>
      </c>
      <c r="AG83" s="117" t="str">
        <f t="shared" ca="1" si="461"/>
        <v/>
      </c>
      <c r="AH83" s="118" t="str">
        <f t="shared" si="462"/>
        <v/>
      </c>
      <c r="AI83" s="117" t="str">
        <f t="shared" ca="1" si="463"/>
        <v/>
      </c>
      <c r="AJ83" s="118" t="str">
        <f t="shared" si="464"/>
        <v/>
      </c>
      <c r="AK83" s="117" t="str">
        <f t="shared" ca="1" si="465"/>
        <v/>
      </c>
      <c r="AL83" s="118" t="str">
        <f t="shared" si="466"/>
        <v/>
      </c>
      <c r="AM83" s="117" t="str">
        <f t="shared" ca="1" si="467"/>
        <v/>
      </c>
      <c r="AN83" s="118" t="str">
        <f t="shared" si="468"/>
        <v/>
      </c>
      <c r="AO83" s="117" t="str">
        <f t="shared" ca="1" si="469"/>
        <v/>
      </c>
      <c r="AP83" s="118" t="str">
        <f t="shared" si="470"/>
        <v/>
      </c>
      <c r="AQ83" s="117" t="str">
        <f t="shared" ca="1" si="471"/>
        <v/>
      </c>
      <c r="AR83" s="118" t="str">
        <f t="shared" si="472"/>
        <v/>
      </c>
      <c r="AT83" s="232" t="e">
        <f t="shared" ca="1" si="479"/>
        <v>#DIV/0!</v>
      </c>
    </row>
    <row r="84" spans="1:46" s="110" customFormat="1" ht="21" hidden="1" customHeight="1" x14ac:dyDescent="0.25">
      <c r="A84" s="328"/>
      <c r="B84" s="116" t="str">
        <f t="shared" si="473"/>
        <v/>
      </c>
      <c r="C84" s="117" t="str">
        <f t="shared" ca="1" si="436"/>
        <v/>
      </c>
      <c r="D84" s="118" t="str">
        <f t="shared" si="474"/>
        <v/>
      </c>
      <c r="E84" s="117" t="str">
        <f t="shared" ca="1" si="437"/>
        <v/>
      </c>
      <c r="F84" s="118" t="str">
        <f t="shared" si="475"/>
        <v/>
      </c>
      <c r="G84" s="117" t="str">
        <f t="shared" ca="1" si="438"/>
        <v/>
      </c>
      <c r="H84" s="118" t="str">
        <f t="shared" si="476"/>
        <v/>
      </c>
      <c r="I84" s="201" t="str">
        <f t="shared" ca="1" si="439"/>
        <v/>
      </c>
      <c r="J84" s="118" t="str">
        <f t="shared" si="477"/>
        <v/>
      </c>
      <c r="K84" s="117" t="str">
        <f t="shared" ca="1" si="440"/>
        <v/>
      </c>
      <c r="L84" s="118" t="str">
        <f t="shared" si="478"/>
        <v/>
      </c>
      <c r="M84" s="117" t="str">
        <f t="shared" ca="1" si="441"/>
        <v/>
      </c>
      <c r="N84" s="118" t="str">
        <f t="shared" si="480"/>
        <v/>
      </c>
      <c r="O84" s="117" t="str">
        <f t="shared" ca="1" si="443"/>
        <v/>
      </c>
      <c r="P84" s="118" t="str">
        <f t="shared" si="481"/>
        <v/>
      </c>
      <c r="Q84" s="117" t="str">
        <f t="shared" ca="1" si="445"/>
        <v/>
      </c>
      <c r="R84" s="118" t="str">
        <f t="shared" si="482"/>
        <v/>
      </c>
      <c r="S84" s="117" t="str">
        <f t="shared" ca="1" si="447"/>
        <v/>
      </c>
      <c r="T84" s="118" t="str">
        <f t="shared" si="483"/>
        <v/>
      </c>
      <c r="U84" s="117" t="str">
        <f t="shared" ca="1" si="449"/>
        <v/>
      </c>
      <c r="V84" s="118" t="str">
        <f t="shared" si="484"/>
        <v/>
      </c>
      <c r="W84" s="117"/>
      <c r="X84" s="118"/>
      <c r="Y84" s="117"/>
      <c r="Z84" s="118"/>
      <c r="AA84" s="117"/>
      <c r="AB84" s="118"/>
      <c r="AC84" s="117"/>
      <c r="AD84" s="118"/>
      <c r="AE84" s="117"/>
      <c r="AF84" s="118"/>
      <c r="AG84" s="117"/>
      <c r="AH84" s="118"/>
      <c r="AI84" s="117"/>
      <c r="AJ84" s="118"/>
      <c r="AK84" s="117"/>
      <c r="AL84" s="118"/>
      <c r="AM84" s="117"/>
      <c r="AN84" s="118"/>
      <c r="AO84" s="117"/>
      <c r="AP84" s="118"/>
      <c r="AQ84" s="117"/>
      <c r="AR84" s="118"/>
      <c r="AT84" s="232" t="e">
        <f t="shared" ca="1" si="479"/>
        <v>#DIV/0!</v>
      </c>
    </row>
    <row r="85" spans="1:46" s="110" customFormat="1" ht="21" hidden="1" customHeight="1" x14ac:dyDescent="0.25">
      <c r="A85" s="328"/>
      <c r="B85" s="116" t="str">
        <f t="shared" si="473"/>
        <v/>
      </c>
      <c r="C85" s="117" t="str">
        <f t="shared" ca="1" si="436"/>
        <v/>
      </c>
      <c r="D85" s="118" t="str">
        <f t="shared" si="474"/>
        <v/>
      </c>
      <c r="E85" s="117" t="str">
        <f t="shared" ca="1" si="437"/>
        <v/>
      </c>
      <c r="F85" s="118" t="str">
        <f t="shared" si="475"/>
        <v/>
      </c>
      <c r="G85" s="117" t="str">
        <f t="shared" ca="1" si="438"/>
        <v/>
      </c>
      <c r="H85" s="118" t="str">
        <f t="shared" si="476"/>
        <v/>
      </c>
      <c r="I85" s="201" t="str">
        <f t="shared" ca="1" si="439"/>
        <v/>
      </c>
      <c r="J85" s="118" t="str">
        <f t="shared" si="477"/>
        <v/>
      </c>
      <c r="K85" s="117" t="str">
        <f t="shared" ca="1" si="440"/>
        <v/>
      </c>
      <c r="L85" s="118" t="str">
        <f t="shared" si="478"/>
        <v/>
      </c>
      <c r="M85" s="117" t="str">
        <f t="shared" ca="1" si="441"/>
        <v/>
      </c>
      <c r="N85" s="118" t="str">
        <f t="shared" si="480"/>
        <v/>
      </c>
      <c r="O85" s="117" t="str">
        <f t="shared" ca="1" si="443"/>
        <v/>
      </c>
      <c r="P85" s="118" t="str">
        <f t="shared" si="481"/>
        <v/>
      </c>
      <c r="Q85" s="117" t="str">
        <f t="shared" ca="1" si="445"/>
        <v/>
      </c>
      <c r="R85" s="118" t="str">
        <f t="shared" si="482"/>
        <v/>
      </c>
      <c r="S85" s="117" t="str">
        <f t="shared" ca="1" si="447"/>
        <v/>
      </c>
      <c r="T85" s="118" t="str">
        <f t="shared" si="483"/>
        <v/>
      </c>
      <c r="U85" s="117" t="str">
        <f t="shared" ca="1" si="449"/>
        <v/>
      </c>
      <c r="V85" s="118" t="str">
        <f t="shared" si="484"/>
        <v/>
      </c>
      <c r="W85" s="117"/>
      <c r="X85" s="118"/>
      <c r="Y85" s="117"/>
      <c r="Z85" s="118"/>
      <c r="AA85" s="117"/>
      <c r="AB85" s="118"/>
      <c r="AC85" s="117"/>
      <c r="AD85" s="118"/>
      <c r="AE85" s="117"/>
      <c r="AF85" s="118"/>
      <c r="AG85" s="117"/>
      <c r="AH85" s="118"/>
      <c r="AI85" s="117"/>
      <c r="AJ85" s="118"/>
      <c r="AK85" s="117"/>
      <c r="AL85" s="118"/>
      <c r="AM85" s="117"/>
      <c r="AN85" s="118"/>
      <c r="AO85" s="117"/>
      <c r="AP85" s="118"/>
      <c r="AQ85" s="117"/>
      <c r="AR85" s="118"/>
      <c r="AT85" s="232" t="e">
        <f t="shared" ca="1" si="479"/>
        <v>#DIV/0!</v>
      </c>
    </row>
    <row r="86" spans="1:46" s="110" customFormat="1" ht="21" hidden="1" customHeight="1" x14ac:dyDescent="0.25">
      <c r="A86" s="328"/>
      <c r="B86" s="116" t="str">
        <f t="shared" si="473"/>
        <v/>
      </c>
      <c r="C86" s="117" t="str">
        <f t="shared" ca="1" si="436"/>
        <v/>
      </c>
      <c r="D86" s="118" t="str">
        <f t="shared" si="474"/>
        <v/>
      </c>
      <c r="E86" s="117" t="str">
        <f t="shared" ca="1" si="437"/>
        <v/>
      </c>
      <c r="F86" s="118" t="str">
        <f t="shared" si="475"/>
        <v/>
      </c>
      <c r="G86" s="117" t="str">
        <f t="shared" ca="1" si="438"/>
        <v/>
      </c>
      <c r="H86" s="118" t="str">
        <f t="shared" si="476"/>
        <v/>
      </c>
      <c r="I86" s="201" t="str">
        <f t="shared" ca="1" si="439"/>
        <v/>
      </c>
      <c r="J86" s="118" t="str">
        <f t="shared" si="477"/>
        <v/>
      </c>
      <c r="K86" s="117" t="str">
        <f t="shared" ca="1" si="440"/>
        <v/>
      </c>
      <c r="L86" s="118" t="str">
        <f t="shared" si="478"/>
        <v/>
      </c>
      <c r="M86" s="117" t="str">
        <f t="shared" ca="1" si="441"/>
        <v/>
      </c>
      <c r="N86" s="118" t="str">
        <f t="shared" si="480"/>
        <v/>
      </c>
      <c r="O86" s="117" t="str">
        <f t="shared" ca="1" si="443"/>
        <v/>
      </c>
      <c r="P86" s="118" t="str">
        <f t="shared" si="481"/>
        <v/>
      </c>
      <c r="Q86" s="117" t="str">
        <f t="shared" ca="1" si="445"/>
        <v/>
      </c>
      <c r="R86" s="118" t="str">
        <f t="shared" si="482"/>
        <v/>
      </c>
      <c r="S86" s="117" t="str">
        <f t="shared" ca="1" si="447"/>
        <v/>
      </c>
      <c r="T86" s="118" t="str">
        <f t="shared" si="483"/>
        <v/>
      </c>
      <c r="U86" s="117" t="str">
        <f t="shared" ca="1" si="449"/>
        <v/>
      </c>
      <c r="V86" s="118" t="str">
        <f t="shared" si="484"/>
        <v/>
      </c>
      <c r="W86" s="117"/>
      <c r="X86" s="118"/>
      <c r="Y86" s="117"/>
      <c r="Z86" s="118"/>
      <c r="AA86" s="117"/>
      <c r="AB86" s="118"/>
      <c r="AC86" s="117"/>
      <c r="AD86" s="118"/>
      <c r="AE86" s="117"/>
      <c r="AF86" s="118"/>
      <c r="AG86" s="117"/>
      <c r="AH86" s="118"/>
      <c r="AI86" s="117"/>
      <c r="AJ86" s="118"/>
      <c r="AK86" s="117"/>
      <c r="AL86" s="118"/>
      <c r="AM86" s="117"/>
      <c r="AN86" s="118"/>
      <c r="AO86" s="117"/>
      <c r="AP86" s="118"/>
      <c r="AQ86" s="117"/>
      <c r="AR86" s="118"/>
      <c r="AT86" s="232" t="e">
        <f t="shared" ca="1" si="479"/>
        <v>#DIV/0!</v>
      </c>
    </row>
    <row r="87" spans="1:46" s="110" customFormat="1" ht="21" hidden="1" customHeight="1" x14ac:dyDescent="0.25">
      <c r="A87" s="328"/>
      <c r="B87" s="116" t="str">
        <f t="shared" si="473"/>
        <v/>
      </c>
      <c r="C87" s="117" t="str">
        <f t="shared" ca="1" si="436"/>
        <v/>
      </c>
      <c r="D87" s="118" t="str">
        <f t="shared" si="474"/>
        <v/>
      </c>
      <c r="E87" s="117" t="str">
        <f t="shared" ca="1" si="437"/>
        <v/>
      </c>
      <c r="F87" s="118" t="str">
        <f t="shared" si="475"/>
        <v/>
      </c>
      <c r="G87" s="117" t="str">
        <f t="shared" ca="1" si="438"/>
        <v/>
      </c>
      <c r="H87" s="118" t="str">
        <f t="shared" si="476"/>
        <v/>
      </c>
      <c r="I87" s="201" t="str">
        <f t="shared" ca="1" si="439"/>
        <v/>
      </c>
      <c r="J87" s="118" t="str">
        <f t="shared" si="477"/>
        <v/>
      </c>
      <c r="K87" s="117" t="str">
        <f t="shared" ca="1" si="440"/>
        <v/>
      </c>
      <c r="L87" s="118" t="str">
        <f t="shared" si="478"/>
        <v/>
      </c>
      <c r="M87" s="117" t="str">
        <f t="shared" ca="1" si="441"/>
        <v/>
      </c>
      <c r="N87" s="118" t="str">
        <f t="shared" si="480"/>
        <v/>
      </c>
      <c r="O87" s="117" t="str">
        <f t="shared" ca="1" si="443"/>
        <v/>
      </c>
      <c r="P87" s="118" t="str">
        <f t="shared" si="481"/>
        <v/>
      </c>
      <c r="Q87" s="117" t="str">
        <f t="shared" ca="1" si="445"/>
        <v/>
      </c>
      <c r="R87" s="118" t="str">
        <f t="shared" si="482"/>
        <v/>
      </c>
      <c r="S87" s="117" t="str">
        <f t="shared" ca="1" si="447"/>
        <v/>
      </c>
      <c r="T87" s="118" t="str">
        <f t="shared" si="483"/>
        <v/>
      </c>
      <c r="U87" s="117" t="str">
        <f t="shared" ca="1" si="449"/>
        <v/>
      </c>
      <c r="V87" s="118" t="str">
        <f t="shared" si="484"/>
        <v/>
      </c>
      <c r="W87" s="117"/>
      <c r="X87" s="118"/>
      <c r="Y87" s="117"/>
      <c r="Z87" s="118"/>
      <c r="AA87" s="117"/>
      <c r="AB87" s="118"/>
      <c r="AC87" s="117"/>
      <c r="AD87" s="118"/>
      <c r="AE87" s="117"/>
      <c r="AF87" s="118"/>
      <c r="AG87" s="117"/>
      <c r="AH87" s="118"/>
      <c r="AI87" s="117"/>
      <c r="AJ87" s="118"/>
      <c r="AK87" s="117"/>
      <c r="AL87" s="118"/>
      <c r="AM87" s="117"/>
      <c r="AN87" s="118"/>
      <c r="AO87" s="117"/>
      <c r="AP87" s="118"/>
      <c r="AQ87" s="117"/>
      <c r="AR87" s="118"/>
      <c r="AT87" s="232" t="e">
        <f t="shared" ca="1" si="479"/>
        <v>#DIV/0!</v>
      </c>
    </row>
    <row r="88" spans="1:46" s="110" customFormat="1" ht="21" hidden="1" customHeight="1" x14ac:dyDescent="0.25">
      <c r="A88" s="328"/>
      <c r="B88" s="116" t="str">
        <f t="shared" si="473"/>
        <v/>
      </c>
      <c r="C88" s="117" t="str">
        <f t="shared" ca="1" si="436"/>
        <v/>
      </c>
      <c r="D88" s="118" t="str">
        <f t="shared" si="474"/>
        <v/>
      </c>
      <c r="E88" s="117" t="str">
        <f t="shared" ca="1" si="437"/>
        <v/>
      </c>
      <c r="F88" s="118" t="str">
        <f t="shared" si="475"/>
        <v/>
      </c>
      <c r="G88" s="117" t="str">
        <f t="shared" ca="1" si="438"/>
        <v/>
      </c>
      <c r="H88" s="118" t="str">
        <f t="shared" si="476"/>
        <v/>
      </c>
      <c r="I88" s="201" t="str">
        <f t="shared" ca="1" si="439"/>
        <v/>
      </c>
      <c r="J88" s="118" t="str">
        <f t="shared" si="477"/>
        <v/>
      </c>
      <c r="K88" s="117" t="str">
        <f t="shared" ca="1" si="440"/>
        <v/>
      </c>
      <c r="L88" s="118" t="str">
        <f t="shared" si="478"/>
        <v/>
      </c>
      <c r="M88" s="117" t="str">
        <f t="shared" ca="1" si="441"/>
        <v/>
      </c>
      <c r="N88" s="118" t="str">
        <f t="shared" si="480"/>
        <v/>
      </c>
      <c r="O88" s="117" t="str">
        <f t="shared" ca="1" si="443"/>
        <v/>
      </c>
      <c r="P88" s="118" t="str">
        <f t="shared" si="481"/>
        <v/>
      </c>
      <c r="Q88" s="117" t="str">
        <f t="shared" ca="1" si="445"/>
        <v/>
      </c>
      <c r="R88" s="118" t="str">
        <f t="shared" si="482"/>
        <v/>
      </c>
      <c r="S88" s="117" t="str">
        <f t="shared" ca="1" si="447"/>
        <v/>
      </c>
      <c r="T88" s="118" t="str">
        <f t="shared" si="483"/>
        <v/>
      </c>
      <c r="U88" s="117" t="str">
        <f t="shared" ca="1" si="449"/>
        <v/>
      </c>
      <c r="V88" s="118" t="str">
        <f t="shared" si="484"/>
        <v/>
      </c>
      <c r="W88" s="117"/>
      <c r="X88" s="118"/>
      <c r="Y88" s="117"/>
      <c r="Z88" s="118"/>
      <c r="AA88" s="117"/>
      <c r="AB88" s="118"/>
      <c r="AC88" s="117"/>
      <c r="AD88" s="118"/>
      <c r="AE88" s="117"/>
      <c r="AF88" s="118"/>
      <c r="AG88" s="117"/>
      <c r="AH88" s="118"/>
      <c r="AI88" s="117"/>
      <c r="AJ88" s="118"/>
      <c r="AK88" s="117"/>
      <c r="AL88" s="118"/>
      <c r="AM88" s="117"/>
      <c r="AN88" s="118"/>
      <c r="AO88" s="117"/>
      <c r="AP88" s="118"/>
      <c r="AQ88" s="117"/>
      <c r="AR88" s="118"/>
      <c r="AT88" s="232" t="e">
        <f t="shared" ca="1" si="479"/>
        <v>#DIV/0!</v>
      </c>
    </row>
    <row r="89" spans="1:46" s="110" customFormat="1" ht="21" hidden="1" customHeight="1" x14ac:dyDescent="0.25">
      <c r="A89" s="328"/>
      <c r="B89" s="116" t="str">
        <f t="shared" si="473"/>
        <v/>
      </c>
      <c r="C89" s="117" t="str">
        <f t="shared" ca="1" si="436"/>
        <v/>
      </c>
      <c r="D89" s="118" t="str">
        <f t="shared" si="474"/>
        <v/>
      </c>
      <c r="E89" s="117" t="str">
        <f t="shared" ca="1" si="437"/>
        <v/>
      </c>
      <c r="F89" s="118" t="str">
        <f t="shared" si="475"/>
        <v/>
      </c>
      <c r="G89" s="117" t="str">
        <f t="shared" ca="1" si="438"/>
        <v/>
      </c>
      <c r="H89" s="118" t="str">
        <f t="shared" si="476"/>
        <v/>
      </c>
      <c r="I89" s="201" t="str">
        <f t="shared" ca="1" si="439"/>
        <v/>
      </c>
      <c r="J89" s="118" t="str">
        <f t="shared" si="477"/>
        <v/>
      </c>
      <c r="K89" s="117" t="str">
        <f t="shared" ca="1" si="440"/>
        <v/>
      </c>
      <c r="L89" s="118" t="str">
        <f t="shared" si="478"/>
        <v/>
      </c>
      <c r="M89" s="117" t="str">
        <f t="shared" ca="1" si="441"/>
        <v/>
      </c>
      <c r="N89" s="118" t="str">
        <f t="shared" si="480"/>
        <v/>
      </c>
      <c r="O89" s="117" t="str">
        <f t="shared" ca="1" si="443"/>
        <v/>
      </c>
      <c r="P89" s="118" t="str">
        <f t="shared" si="481"/>
        <v/>
      </c>
      <c r="Q89" s="117" t="str">
        <f t="shared" ca="1" si="445"/>
        <v/>
      </c>
      <c r="R89" s="118" t="str">
        <f t="shared" si="482"/>
        <v/>
      </c>
      <c r="S89" s="117" t="str">
        <f t="shared" ca="1" si="447"/>
        <v/>
      </c>
      <c r="T89" s="118" t="str">
        <f t="shared" si="483"/>
        <v/>
      </c>
      <c r="U89" s="117" t="str">
        <f t="shared" ca="1" si="449"/>
        <v/>
      </c>
      <c r="V89" s="118" t="str">
        <f t="shared" si="484"/>
        <v/>
      </c>
      <c r="W89" s="117"/>
      <c r="X89" s="118"/>
      <c r="Y89" s="117"/>
      <c r="Z89" s="118"/>
      <c r="AA89" s="117"/>
      <c r="AB89" s="118"/>
      <c r="AC89" s="117"/>
      <c r="AD89" s="118"/>
      <c r="AE89" s="117"/>
      <c r="AF89" s="118"/>
      <c r="AG89" s="117"/>
      <c r="AH89" s="118"/>
      <c r="AI89" s="117"/>
      <c r="AJ89" s="118"/>
      <c r="AK89" s="117"/>
      <c r="AL89" s="118"/>
      <c r="AM89" s="117"/>
      <c r="AN89" s="118"/>
      <c r="AO89" s="117"/>
      <c r="AP89" s="118"/>
      <c r="AQ89" s="117"/>
      <c r="AR89" s="118"/>
      <c r="AT89" s="232" t="e">
        <f t="shared" ca="1" si="479"/>
        <v>#DIV/0!</v>
      </c>
    </row>
    <row r="90" spans="1:46" s="110" customFormat="1" ht="21" hidden="1" customHeight="1" x14ac:dyDescent="0.25">
      <c r="A90" s="328"/>
      <c r="B90" s="116" t="str">
        <f t="shared" si="473"/>
        <v/>
      </c>
      <c r="C90" s="117" t="str">
        <f t="shared" ca="1" si="436"/>
        <v/>
      </c>
      <c r="D90" s="118" t="str">
        <f t="shared" si="474"/>
        <v/>
      </c>
      <c r="E90" s="117" t="str">
        <f t="shared" ca="1" si="437"/>
        <v/>
      </c>
      <c r="F90" s="118" t="str">
        <f t="shared" si="475"/>
        <v/>
      </c>
      <c r="G90" s="117" t="str">
        <f t="shared" ca="1" si="438"/>
        <v/>
      </c>
      <c r="H90" s="118" t="str">
        <f t="shared" si="476"/>
        <v/>
      </c>
      <c r="I90" s="201" t="str">
        <f t="shared" ca="1" si="439"/>
        <v/>
      </c>
      <c r="J90" s="118" t="str">
        <f t="shared" si="477"/>
        <v/>
      </c>
      <c r="K90" s="117" t="str">
        <f t="shared" ca="1" si="440"/>
        <v/>
      </c>
      <c r="L90" s="118" t="str">
        <f t="shared" si="478"/>
        <v/>
      </c>
      <c r="M90" s="117" t="str">
        <f t="shared" ca="1" si="441"/>
        <v/>
      </c>
      <c r="N90" s="118" t="str">
        <f t="shared" si="480"/>
        <v/>
      </c>
      <c r="O90" s="117" t="str">
        <f t="shared" ca="1" si="443"/>
        <v/>
      </c>
      <c r="P90" s="118" t="str">
        <f t="shared" si="481"/>
        <v/>
      </c>
      <c r="Q90" s="117" t="str">
        <f t="shared" ca="1" si="445"/>
        <v/>
      </c>
      <c r="R90" s="118" t="str">
        <f t="shared" si="482"/>
        <v/>
      </c>
      <c r="S90" s="117" t="str">
        <f t="shared" ca="1" si="447"/>
        <v/>
      </c>
      <c r="T90" s="118" t="str">
        <f t="shared" si="483"/>
        <v/>
      </c>
      <c r="U90" s="117" t="str">
        <f t="shared" ca="1" si="449"/>
        <v/>
      </c>
      <c r="V90" s="118" t="str">
        <f t="shared" si="484"/>
        <v/>
      </c>
      <c r="W90" s="117"/>
      <c r="X90" s="118"/>
      <c r="Y90" s="117"/>
      <c r="Z90" s="118"/>
      <c r="AA90" s="117"/>
      <c r="AB90" s="118"/>
      <c r="AC90" s="117"/>
      <c r="AD90" s="118"/>
      <c r="AE90" s="117"/>
      <c r="AF90" s="118"/>
      <c r="AG90" s="117"/>
      <c r="AH90" s="118"/>
      <c r="AI90" s="117"/>
      <c r="AJ90" s="118"/>
      <c r="AK90" s="117"/>
      <c r="AL90" s="118"/>
      <c r="AM90" s="117"/>
      <c r="AN90" s="118"/>
      <c r="AO90" s="117"/>
      <c r="AP90" s="118"/>
      <c r="AQ90" s="117"/>
      <c r="AR90" s="118"/>
      <c r="AT90" s="232" t="e">
        <f t="shared" ca="1" si="479"/>
        <v>#DIV/0!</v>
      </c>
    </row>
    <row r="91" spans="1:46" s="110" customFormat="1" ht="21" hidden="1" customHeight="1" x14ac:dyDescent="0.25">
      <c r="A91" s="328"/>
      <c r="B91" s="116" t="str">
        <f t="shared" si="473"/>
        <v/>
      </c>
      <c r="C91" s="117" t="str">
        <f t="shared" ca="1" si="436"/>
        <v/>
      </c>
      <c r="D91" s="118" t="str">
        <f t="shared" si="474"/>
        <v/>
      </c>
      <c r="E91" s="117" t="str">
        <f t="shared" ca="1" si="437"/>
        <v/>
      </c>
      <c r="F91" s="118" t="str">
        <f t="shared" si="475"/>
        <v/>
      </c>
      <c r="G91" s="117" t="str">
        <f t="shared" ca="1" si="438"/>
        <v/>
      </c>
      <c r="H91" s="118" t="str">
        <f t="shared" si="476"/>
        <v/>
      </c>
      <c r="I91" s="201" t="str">
        <f t="shared" ca="1" si="439"/>
        <v/>
      </c>
      <c r="J91" s="118" t="str">
        <f t="shared" si="477"/>
        <v/>
      </c>
      <c r="K91" s="117" t="str">
        <f t="shared" ca="1" si="440"/>
        <v/>
      </c>
      <c r="L91" s="118" t="str">
        <f t="shared" si="478"/>
        <v/>
      </c>
      <c r="M91" s="117" t="str">
        <f t="shared" ca="1" si="441"/>
        <v/>
      </c>
      <c r="N91" s="118" t="str">
        <f t="shared" si="480"/>
        <v/>
      </c>
      <c r="O91" s="117" t="str">
        <f t="shared" ca="1" si="443"/>
        <v/>
      </c>
      <c r="P91" s="118" t="str">
        <f t="shared" si="481"/>
        <v/>
      </c>
      <c r="Q91" s="117" t="str">
        <f t="shared" ca="1" si="445"/>
        <v/>
      </c>
      <c r="R91" s="118" t="str">
        <f t="shared" si="482"/>
        <v/>
      </c>
      <c r="S91" s="117" t="str">
        <f t="shared" ca="1" si="447"/>
        <v/>
      </c>
      <c r="T91" s="118" t="str">
        <f t="shared" si="483"/>
        <v/>
      </c>
      <c r="U91" s="117" t="str">
        <f t="shared" ca="1" si="449"/>
        <v/>
      </c>
      <c r="V91" s="118" t="str">
        <f t="shared" si="484"/>
        <v/>
      </c>
      <c r="W91" s="117"/>
      <c r="X91" s="118"/>
      <c r="Y91" s="117"/>
      <c r="Z91" s="118"/>
      <c r="AA91" s="117"/>
      <c r="AB91" s="118"/>
      <c r="AC91" s="117"/>
      <c r="AD91" s="118"/>
      <c r="AE91" s="117"/>
      <c r="AF91" s="118"/>
      <c r="AG91" s="117"/>
      <c r="AH91" s="118"/>
      <c r="AI91" s="117"/>
      <c r="AJ91" s="118"/>
      <c r="AK91" s="117"/>
      <c r="AL91" s="118"/>
      <c r="AM91" s="117"/>
      <c r="AN91" s="118"/>
      <c r="AO91" s="117"/>
      <c r="AP91" s="118"/>
      <c r="AQ91" s="117"/>
      <c r="AR91" s="118"/>
      <c r="AT91" s="232" t="e">
        <f t="shared" ca="1" si="479"/>
        <v>#DIV/0!</v>
      </c>
    </row>
    <row r="92" spans="1:46" s="110" customFormat="1" ht="21" hidden="1" customHeight="1" x14ac:dyDescent="0.25">
      <c r="A92" s="328"/>
      <c r="B92" s="116" t="str">
        <f t="shared" si="473"/>
        <v/>
      </c>
      <c r="C92" s="117" t="str">
        <f t="shared" ca="1" si="436"/>
        <v/>
      </c>
      <c r="D92" s="118" t="str">
        <f t="shared" si="474"/>
        <v/>
      </c>
      <c r="E92" s="117" t="str">
        <f t="shared" ca="1" si="437"/>
        <v/>
      </c>
      <c r="F92" s="118" t="str">
        <f t="shared" si="475"/>
        <v/>
      </c>
      <c r="G92" s="117" t="str">
        <f t="shared" ca="1" si="438"/>
        <v/>
      </c>
      <c r="H92" s="118" t="str">
        <f t="shared" si="476"/>
        <v/>
      </c>
      <c r="I92" s="201" t="str">
        <f t="shared" ca="1" si="439"/>
        <v/>
      </c>
      <c r="J92" s="118" t="str">
        <f t="shared" si="477"/>
        <v/>
      </c>
      <c r="K92" s="117" t="str">
        <f t="shared" ca="1" si="440"/>
        <v/>
      </c>
      <c r="L92" s="118" t="str">
        <f t="shared" si="478"/>
        <v/>
      </c>
      <c r="M92" s="117" t="str">
        <f t="shared" ca="1" si="441"/>
        <v/>
      </c>
      <c r="N92" s="118" t="str">
        <f t="shared" si="480"/>
        <v/>
      </c>
      <c r="O92" s="117" t="str">
        <f t="shared" ca="1" si="443"/>
        <v/>
      </c>
      <c r="P92" s="118" t="str">
        <f t="shared" si="481"/>
        <v/>
      </c>
      <c r="Q92" s="117" t="str">
        <f t="shared" ca="1" si="445"/>
        <v/>
      </c>
      <c r="R92" s="118" t="str">
        <f t="shared" si="482"/>
        <v/>
      </c>
      <c r="S92" s="117" t="str">
        <f t="shared" ca="1" si="447"/>
        <v/>
      </c>
      <c r="T92" s="118" t="str">
        <f t="shared" si="483"/>
        <v/>
      </c>
      <c r="U92" s="117" t="str">
        <f t="shared" ca="1" si="449"/>
        <v/>
      </c>
      <c r="V92" s="118" t="str">
        <f t="shared" si="484"/>
        <v/>
      </c>
      <c r="W92" s="117"/>
      <c r="X92" s="118"/>
      <c r="Y92" s="117"/>
      <c r="Z92" s="118"/>
      <c r="AA92" s="117"/>
      <c r="AB92" s="118"/>
      <c r="AC92" s="117"/>
      <c r="AD92" s="118"/>
      <c r="AE92" s="117"/>
      <c r="AF92" s="118"/>
      <c r="AG92" s="117"/>
      <c r="AH92" s="118"/>
      <c r="AI92" s="117"/>
      <c r="AJ92" s="118"/>
      <c r="AK92" s="117"/>
      <c r="AL92" s="118"/>
      <c r="AM92" s="117"/>
      <c r="AN92" s="118"/>
      <c r="AO92" s="117"/>
      <c r="AP92" s="118"/>
      <c r="AQ92" s="117"/>
      <c r="AR92" s="118"/>
      <c r="AT92" s="232" t="e">
        <f t="shared" ca="1" si="479"/>
        <v>#DIV/0!</v>
      </c>
    </row>
    <row r="93" spans="1:46" s="110" customFormat="1" ht="21" hidden="1" customHeight="1" x14ac:dyDescent="0.25">
      <c r="A93" s="115"/>
      <c r="B93" s="116"/>
      <c r="C93" s="117"/>
      <c r="D93" s="118"/>
      <c r="E93" s="117"/>
      <c r="F93" s="199"/>
      <c r="G93" s="204"/>
      <c r="H93" s="205"/>
      <c r="I93" s="201"/>
      <c r="J93" s="118"/>
      <c r="K93" s="117"/>
      <c r="L93" s="118"/>
      <c r="M93" s="117"/>
      <c r="N93" s="118"/>
      <c r="O93" s="117"/>
      <c r="P93" s="118"/>
      <c r="Q93" s="117"/>
      <c r="R93" s="118"/>
      <c r="S93" s="117"/>
      <c r="T93" s="118"/>
      <c r="U93" s="117"/>
      <c r="V93" s="118"/>
      <c r="W93" s="117"/>
      <c r="X93" s="118"/>
      <c r="Y93" s="117"/>
      <c r="Z93" s="118"/>
      <c r="AA93" s="117"/>
      <c r="AB93" s="118"/>
      <c r="AC93" s="117"/>
      <c r="AD93" s="118"/>
      <c r="AE93" s="117"/>
      <c r="AF93" s="118"/>
      <c r="AG93" s="117"/>
      <c r="AH93" s="118"/>
      <c r="AI93" s="117"/>
      <c r="AJ93" s="118"/>
      <c r="AK93" s="117"/>
      <c r="AL93" s="118"/>
      <c r="AM93" s="117"/>
      <c r="AN93" s="118"/>
      <c r="AO93" s="117"/>
      <c r="AP93" s="118"/>
      <c r="AQ93" s="117"/>
      <c r="AR93" s="118"/>
      <c r="AT93" s="232" t="e">
        <f t="shared" si="479"/>
        <v>#DIV/0!</v>
      </c>
    </row>
    <row r="94" spans="1:46" s="110" customFormat="1" ht="21" hidden="1" customHeight="1" x14ac:dyDescent="0.25">
      <c r="A94" s="115"/>
      <c r="B94" s="116"/>
      <c r="C94" s="117"/>
      <c r="D94" s="118"/>
      <c r="E94" s="117"/>
      <c r="F94" s="199"/>
      <c r="G94" s="204"/>
      <c r="H94" s="205"/>
      <c r="I94" s="201"/>
      <c r="J94" s="118"/>
      <c r="K94" s="117"/>
      <c r="L94" s="118"/>
      <c r="M94" s="117"/>
      <c r="N94" s="118"/>
      <c r="O94" s="117"/>
      <c r="P94" s="118"/>
      <c r="Q94" s="117"/>
      <c r="R94" s="118"/>
      <c r="S94" s="117"/>
      <c r="T94" s="118"/>
      <c r="U94" s="117"/>
      <c r="V94" s="118"/>
      <c r="W94" s="117"/>
      <c r="X94" s="118"/>
      <c r="Y94" s="117"/>
      <c r="Z94" s="118"/>
      <c r="AA94" s="117"/>
      <c r="AB94" s="118"/>
      <c r="AC94" s="117"/>
      <c r="AD94" s="118"/>
      <c r="AE94" s="117"/>
      <c r="AF94" s="118"/>
      <c r="AG94" s="117"/>
      <c r="AH94" s="118"/>
      <c r="AI94" s="117"/>
      <c r="AJ94" s="118"/>
      <c r="AK94" s="117"/>
      <c r="AL94" s="118"/>
      <c r="AM94" s="117"/>
      <c r="AN94" s="118"/>
      <c r="AO94" s="117"/>
      <c r="AP94" s="118"/>
      <c r="AQ94" s="117"/>
      <c r="AR94" s="118"/>
      <c r="AT94" s="232" t="e">
        <f t="shared" si="479"/>
        <v>#DIV/0!</v>
      </c>
    </row>
    <row r="95" spans="1:46" s="110" customFormat="1" ht="21" hidden="1" customHeight="1" x14ac:dyDescent="0.25">
      <c r="A95" s="115"/>
      <c r="B95" s="116"/>
      <c r="C95" s="117"/>
      <c r="D95" s="118"/>
      <c r="E95" s="117"/>
      <c r="F95" s="199"/>
      <c r="G95" s="204"/>
      <c r="H95" s="205"/>
      <c r="I95" s="201"/>
      <c r="J95" s="118"/>
      <c r="K95" s="117"/>
      <c r="L95" s="118"/>
      <c r="M95" s="117"/>
      <c r="N95" s="118"/>
      <c r="O95" s="117"/>
      <c r="P95" s="118"/>
      <c r="Q95" s="117"/>
      <c r="R95" s="118"/>
      <c r="S95" s="117"/>
      <c r="T95" s="118"/>
      <c r="U95" s="117"/>
      <c r="V95" s="118"/>
      <c r="W95" s="117"/>
      <c r="X95" s="118"/>
      <c r="Y95" s="117"/>
      <c r="Z95" s="118"/>
      <c r="AA95" s="117"/>
      <c r="AB95" s="118"/>
      <c r="AC95" s="117"/>
      <c r="AD95" s="118"/>
      <c r="AE95" s="117"/>
      <c r="AF95" s="118"/>
      <c r="AG95" s="117"/>
      <c r="AH95" s="118"/>
      <c r="AI95" s="117"/>
      <c r="AJ95" s="118"/>
      <c r="AK95" s="117"/>
      <c r="AL95" s="118"/>
      <c r="AM95" s="117"/>
      <c r="AN95" s="118"/>
      <c r="AO95" s="117"/>
      <c r="AP95" s="118"/>
      <c r="AQ95" s="117"/>
      <c r="AR95" s="118"/>
      <c r="AT95" s="232" t="e">
        <f t="shared" si="479"/>
        <v>#DIV/0!</v>
      </c>
    </row>
    <row r="96" spans="1:46" s="110" customFormat="1" ht="21" hidden="1" customHeight="1" x14ac:dyDescent="0.25">
      <c r="A96" s="115"/>
      <c r="B96" s="116"/>
      <c r="C96" s="117"/>
      <c r="D96" s="118"/>
      <c r="E96" s="117"/>
      <c r="F96" s="199"/>
      <c r="G96" s="204"/>
      <c r="H96" s="205"/>
      <c r="I96" s="201"/>
      <c r="J96" s="118"/>
      <c r="K96" s="117"/>
      <c r="L96" s="118"/>
      <c r="M96" s="117"/>
      <c r="N96" s="118"/>
      <c r="O96" s="117"/>
      <c r="P96" s="118"/>
      <c r="Q96" s="117"/>
      <c r="R96" s="118"/>
      <c r="S96" s="117"/>
      <c r="T96" s="118"/>
      <c r="U96" s="117"/>
      <c r="V96" s="118"/>
      <c r="W96" s="117"/>
      <c r="X96" s="118"/>
      <c r="Y96" s="117"/>
      <c r="Z96" s="118"/>
      <c r="AA96" s="117"/>
      <c r="AB96" s="118"/>
      <c r="AC96" s="117"/>
      <c r="AD96" s="118"/>
      <c r="AE96" s="117"/>
      <c r="AF96" s="118"/>
      <c r="AG96" s="117"/>
      <c r="AH96" s="118"/>
      <c r="AI96" s="117"/>
      <c r="AJ96" s="118"/>
      <c r="AK96" s="117"/>
      <c r="AL96" s="118"/>
      <c r="AM96" s="117"/>
      <c r="AN96" s="118"/>
      <c r="AO96" s="117"/>
      <c r="AP96" s="118"/>
      <c r="AQ96" s="117"/>
      <c r="AR96" s="118"/>
      <c r="AT96" s="232" t="e">
        <f t="shared" si="479"/>
        <v>#DIV/0!</v>
      </c>
    </row>
    <row r="97" spans="1:46" s="110" customFormat="1" ht="21" hidden="1" customHeight="1" x14ac:dyDescent="0.25">
      <c r="A97" s="115"/>
      <c r="B97" s="116"/>
      <c r="C97" s="117"/>
      <c r="D97" s="118"/>
      <c r="E97" s="117"/>
      <c r="F97" s="199"/>
      <c r="G97" s="204"/>
      <c r="H97" s="205"/>
      <c r="I97" s="201"/>
      <c r="J97" s="118"/>
      <c r="K97" s="117"/>
      <c r="L97" s="118"/>
      <c r="M97" s="117"/>
      <c r="N97" s="118"/>
      <c r="O97" s="117"/>
      <c r="P97" s="118"/>
      <c r="Q97" s="117"/>
      <c r="R97" s="118"/>
      <c r="S97" s="117"/>
      <c r="T97" s="118"/>
      <c r="U97" s="117"/>
      <c r="V97" s="118"/>
      <c r="W97" s="117"/>
      <c r="X97" s="118"/>
      <c r="Y97" s="117"/>
      <c r="Z97" s="118"/>
      <c r="AA97" s="117"/>
      <c r="AB97" s="118"/>
      <c r="AC97" s="117"/>
      <c r="AD97" s="118"/>
      <c r="AE97" s="117"/>
      <c r="AF97" s="118"/>
      <c r="AG97" s="117"/>
      <c r="AH97" s="118"/>
      <c r="AI97" s="117"/>
      <c r="AJ97" s="118"/>
      <c r="AK97" s="117"/>
      <c r="AL97" s="118"/>
      <c r="AM97" s="117"/>
      <c r="AN97" s="118"/>
      <c r="AO97" s="117"/>
      <c r="AP97" s="118"/>
      <c r="AQ97" s="117"/>
      <c r="AR97" s="118"/>
      <c r="AT97" s="232" t="e">
        <f t="shared" si="479"/>
        <v>#DIV/0!</v>
      </c>
    </row>
    <row r="98" spans="1:46" s="110" customFormat="1" ht="21" hidden="1" customHeight="1" x14ac:dyDescent="0.25">
      <c r="A98" s="115"/>
      <c r="B98" s="116"/>
      <c r="C98" s="117"/>
      <c r="D98" s="118"/>
      <c r="E98" s="117"/>
      <c r="F98" s="199"/>
      <c r="G98" s="204"/>
      <c r="H98" s="205"/>
      <c r="I98" s="201"/>
      <c r="J98" s="118"/>
      <c r="K98" s="117"/>
      <c r="L98" s="118"/>
      <c r="M98" s="117"/>
      <c r="N98" s="118"/>
      <c r="O98" s="117"/>
      <c r="P98" s="118"/>
      <c r="Q98" s="117"/>
      <c r="R98" s="118"/>
      <c r="S98" s="117"/>
      <c r="T98" s="118"/>
      <c r="U98" s="117"/>
      <c r="V98" s="118"/>
      <c r="W98" s="117"/>
      <c r="X98" s="118"/>
      <c r="Y98" s="117"/>
      <c r="Z98" s="118"/>
      <c r="AA98" s="117"/>
      <c r="AB98" s="118"/>
      <c r="AC98" s="117"/>
      <c r="AD98" s="118"/>
      <c r="AE98" s="117"/>
      <c r="AF98" s="118"/>
      <c r="AG98" s="117"/>
      <c r="AH98" s="118"/>
      <c r="AI98" s="117"/>
      <c r="AJ98" s="118"/>
      <c r="AK98" s="117"/>
      <c r="AL98" s="118"/>
      <c r="AM98" s="117"/>
      <c r="AN98" s="118"/>
      <c r="AO98" s="117"/>
      <c r="AP98" s="118"/>
      <c r="AQ98" s="117"/>
      <c r="AR98" s="118"/>
      <c r="AT98" s="232" t="e">
        <f t="shared" si="479"/>
        <v>#DIV/0!</v>
      </c>
    </row>
    <row r="99" spans="1:46" s="110" customFormat="1" ht="21" hidden="1" customHeight="1" x14ac:dyDescent="0.25">
      <c r="A99" s="115"/>
      <c r="B99" s="116"/>
      <c r="C99" s="117"/>
      <c r="D99" s="118"/>
      <c r="E99" s="117"/>
      <c r="F99" s="199"/>
      <c r="G99" s="204"/>
      <c r="H99" s="205"/>
      <c r="I99" s="201"/>
      <c r="J99" s="118"/>
      <c r="K99" s="117"/>
      <c r="L99" s="118"/>
      <c r="M99" s="117"/>
      <c r="N99" s="118"/>
      <c r="O99" s="117"/>
      <c r="P99" s="118"/>
      <c r="Q99" s="117"/>
      <c r="R99" s="118"/>
      <c r="S99" s="117"/>
      <c r="T99" s="118"/>
      <c r="U99" s="117"/>
      <c r="V99" s="118"/>
      <c r="W99" s="117"/>
      <c r="X99" s="118"/>
      <c r="Y99" s="117"/>
      <c r="Z99" s="118"/>
      <c r="AA99" s="117"/>
      <c r="AB99" s="118"/>
      <c r="AC99" s="117"/>
      <c r="AD99" s="118"/>
      <c r="AE99" s="117"/>
      <c r="AF99" s="118"/>
      <c r="AG99" s="117"/>
      <c r="AH99" s="118"/>
      <c r="AI99" s="117"/>
      <c r="AJ99" s="118"/>
      <c r="AK99" s="117"/>
      <c r="AL99" s="118"/>
      <c r="AM99" s="117"/>
      <c r="AN99" s="118"/>
      <c r="AO99" s="117"/>
      <c r="AP99" s="118"/>
      <c r="AQ99" s="117"/>
      <c r="AR99" s="118"/>
      <c r="AT99" s="232" t="e">
        <f t="shared" si="479"/>
        <v>#DIV/0!</v>
      </c>
    </row>
    <row r="100" spans="1:46" s="110" customFormat="1" ht="21" hidden="1" customHeight="1" x14ac:dyDescent="0.25">
      <c r="A100" s="115"/>
      <c r="B100" s="116"/>
      <c r="C100" s="117"/>
      <c r="D100" s="118"/>
      <c r="E100" s="117"/>
      <c r="F100" s="199"/>
      <c r="G100" s="204"/>
      <c r="H100" s="205"/>
      <c r="I100" s="201"/>
      <c r="J100" s="118"/>
      <c r="K100" s="117"/>
      <c r="L100" s="118"/>
      <c r="M100" s="117"/>
      <c r="N100" s="118"/>
      <c r="O100" s="117"/>
      <c r="P100" s="118"/>
      <c r="Q100" s="117"/>
      <c r="R100" s="118"/>
      <c r="S100" s="117"/>
      <c r="T100" s="118"/>
      <c r="U100" s="117"/>
      <c r="V100" s="118"/>
      <c r="W100" s="117"/>
      <c r="X100" s="118"/>
      <c r="Y100" s="117"/>
      <c r="Z100" s="118"/>
      <c r="AA100" s="117"/>
      <c r="AB100" s="118"/>
      <c r="AC100" s="117"/>
      <c r="AD100" s="118"/>
      <c r="AE100" s="117"/>
      <c r="AF100" s="118"/>
      <c r="AG100" s="117"/>
      <c r="AH100" s="118"/>
      <c r="AI100" s="117"/>
      <c r="AJ100" s="118"/>
      <c r="AK100" s="117"/>
      <c r="AL100" s="118"/>
      <c r="AM100" s="117"/>
      <c r="AN100" s="118"/>
      <c r="AO100" s="117"/>
      <c r="AP100" s="118"/>
      <c r="AQ100" s="117"/>
      <c r="AR100" s="118"/>
      <c r="AT100" s="232" t="e">
        <f t="shared" si="479"/>
        <v>#DIV/0!</v>
      </c>
    </row>
    <row r="101" spans="1:46" s="110" customFormat="1" ht="21" hidden="1" customHeight="1" x14ac:dyDescent="0.25">
      <c r="A101" s="115"/>
      <c r="B101" s="116" t="str">
        <f t="shared" ref="B101" si="485">IF(A101="","",IF($K$4="Media aritmética",ROUND(AVERAGE(C101,E101,G101,I101,K101,M101,O101,Q101,S101,U101,W101,Y101,AA101,AC101,AE101,AG101,AI101),2),ROUND(_xlfn.STDEV.P(C101,E101,G101,I101,K101,M101,O101,Q101,S101,U101,W101,Y101,AA101,AC101,AE101,AG101,AI101),2)))</f>
        <v/>
      </c>
      <c r="C101" s="117" t="str">
        <f t="shared" ref="C101" ca="1" si="486">IF($C$8="Habilitado",IF($A101="","",ROUND(VLOOKUP($A101,OFERENTE_1,15,FALSE),2)),"")</f>
        <v/>
      </c>
      <c r="D101" s="118" t="str">
        <f t="shared" ref="D101" si="487">IF($A101="","",IF(C101="","",IF($K$4="Media aritmética",(C101&lt;=$B101)*($E$5/$B$4)+(C101&gt;$B101)*0,IF(AND(ROUND(AVERAGE($C101,$E101,$G101,$I101,$K101,$M101,$O101,$Q101,$S101,$U101,$W101,$Y101,$AA101,$AC101,$AE101,$AG101,$AI101),2)-$B101/2&lt;=C101,(ROUND(AVERAGE($C101,$E101,$G101,$I101,$K101,$M101,$O101,$Q101,$S101,$U101,$W101,$Y101,$AA101,$AC101,$AE101,$AG101,$AI101),2)+$B101/2&gt;=C101)),($E$5/$B$4),0))))</f>
        <v/>
      </c>
      <c r="E101" s="117" t="str">
        <f t="shared" ref="E101" ca="1" si="488">IF($E$8="Habilitado",IF($A101="","",ROUND(VLOOKUP($A101,OFERENTE_2,15,FALSE),2)),"")</f>
        <v/>
      </c>
      <c r="F101" s="199" t="str">
        <f>IF($A101="","",IF(E101="","",IF($K$4="Media aritmética",(E101&lt;=$B101)*($E$5/$B$4)+(E101&gt;$B101)*0,IF(AND(ROUND(AVERAGE($C101,$E101,$G101,$I101,$K101,$M101,$O101,$Q101,$S101,$U101,$W101,$Y101,$AA101,$AC101,$AE101,$AG101,$AI101),2)-$B101/2&lt;=E101,(ROUND(AVERAGE($C101,$E101,$G101,$I101,$K101,$M101,$O101,$Q101,$S101,$U101,$W101,$Y101,$AA101,$AC101,$AE101,$AG101,$AI101),2)+$B101/2&gt;=E101)),($E$5/$B$4),0))))</f>
        <v/>
      </c>
      <c r="G101" s="204" t="str">
        <f t="shared" ref="G101" ca="1" si="489">IF($G$8="Habilitado",IF($A101="","",ROUND(VLOOKUP($A101,OFERENTE_3,15,FALSE),2)),"")</f>
        <v/>
      </c>
      <c r="H101" s="205" t="str">
        <f t="shared" ref="H101" si="490">IF($A101="","",IF(G101="","",IF($K$4="Media aritmética",(G101&lt;=$B101)*($E$5/$B$4)+(G101&gt;$B101)*0,IF(AND(ROUND(AVERAGE($C101,$E101,$G101,$I101,$K101,$M101,$O101,$Q101,$S101,$U101,$W101,$Y101,$AA101,$AC101,$AE101,$AG101,$AI101),2)-$B101/2&lt;=G101,(ROUND(AVERAGE($C101,$E101,$G101,$I101,$K101,$M101,$O101,$Q101,$S101,$U101,$W101,$Y101,$AA101,$AC101,$AE101,$AG101,$AI101),2)+$B101/2&gt;=G101)),($E$5/$B$4),0))))</f>
        <v/>
      </c>
      <c r="I101" s="201" t="str">
        <f t="shared" ref="I101" ca="1" si="491">IF($I$8="Habilitado",IF($A101="","",ROUND(VLOOKUP($A101,OFERENTE_4,15,FALSE),2)),"")</f>
        <v/>
      </c>
      <c r="J101" s="118" t="str">
        <f t="shared" ref="J101" si="492">IF($A101="","",IF(I101="","",IF($K$4="Media aritmética",(I101&lt;=$B101)*($E$5/$B$4)+(I101&gt;$B101)*0,IF(AND(ROUND(AVERAGE($C101,$E101,$G101,$I101,$K101,$M101,$O101,$Q101,$S101,$U101,$W101,$Y101,$AA101,$AC101,$AE101,$AG101,$AI101),2)-$B101/2&lt;=I101,(ROUND(AVERAGE($C101,$E101,$G101,$I101,$K101,$M101,$O101,$Q101,$S101,$U101,$W101,$Y101,$AA101,$AC101,$AE101,$AG101,$AI101),2)+$B101/2&gt;=I101)),($E$5/$B$4),0))))</f>
        <v/>
      </c>
      <c r="K101" s="117" t="str">
        <f t="shared" ref="K101" ca="1" si="493">IF($K$8="Habilitado",IF($A101="","",ROUND(VLOOKUP($A101,OFERENTE_5,15,FALSE),2)),"")</f>
        <v/>
      </c>
      <c r="L101" s="118" t="str">
        <f t="shared" ref="L101" si="494">IF($A101="","",IF(K101="","",IF($K$4="Media aritmética",(K101&lt;=$B101)*($E$5/$B$4)+(K101&gt;$B101)*0,IF(AND(ROUND(AVERAGE($C101,$E101,$G101,$I101,$K101,$M101,$O101,$Q101,$S101,$U101,$W101,$Y101,$AA101,$AC101,$AE101,$AG101,$AI101),2)-$B101/2&lt;=K101,(ROUND(AVERAGE($C101,$E101,$G101,$I101,$K101,$M101,$O101,$Q101,$S101,$U101,$W101,$Y101,$AA101,$AC101,$AE101,$AG101,$AI101),2)+$B101/2&gt;=K101)),($E$5/$B$4),0))))</f>
        <v/>
      </c>
      <c r="M101" s="117" t="str">
        <f t="shared" ref="M101" ca="1" si="495">IF($M$8="Habilitado",IF($A101="","",ROUND(VLOOKUP($A101,OFERENTE_6,15,FALSE),2)),"")</f>
        <v/>
      </c>
      <c r="N101" s="118" t="str">
        <f t="shared" si="442"/>
        <v/>
      </c>
      <c r="O101" s="117" t="str">
        <f t="shared" ref="O101" ca="1" si="496">IF($O$8="Habilitado",IF($A101="","",ROUND(VLOOKUP($A101,OFERENTE_7,15,FALSE),2)),"")</f>
        <v/>
      </c>
      <c r="P101" s="118" t="str">
        <f t="shared" si="444"/>
        <v/>
      </c>
      <c r="Q101" s="117" t="str">
        <f ca="1">IF($Q$8="Habilitado",IF($A101="","",ROUND(VLOOKUP($A101,OFERENTE_7,15,FALSE),2)),"")</f>
        <v/>
      </c>
      <c r="R101" s="118" t="str">
        <f t="shared" si="446"/>
        <v/>
      </c>
      <c r="S101" s="117" t="str">
        <f ca="1">IF($S$8="Habilitado",IF($A101="","",ROUND(VLOOKUP($A101,OFERENTE_7,15,FALSE),2)),"")</f>
        <v/>
      </c>
      <c r="T101" s="118" t="str">
        <f t="shared" si="448"/>
        <v/>
      </c>
      <c r="U101" s="117" t="str">
        <f ca="1">IF($U$8="Habilitado",IF($A101="","",ROUND(VLOOKUP($A101,OFERENTE_7,15,FALSE),2)),"")</f>
        <v/>
      </c>
      <c r="V101" s="118" t="str">
        <f t="shared" si="450"/>
        <v/>
      </c>
      <c r="W101" s="117" t="str">
        <f t="shared" ref="W101" ca="1" si="497">IF($W$8="Habilitado",IF($A101="","",ROUND(VLOOKUP($A101,OFERENTE_11,14,FALSE),2)),"")</f>
        <v/>
      </c>
      <c r="X101" s="118" t="str">
        <f t="shared" si="452"/>
        <v/>
      </c>
      <c r="Y101" s="117" t="str">
        <f t="shared" ref="Y101" ca="1" si="498">IF($Y$8="Habilitado",IF($A101="","",ROUND(VLOOKUP($A101,OFERENTE_12,14,FALSE),2)),"")</f>
        <v/>
      </c>
      <c r="Z101" s="118" t="str">
        <f t="shared" si="454"/>
        <v/>
      </c>
      <c r="AA101" s="117" t="str">
        <f t="shared" ref="AA101" ca="1" si="499">IF($AA$8="Habilitado",IF($A101="","",ROUND(VLOOKUP($A101,OFERENTE_13,14,FALSE),2)),"")</f>
        <v/>
      </c>
      <c r="AB101" s="118" t="str">
        <f t="shared" si="456"/>
        <v/>
      </c>
      <c r="AC101" s="117" t="str">
        <f t="shared" ref="AC101:AQ101" ca="1" si="500">IF($AC$8="Habilitado",IF($A101="","",ROUND(VLOOKUP($A101,OFERENTE_14,14,FALSE),2)),"")</f>
        <v/>
      </c>
      <c r="AD101" s="118" t="str">
        <f t="shared" si="458"/>
        <v/>
      </c>
      <c r="AE101" s="117" t="str">
        <f t="shared" ca="1" si="500"/>
        <v/>
      </c>
      <c r="AF101" s="118" t="str">
        <f t="shared" ref="AF101" si="501">IF($A101="","",IF(AE101="","",IF($K$4="Media aritmética",(AE101&lt;=$B101)*($E$5/$B$4)+(AE101&gt;$B101)*0,IF(AND(ROUND(AVERAGE($C101,$E101,$G101,$I101,$K101,$M101,$O101,$Q101,$S101,$U101,$W101,$Y101,$AA101,$AC101,$AE101,$AG101,$AI101),2)-$B101/2&lt;=AE101,(ROUND(AVERAGE($C101,$E101,$G101,$I101,$K101,$M101,$O101,$Q101,$S101,$U101,$W101,$Y101,$AA101,$AC101,$AE101,$AG101,$AI101),2)+$B101/2&gt;=AE101)),($E$5/$B$4),0))))</f>
        <v/>
      </c>
      <c r="AG101" s="117" t="str">
        <f t="shared" ca="1" si="500"/>
        <v/>
      </c>
      <c r="AH101" s="118" t="str">
        <f t="shared" ref="AH101" si="502">IF($A101="","",IF(AG101="","",IF($K$4="Media aritmética",(AG101&lt;=$B101)*($E$5/$B$4)+(AG101&gt;$B101)*0,IF(AND(ROUND(AVERAGE($C101,$E101,$G101,$I101,$K101,$M101,$O101,$Q101,$S101,$U101,$W101,$Y101,$AA101,$AC101,$AE101,$AG101,$AI101),2)-$B101/2&lt;=AG101,(ROUND(AVERAGE($C101,$E101,$G101,$I101,$K101,$M101,$O101,$Q101,$S101,$U101,$W101,$Y101,$AA101,$AC101,$AE101,$AG101,$AI101),2)+$B101/2&gt;=AG101)),($E$5/$B$4),0))))</f>
        <v/>
      </c>
      <c r="AI101" s="117" t="str">
        <f t="shared" ca="1" si="500"/>
        <v/>
      </c>
      <c r="AJ101" s="118" t="str">
        <f t="shared" ref="AJ101" si="503">IF($A101="","",IF(AI101="","",IF($K$4="Media aritmética",(AI101&lt;=$B101)*($E$5/$B$4)+(AI101&gt;$B101)*0,IF(AND(ROUND(AVERAGE($C101,$E101,$G101,$I101,$K101,$M101,$O101,$Q101,$S101,$U101,$W101,$Y101,$AA101,$AC101,$AE101,$AG101,$AI101),2)-$B101/2&lt;=AI101,(ROUND(AVERAGE($C101,$E101,$G101,$I101,$K101,$M101,$O101,$Q101,$S101,$U101,$W101,$Y101,$AA101,$AC101,$AE101,$AG101,$AI101),2)+$B101/2&gt;=AI101)),($E$5/$B$4),0))))</f>
        <v/>
      </c>
      <c r="AK101" s="117" t="str">
        <f t="shared" ca="1" si="500"/>
        <v/>
      </c>
      <c r="AL101" s="118" t="str">
        <f t="shared" ref="AL101" si="504">IF($A101="","",IF(AK101="","",IF($K$4="Media aritmética",(AK101&lt;=$B101)*($E$5/$B$4)+(AK101&gt;$B101)*0,IF(AND(ROUND(AVERAGE($C101,$E101,$G101,$I101,$K101,$M101,$O101,$Q101,$S101,$U101,$W101,$Y101,$AA101,$AC101,$AE101,$AG101,$AI101),2)-$B101/2&lt;=AK101,(ROUND(AVERAGE($C101,$E101,$G101,$I101,$K101,$M101,$O101,$Q101,$S101,$U101,$W101,$Y101,$AA101,$AC101,$AE101,$AG101,$AI101),2)+$B101/2&gt;=AK101)),($E$5/$B$4),0))))</f>
        <v/>
      </c>
      <c r="AM101" s="117" t="str">
        <f t="shared" ca="1" si="500"/>
        <v/>
      </c>
      <c r="AN101" s="118" t="str">
        <f t="shared" ref="AN101" si="505">IF($A101="","",IF(AM101="","",IF($K$4="Media aritmética",(AM101&lt;=$B101)*($E$5/$B$4)+(AM101&gt;$B101)*0,IF(AND(ROUND(AVERAGE($C101,$E101,$G101,$I101,$K101,$M101,$O101,$Q101,$S101,$U101,$W101,$Y101,$AA101,$AC101,$AE101,$AG101,$AI101),2)-$B101/2&lt;=AM101,(ROUND(AVERAGE($C101,$E101,$G101,$I101,$K101,$M101,$O101,$Q101,$S101,$U101,$W101,$Y101,$AA101,$AC101,$AE101,$AG101,$AI101),2)+$B101/2&gt;=AM101)),($E$5/$B$4),0))))</f>
        <v/>
      </c>
      <c r="AO101" s="117" t="str">
        <f t="shared" ca="1" si="500"/>
        <v/>
      </c>
      <c r="AP101" s="118" t="str">
        <f t="shared" ref="AP101" si="506">IF($A101="","",IF(AO101="","",IF($K$4="Media aritmética",(AO101&lt;=$B101)*($E$5/$B$4)+(AO101&gt;$B101)*0,IF(AND(ROUND(AVERAGE($C101,$E101,$G101,$I101,$K101,$M101,$O101,$Q101,$S101,$U101,$W101,$Y101,$AA101,$AC101,$AE101,$AG101,$AI101),2)-$B101/2&lt;=AO101,(ROUND(AVERAGE($C101,$E101,$G101,$I101,$K101,$M101,$O101,$Q101,$S101,$U101,$W101,$Y101,$AA101,$AC101,$AE101,$AG101,$AI101),2)+$B101/2&gt;=AO101)),($E$5/$B$4),0))))</f>
        <v/>
      </c>
      <c r="AQ101" s="117" t="str">
        <f t="shared" ca="1" si="500"/>
        <v/>
      </c>
      <c r="AR101" s="118" t="str">
        <f t="shared" ref="AR101" si="507">IF($A101="","",IF(AQ101="","",IF($K$4="Media aritmética",(AQ101&lt;=$B101)*($E$5/$B$4)+(AQ101&gt;$B101)*0,IF(AND(ROUND(AVERAGE($C101,$E101,$G101,$I101,$K101,$M101,$O101,$Q101,$S101,$U101,$W101,$Y101,$AA101,$AC101,$AE101,$AG101,$AI101),2)-$B101/2&lt;=AQ101,(ROUND(AVERAGE($C101,$E101,$G101,$I101,$K101,$M101,$O101,$Q101,$S101,$U101,$W101,$Y101,$AA101,$AC101,$AE101,$AG101,$AI101),2)+$B101/2&gt;=AQ101)),($E$5/$B$4),0))))</f>
        <v/>
      </c>
      <c r="AT101" s="232" t="e">
        <f t="shared" ca="1" si="479"/>
        <v>#DIV/0!</v>
      </c>
    </row>
    <row r="102" spans="1:46" ht="21" customHeight="1" x14ac:dyDescent="0.25">
      <c r="G102" s="203"/>
      <c r="H102" s="203"/>
    </row>
    <row r="103" spans="1:46" ht="21.75" customHeight="1" x14ac:dyDescent="0.25">
      <c r="A103" s="560" t="s">
        <v>135</v>
      </c>
      <c r="B103" s="560"/>
      <c r="C103" s="560"/>
      <c r="D103" s="119"/>
      <c r="E103" s="119"/>
      <c r="F103" s="119"/>
      <c r="G103" s="119"/>
      <c r="H103" s="119"/>
      <c r="I103" s="202"/>
      <c r="J103" s="119"/>
      <c r="K103" s="119"/>
      <c r="L103" s="119"/>
      <c r="M103" s="119"/>
      <c r="N103" s="119"/>
      <c r="O103" s="119"/>
      <c r="P103" s="119"/>
      <c r="Q103" s="119"/>
      <c r="R103" s="119"/>
      <c r="S103" s="119"/>
      <c r="T103" s="119"/>
      <c r="U103" s="119"/>
      <c r="V103" s="119"/>
      <c r="W103" s="119"/>
      <c r="X103" s="119"/>
      <c r="Y103" s="119"/>
      <c r="Z103" s="119"/>
      <c r="AA103" s="119"/>
      <c r="AB103" s="119"/>
      <c r="AC103" s="119"/>
      <c r="AD103" s="119"/>
      <c r="AE103" s="119"/>
      <c r="AF103" s="119"/>
      <c r="AG103" s="119"/>
      <c r="AH103" s="119"/>
      <c r="AI103" s="259"/>
      <c r="AJ103" s="259"/>
      <c r="AK103" s="259"/>
      <c r="AL103" s="259"/>
      <c r="AM103" s="259"/>
      <c r="AN103" s="259"/>
      <c r="AO103" s="259"/>
      <c r="AP103" s="259"/>
      <c r="AQ103" s="259"/>
      <c r="AR103" s="259"/>
    </row>
    <row r="104" spans="1:46" s="110" customFormat="1" ht="21" customHeight="1" x14ac:dyDescent="0.25">
      <c r="A104" s="295" t="s">
        <v>470</v>
      </c>
      <c r="B104" s="116">
        <f t="shared" ref="B104:B167" ca="1" si="508">IF(A104="","",IF($K$4="Media aritmética",ROUND(AVERAGE(C104,E104,G104,I104,K104,M104,O104,Q104,S104,U104,W104,Y104,AA104,AC104,AE104,AG104,AI104,AK104,AM104,AO104,AQ104),2),ROUND(_xlfn.STDEV.P(C104,E104,G104,I104,,K104,M104,O104,Q104,S104,U104,W104,Y104,AA104,AC104,AE104,AG104,AI104,AK104,AM104,AO104,AQ104),2)))</f>
        <v>2095963.63</v>
      </c>
      <c r="C104" s="117">
        <f t="shared" ref="C104:C167" ca="1" si="509">IF($C$8="Habilitado",IF($A104="","",ROUND(VLOOKUP($A104,OFERENTE_1,16,FALSE),2)),"")</f>
        <v>5219656</v>
      </c>
      <c r="D104" s="118">
        <f ca="1">IF($A104="","",IF(C104="","",IF($K$4="Media aritmética",(C104&lt;=$B104)*($G$5/$B$5)+(C104&gt;$B104)*0,IF(AND(ROUND(AVERAGE($C104,$E104,$G104,$I104,$K104,$M104,$O104,$Q104,$S104,$U104,$W104,$Y104,$AA104,$AC104,$AE104,$AG104,$AI104,$AK104,$AM104,$AO104,$AQ104),2)-$B104/2&lt;=C104,(ROUND(AVERAGE($C104,$E104,$G104,$I104,$K104,$M104,$O104,$Q104,$S104,$U104,$W104,$Y104,$AA104,$AC104,$AE104,$AG104,$AI104,$AK104,$AM104,$AO104,$AQ104),2)+$B104/2&gt;=C104)),($G$5/$B$5),0))))</f>
        <v>0</v>
      </c>
      <c r="E104" s="117" t="str">
        <f t="shared" ref="E104:E135" ca="1" si="510">IF($E$8="Habilitado",IF($A104="","",ROUND(VLOOKUP($A104,OFERENTE_2,16,FALSE),2)),"")</f>
        <v/>
      </c>
      <c r="F104" s="118" t="str">
        <f ca="1">IF($A104="","",IF(E104="","",IF($K$4="Media aritmética",(E104&lt;=$B104)*($G$5/$B$5)+(E104&gt;$B104)*0,IF(AND(ROUND(AVERAGE($C104,$E104,$G104,$I104,$K104,$M104,$O104,$Q104,$S104,$U104,$W104,$Y104,$AA104,$AC104,$AE104,$AG104,$AI104,$AK104,$AM104,$AO104,$AQ104),2)-$B104/2&lt;=E104,(ROUND(AVERAGE($C104,$E104,$G104,$I104,$K104,$M104,$O104,$Q104,$S104,$U104,$W104,$Y104,$AA104,$AC104,$AE104,$AG104,$AI104,$AK104,$AM104,$AO104,$AQ104),2)+$B104/2&gt;=E104)),($G$5/$B$5),0))))</f>
        <v/>
      </c>
      <c r="G104" s="117" t="str">
        <f t="shared" ref="G104:G135" ca="1" si="511">IF($G$8="Habilitado",IF($A104="","",ROUND(VLOOKUP($A104,OFERENTE_3,16,FALSE),2)),"")</f>
        <v/>
      </c>
      <c r="H104" s="118" t="str">
        <f ca="1">IF($A104="","",IF(G104="","",IF($K$4="Media aritmética",(G104&lt;=$B104)*($G$5/$B$5)+(G104&gt;$B104)*0,IF(AND(ROUND(AVERAGE($C104,$E104,$G104,$I104,$K104,$M104,$O104,$Q104,$S104,$U104,$W104,$Y104,$AA104,$AC104,$AE104,$AG104,$AI104,$AK104,$AM104,$AO104,$AQ104),2)-$B104/2&lt;=G104,(ROUND(AVERAGE($C104,$E104,$G104,$I104,$K104,$M104,$O104,$Q104,$S104,$U104,$W104,$Y104,$AA104,$AC104,$AE104,$AG104,$AI104,$AK104,$AM104,$AO104,$AQ104),2)+$B104/2&gt;=G104)),($G$5/$B$5),0))))</f>
        <v/>
      </c>
      <c r="I104" s="201">
        <f t="shared" ref="I104:I135" ca="1" si="512">IF($I$8="Habilitado",IF($A104="","",ROUND(VLOOKUP($A104,OFERENTE_4,16,FALSE),2)),"")</f>
        <v>1799116</v>
      </c>
      <c r="J104" s="118">
        <f ca="1">IF($A104="","",IF(I104="","",IF($K$4="Media aritmética",(I104&lt;=$B104)*($G$5/$B$5)+(I104&gt;$B104)*0,IF(AND(ROUND(AVERAGE($C104,$E104,$G104,$I104,$K104,$M104,$O104,$Q104,$S104,$U104,$W104,$Y104,$AA104,$AC104,$AE104,$AG104,$AI104,$AK104,$AM104,$AO104,$AQ104),2)-$B104/2&lt;=I104,(ROUND(AVERAGE($C104,$E104,$G104,$I104,$K104,$M104,$O104,$Q104,$S104,$U104,$W104,$Y104,$AA104,$AC104,$AE104,$AG104,$AI104,$AK104,$AM104,$AO104,$AQ104),2)+$B104/2&gt;=I104)),($G$5/$B$5),0))))</f>
        <v>5.4545454545454541</v>
      </c>
      <c r="K104" s="117">
        <f t="shared" ref="K104:K135" ca="1" si="513">IF($K$8="Habilitado",IF($A104="","",ROUND(VLOOKUP($A104,OFERENTE_5,16,FALSE),2)),"")</f>
        <v>1328784</v>
      </c>
      <c r="L104" s="118">
        <f ca="1">IF($A104="","",IF(K104="","",IF($K$4="Media aritmética",(K104&lt;=$B104)*($G$5/$B$5)+(K104&gt;$B104)*0,IF(AND(ROUND(AVERAGE($C104,$E104,$G104,$I104,$K104,$M104,$O104,$Q104,$S104,$U104,$W104,$Y104,$AA104,$AC104,$AE104,$AG104,$AI104,$AK104,$AM104,$AO104,$AQ104),2)-$B104/2&lt;=K104,(ROUND(AVERAGE($C104,$E104,$G104,$I104,$K104,$M104,$O104,$Q104,$S104,$U104,$W104,$Y104,$AA104,$AC104,$AE104,$AG104,$AI104,$AK104,$AM104,$AO104,$AQ104),2)+$B104/2&gt;=K104)),($G$5/$B$5),0))))</f>
        <v>5.4545454545454541</v>
      </c>
      <c r="M104" s="117">
        <f t="shared" ref="M104:M135" ca="1" si="514">IF($M$8="Habilitado",IF($A104="","",ROUND(VLOOKUP($A104,OFERENTE_6,16,FALSE),2)),"")</f>
        <v>3751000</v>
      </c>
      <c r="N104" s="118">
        <f ca="1">IF($A104="","",IF(M104="","",IF($K$4="Media aritmética",(M104&lt;=$B104)*($G$5/$B$5)+(M104&gt;$B104)*0,IF(AND(ROUND(AVERAGE($C104,$E104,$G104,$I104,$K104,$M104,$O104,$Q104,$S104,$U104,$W104,$Y104,$AA104,$AC104,$AE104,$AG104,$AI104,$AK104,$AM104,$AO104,$AQ104),2)-$B104/2&lt;=M104,(ROUND(AVERAGE($C104,$E104,$G104,$I104,$K104,$M104,$O104,$Q104,$S104,$U104,$W104,$Y104,$AA104,$AC104,$AE104,$AG104,$AI104,$AK104,$AM104,$AO104,$AQ104),2)+$B104/2&gt;=M104)),($G$5/$B$5),0))))</f>
        <v>0</v>
      </c>
      <c r="O104" s="117">
        <f t="shared" ref="O104:O135" ca="1" si="515">IF($O$8="Habilitado",IF($A104="","",ROUND(VLOOKUP($A104,OFERENTE_7,16,FALSE),2)),"")</f>
        <v>1860000</v>
      </c>
      <c r="P104" s="118">
        <f ca="1">IF($A104="","",IF(O104="","",IF($K$4="Media aritmética",(O104&lt;=$B104)*($G$5/$B$5)+(O104&gt;$B104)*0,IF(AND(ROUND(AVERAGE($C104,$E104,$G104,$I104,$K104,$M104,$O104,$Q104,$S104,$U104,$W104,$Y104,$AA104,$AC104,$AE104,$AG104,$AI104,$AK104,$AM104,$AO104,$AQ104),2)-$B104/2&lt;=O104,(ROUND(AVERAGE($C104,$E104,$G104,$I104,$K104,$M104,$O104,$Q104,$S104,$U104,$W104,$Y104,$AA104,$AC104,$AE104,$AG104,$AI104,$AK104,$AM104,$AO104,$AQ104),2)+$B104/2&gt;=O104)),($G$5/$B$5),0))))</f>
        <v>5.4545454545454541</v>
      </c>
      <c r="Q104" s="117">
        <f t="shared" ref="Q104:Q135" ca="1" si="516">IF($Q$8="Habilitado",IF($A104="","",ROUND(VLOOKUP($A104,OFERENTE_8,16,FALSE),2)),"")</f>
        <v>1860000</v>
      </c>
      <c r="R104" s="118">
        <f ca="1">IF($A104="","",IF(Q104="","",IF($K$4="Media aritmética",(Q104&lt;=$B104)*($G$5/$B$5)+(Q104&gt;$B104)*0,IF(AND(ROUND(AVERAGE($C104,$E104,$G104,$I104,$K104,$M104,$O104,$Q104,$S104,$U104,$W104,$Y104,$AA104,$AC104,$AE104,$AG104,$AI104,$AK104,$AM104,$AO104,$AQ104),2)-$B104/2&lt;=Q104,(ROUND(AVERAGE($C104,$E104,$G104,$I104,$K104,$M104,$O104,$Q104,$S104,$U104,$W104,$Y104,$AA104,$AC104,$AE104,$AG104,$AI104,$AK104,$AM104,$AO104,$AQ104),2)+$B104/2&gt;=Q104)),($G$5/$B$5),0))))</f>
        <v>5.4545454545454541</v>
      </c>
      <c r="S104" s="117" t="str">
        <f t="shared" ref="S104:S135" ca="1" si="517">IF($S$8="Habilitado",IF($A104="","",ROUND(VLOOKUP($A104,OFERENTE_9,16,FALSE),2)),"")</f>
        <v/>
      </c>
      <c r="T104" s="118" t="str">
        <f ca="1">IF($A104="","",IF(S104="","",IF($K$4="Media aritmética",(S104&lt;=$B104)*($G$5/$B$5)+(S104&gt;$B104)*0,IF(AND(ROUND(AVERAGE($C104,$E104,$G104,$I104,$K104,$M104,$O104,$Q104,$S104,$U104,$W104,$Y104,$AA104,$AC104,$AE104,$AG104,$AI104,$AK104,$AM104,$AO104,$AQ104),2)-$B104/2&lt;=S104,(ROUND(AVERAGE($C104,$E104,$G104,$I104,$K104,$M104,$O104,$Q104,$S104,$U104,$W104,$Y104,$AA104,$AC104,$AE104,$AG104,$AI104,$AK104,$AM104,$AO104,$AQ104),2)+$B104/2&gt;=S104)),($G$5/$B$5),0))))</f>
        <v/>
      </c>
      <c r="U104" s="117">
        <f t="shared" ref="U104:U135" ca="1" si="518">IF($U$8="Habilitado",IF($A104="","",ROUND(VLOOKUP($A104,OFERENTE_10,16,FALSE),2)),"")</f>
        <v>1364000</v>
      </c>
      <c r="V104" s="118">
        <f ca="1">IF($A104="","",IF(U104="","",IF($K$4="Media aritmética",(U104&lt;=$B104)*($G$5/$B$5)+(U104&gt;$B104)*0,IF(AND(ROUND(AVERAGE($C104,$E104,$G104,$I104,$K104,$M104,$O104,$Q104,$S104,$U104,$W104,$Y104,$AA104,$AC104,$AE104,$AG104,$AI104,$AK104,$AM104,$AO104,$AQ104),2)-$B104/2&lt;=U104,(ROUND(AVERAGE($C104,$E104,$G104,$I104,$K104,$M104,$O104,$Q104,$S104,$U104,$W104,$Y104,$AA104,$AC104,$AE104,$AG104,$AI104,$AK104,$AM104,$AO104,$AQ104),2)+$B104/2&gt;=U104)),($G$5/$B$5),0))))</f>
        <v>5.4545454545454541</v>
      </c>
      <c r="W104" s="117">
        <f t="shared" ref="W104:W135" ca="1" si="519">IF($W$8="Habilitado",IF($A104="","",ROUND(VLOOKUP($A104,OFERENTE_11,16,FALSE),2)),"")</f>
        <v>1550000</v>
      </c>
      <c r="X104" s="118">
        <f t="shared" ref="X104:Z114" ca="1" si="520">IF($A104="","",IF(W104="","",IF($K$4="Media aritmética",(W104&lt;=$B104)*($G$5/$B$5)+(W104&gt;$B104)*0,IF(AND(ROUND(AVERAGE($C104,$E104,$G104,$I104,$K104,$M104,$O104,$Q104,$S104,$U104,$W104,$Y104,$AA104,$AC104,$AE104,$AG104,$AI104,$AK104,$AM104,$AO104,$AQ104),2)-$B104/2&lt;=W104,(ROUND(AVERAGE($C104,$E104,$G104,$I104,$K104,$M104,$O104,$Q104,$S104,$U104,$W104,$Y104,$AA104,$AC104,$AE104,$AG104,$AI104,$AK104,$AM104,$AO104,$AQ104),2)+$B104/2&gt;=W104)),($G$5/$B$5),0))))</f>
        <v>5.4545454545454541</v>
      </c>
      <c r="Y104" s="117">
        <f t="shared" ref="Y104:Y135" ca="1" si="521">IF($Y$8="Habilitado",IF($A104="","",ROUND(VLOOKUP($A104,OFERENTE_12,16,FALSE),2)),"")</f>
        <v>2281662</v>
      </c>
      <c r="Z104" s="118">
        <f t="shared" ca="1" si="520"/>
        <v>0</v>
      </c>
      <c r="AA104" s="117">
        <f t="shared" ref="AA104:AA135" ca="1" si="522">IF($AA$8="Habilitado",IF($A104="","",ROUND(VLOOKUP($A104,OFERENTE_13,16,FALSE),2)),"")</f>
        <v>2281910</v>
      </c>
      <c r="AB104" s="118">
        <f t="shared" ref="AB104" ca="1" si="523">IF($A104="","",IF(AA104="","",IF($K$4="Media aritmética",(AA104&lt;=$B104)*($G$5/$B$5)+(AA104&gt;$B104)*0,IF(AND(ROUND(AVERAGE($C104,$E104,$G104,$I104,$K104,$M104,$O104,$Q104,$S104,$U104,$W104,$Y104,$AA104,$AC104,$AE104,$AG104,$AI104,$AK104,$AM104,$AO104,$AQ104),2)-$B104/2&lt;=AA104,(ROUND(AVERAGE($C104,$E104,$G104,$I104,$K104,$M104,$O104,$Q104,$S104,$U104,$W104,$Y104,$AA104,$AC104,$AE104,$AG104,$AI104,$AK104,$AM104,$AO104,$AQ104),2)+$B104/2&gt;=AA104)),($G$5/$B$5),0))))</f>
        <v>0</v>
      </c>
      <c r="AC104" s="117">
        <f t="shared" ref="AC104:AC135" ca="1" si="524">IF($AC$8="Habilitado",IF($A104="","",ROUND(VLOOKUP($A104,OFERENTE_14,16,FALSE),2)),"")</f>
        <v>1736000</v>
      </c>
      <c r="AD104" s="118">
        <f t="shared" ref="AD104" ca="1" si="525">IF($A104="","",IF(AC104="","",IF($K$4="Media aritmética",(AC104&lt;=$B104)*($G$5/$B$5)+(AC104&gt;$B104)*0,IF(AND(ROUND(AVERAGE($C104,$E104,$G104,$I104,$K104,$M104,$O104,$Q104,$S104,$U104,$W104,$Y104,$AA104,$AC104,$AE104,$AG104,$AI104,$AK104,$AM104,$AO104,$AQ104),2)-$B104/2&lt;=AC104,(ROUND(AVERAGE($C104,$E104,$G104,$I104,$K104,$M104,$O104,$Q104,$S104,$U104,$W104,$Y104,$AA104,$AC104,$AE104,$AG104,$AI104,$AK104,$AM104,$AO104,$AQ104),2)+$B104/2&gt;=AC104)),($G$5/$B$5),0))))</f>
        <v>5.4545454545454541</v>
      </c>
      <c r="AE104" s="117" t="str">
        <f t="shared" ref="AE104:AE135" ca="1" si="526">IF($AE$8="Habilitado",IF($A104="","",ROUND(VLOOKUP($A104,OFERENTE_15,16,FALSE),2)),"")</f>
        <v/>
      </c>
      <c r="AF104" s="118" t="str">
        <f t="shared" ref="AF104" ca="1" si="527">IF($A104="","",IF(AE104="","",IF($K$4="Media aritmética",(AE104&lt;=$B104)*($G$5/$B$5)+(AE104&gt;$B104)*0,IF(AND(ROUND(AVERAGE($C104,$E104,$G104,$I104,$K104,$M104,$O104,$Q104,$S104,$U104,$W104,$Y104,$AA104,$AC104,$AE104,$AG104,$AI104,$AK104,$AM104,$AO104,$AQ104),2)-$B104/2&lt;=AE104,(ROUND(AVERAGE($C104,$E104,$G104,$I104,$K104,$M104,$O104,$Q104,$S104,$U104,$W104,$Y104,$AA104,$AC104,$AE104,$AG104,$AI104,$AK104,$AM104,$AO104,$AQ104),2)+$B104/2&gt;=AE104)),($G$5/$B$5),0))))</f>
        <v/>
      </c>
      <c r="AG104" s="117">
        <f t="shared" ref="AG104:AG135" ca="1" si="528">IF($AG$8="Habilitado",IF($A104="","",ROUND(VLOOKUP($A104,OFERENTE_16,16,FALSE),2)),"")</f>
        <v>1586689</v>
      </c>
      <c r="AH104" s="118">
        <f t="shared" ref="AH104" ca="1" si="529">IF($A104="","",IF(AG104="","",IF($K$4="Media aritmética",(AG104&lt;=$B104)*($G$5/$B$5)+(AG104&gt;$B104)*0,IF(AND(ROUND(AVERAGE($C104,$E104,$G104,$I104,$K104,$M104,$O104,$Q104,$S104,$U104,$W104,$Y104,$AA104,$AC104,$AE104,$AG104,$AI104,$AK104,$AM104,$AO104,$AQ104),2)-$B104/2&lt;=AG104,(ROUND(AVERAGE($C104,$E104,$G104,$I104,$K104,$M104,$O104,$Q104,$S104,$U104,$W104,$Y104,$AA104,$AC104,$AE104,$AG104,$AI104,$AK104,$AM104,$AO104,$AQ104),2)+$B104/2&gt;=AG104)),($G$5/$B$5),0))))</f>
        <v>5.4545454545454541</v>
      </c>
      <c r="AI104" s="117">
        <f t="shared" ref="AI104:AI135" ca="1" si="530">IF($AI$8="Habilitado",IF($A104="","",ROUND(VLOOKUP($A104,OFERENTE_17,16,FALSE),2)),"")</f>
        <v>1224815</v>
      </c>
      <c r="AJ104" s="118">
        <f t="shared" ref="AJ104" ca="1" si="531">IF($A104="","",IF(AI104="","",IF($K$4="Media aritmética",(AI104&lt;=$B104)*($G$5/$B$5)+(AI104&gt;$B104)*0,IF(AND(ROUND(AVERAGE($C104,$E104,$G104,$I104,$K104,$M104,$O104,$Q104,$S104,$U104,$W104,$Y104,$AA104,$AC104,$AE104,$AG104,$AI104,$AK104,$AM104,$AO104,$AQ104),2)-$B104/2&lt;=AI104,(ROUND(AVERAGE($C104,$E104,$G104,$I104,$K104,$M104,$O104,$Q104,$S104,$U104,$W104,$Y104,$AA104,$AC104,$AE104,$AG104,$AI104,$AK104,$AM104,$AO104,$AQ104),2)+$B104/2&gt;=AI104)),($G$5/$B$5),0))))</f>
        <v>5.4545454545454541</v>
      </c>
      <c r="AK104" s="117">
        <f t="shared" ref="AK104:AK135" ca="1" si="532">IF($AK$8="Habilitado",IF($A104="","",ROUND(VLOOKUP($A104,OFERENTE_18,16,FALSE),2)),"")</f>
        <v>2281786</v>
      </c>
      <c r="AL104" s="118">
        <f t="shared" ref="AL104" ca="1" si="533">IF($A104="","",IF(AK104="","",IF($K$4="Media aritmética",(AK104&lt;=$B104)*($G$5/$B$5)+(AK104&gt;$B104)*0,IF(AND(ROUND(AVERAGE($C104,$E104,$G104,$I104,$K104,$M104,$O104,$Q104,$S104,$U104,$W104,$Y104,$AA104,$AC104,$AE104,$AG104,$AI104,$AK104,$AM104,$AO104,$AQ104),2)-$B104/2&lt;=AK104,(ROUND(AVERAGE($C104,$E104,$G104,$I104,$K104,$M104,$O104,$Q104,$S104,$U104,$W104,$Y104,$AA104,$AC104,$AE104,$AG104,$AI104,$AK104,$AM104,$AO104,$AQ104),2)+$B104/2&gt;=AK104)),($G$5/$B$5),0))))</f>
        <v>0</v>
      </c>
      <c r="AM104" s="117">
        <f t="shared" ref="AM104:AM135" ca="1" si="534">IF($AM$8="Habilitado",IF($A104="","",ROUND(VLOOKUP($A104,OFERENTE_19,16,FALSE),2)),"")</f>
        <v>1426000</v>
      </c>
      <c r="AN104" s="118">
        <f t="shared" ref="AN104" ca="1" si="535">IF($A104="","",IF(AM104="","",IF($K$4="Media aritmética",(AM104&lt;=$B104)*($G$5/$B$5)+(AM104&gt;$B104)*0,IF(AND(ROUND(AVERAGE($C104,$E104,$G104,$I104,$K104,$M104,$O104,$Q104,$S104,$U104,$W104,$Y104,$AA104,$AC104,$AE104,$AG104,$AI104,$AK104,$AM104,$AO104,$AQ104),2)-$B104/2&lt;=AM104,(ROUND(AVERAGE($C104,$E104,$G104,$I104,$K104,$M104,$O104,$Q104,$S104,$U104,$W104,$Y104,$AA104,$AC104,$AE104,$AG104,$AI104,$AK104,$AM104,$AO104,$AQ104),2)+$B104/2&gt;=AM104)),($G$5/$B$5),0))))</f>
        <v>5.4545454545454541</v>
      </c>
      <c r="AO104" s="117" t="str">
        <f t="shared" ref="AO104:AO135" ca="1" si="536">IF($AO$8="Habilitado",IF($A104="","",ROUND(VLOOKUP($A104,OFERENTE_20,16,FALSE),2)),"")</f>
        <v/>
      </c>
      <c r="AP104" s="118" t="str">
        <f t="shared" ref="AP104" ca="1" si="537">IF($A104="","",IF(AO104="","",IF($K$4="Media aritmética",(AO104&lt;=$B104)*($G$5/$B$5)+(AO104&gt;$B104)*0,IF(AND(ROUND(AVERAGE($C104,$E104,$G104,$I104,$K104,$M104,$O104,$Q104,$S104,$U104,$W104,$Y104,$AA104,$AC104,$AE104,$AG104,$AI104,$AK104,$AM104,$AO104,$AQ104),2)-$B104/2&lt;=AO104,(ROUND(AVERAGE($C104,$E104,$G104,$I104,$K104,$M104,$O104,$Q104,$S104,$U104,$W104,$Y104,$AA104,$AC104,$AE104,$AG104,$AI104,$AK104,$AM104,$AO104,$AQ104),2)+$B104/2&gt;=AO104)),($G$5/$B$5),0))))</f>
        <v/>
      </c>
      <c r="AQ104" s="117">
        <f t="shared" ref="AQ104:AQ135" ca="1" si="538">IF($AQ$8="Habilitado",IF($A104="","",ROUND(VLOOKUP($A104,OFERENTE_21,16,FALSE),2)),"")</f>
        <v>1984000</v>
      </c>
      <c r="AR104" s="118">
        <f t="shared" ref="AR104" ca="1" si="539">IF($A104="","",IF(AQ104="","",IF($K$4="Media aritmética",(AQ104&lt;=$B104)*($G$5/$B$5)+(AQ104&gt;$B104)*0,IF(AND(ROUND(AVERAGE($C104,$E104,$G104,$I104,$K104,$M104,$O104,$Q104,$S104,$U104,$W104,$Y104,$AA104,$AC104,$AE104,$AG104,$AI104,$AK104,$AM104,$AO104,$AQ104),2)-$B104/2&lt;=AQ104,(ROUND(AVERAGE($C104,$E104,$G104,$I104,$K104,$M104,$O104,$Q104,$S104,$U104,$W104,$Y104,$AA104,$AC104,$AE104,$AG104,$AI104,$AK104,$AM104,$AO104,$AQ104),2)+$B104/2&gt;=AQ104)),($G$5/$B$5),0))))</f>
        <v>5.4545454545454541</v>
      </c>
      <c r="AT104" s="232">
        <f t="shared" ref="AT104:AT114" ca="1" si="540">AVERAGE(AQ104,AM104,AK104,AI104,AG104,AC104,AA104,Y104,W104,U104,Q104,O104,M104,K104,I104,E104,C104)</f>
        <v>2095963.625</v>
      </c>
    </row>
    <row r="105" spans="1:46" s="110" customFormat="1" ht="21" customHeight="1" x14ac:dyDescent="0.25">
      <c r="A105" s="295" t="s">
        <v>474</v>
      </c>
      <c r="B105" s="116">
        <f t="shared" ca="1" si="508"/>
        <v>25266268.440000001</v>
      </c>
      <c r="C105" s="117">
        <f t="shared" ca="1" si="509"/>
        <v>6681600</v>
      </c>
      <c r="D105" s="118">
        <f t="shared" ref="D105:F114" ca="1" si="541">IF($A105="","",IF(C105="","",IF($K$4="Media aritmética",(C105&lt;=$B105)*($G$5/$B$5)+(C105&gt;$B105)*0,IF(AND(ROUND(AVERAGE($C105,$E105,$G105,$I105,$K105,$M105,$O105,$Q105,$S105,$U105,$W105,$Y105,$AA105,$AC105,$AE105,$AG105,$AI105,$AK105,$AM105,$AO105,$AQ105),2)-$B105/2&lt;=C105,(ROUND(AVERAGE($C105,$E105,$G105,$I105,$K105,$M105,$O105,$Q105,$S105,$U105,$W105,$Y105,$AA105,$AC105,$AE105,$AG105,$AI105,$AK105,$AM105,$AO105,$AQ105),2)+$B105/2&gt;=C105)),($G$5/$B$5),0))))</f>
        <v>5.4545454545454541</v>
      </c>
      <c r="E105" s="117" t="str">
        <f t="shared" ca="1" si="510"/>
        <v/>
      </c>
      <c r="F105" s="118" t="str">
        <f t="shared" ca="1" si="541"/>
        <v/>
      </c>
      <c r="G105" s="117" t="str">
        <f t="shared" ca="1" si="511"/>
        <v/>
      </c>
      <c r="H105" s="118" t="str">
        <f t="shared" ref="H105" ca="1" si="542">IF($A105="","",IF(G105="","",IF($K$4="Media aritmética",(G105&lt;=$B105)*($G$5/$B$5)+(G105&gt;$B105)*0,IF(AND(ROUND(AVERAGE($C105,$E105,$G105,$I105,$K105,$M105,$O105,$Q105,$S105,$U105,$W105,$Y105,$AA105,$AC105,$AE105,$AG105,$AI105,$AK105,$AM105,$AO105,$AQ105),2)-$B105/2&lt;=G105,(ROUND(AVERAGE($C105,$E105,$G105,$I105,$K105,$M105,$O105,$Q105,$S105,$U105,$W105,$Y105,$AA105,$AC105,$AE105,$AG105,$AI105,$AK105,$AM105,$AO105,$AQ105),2)+$B105/2&gt;=G105)),($G$5/$B$5),0))))</f>
        <v/>
      </c>
      <c r="I105" s="201">
        <f t="shared" ca="1" si="512"/>
        <v>22205568</v>
      </c>
      <c r="J105" s="118">
        <f t="shared" ref="J105" ca="1" si="543">IF($A105="","",IF(I105="","",IF($K$4="Media aritmética",(I105&lt;=$B105)*($G$5/$B$5)+(I105&gt;$B105)*0,IF(AND(ROUND(AVERAGE($C105,$E105,$G105,$I105,$K105,$M105,$O105,$Q105,$S105,$U105,$W105,$Y105,$AA105,$AC105,$AE105,$AG105,$AI105,$AK105,$AM105,$AO105,$AQ105),2)-$B105/2&lt;=I105,(ROUND(AVERAGE($C105,$E105,$G105,$I105,$K105,$M105,$O105,$Q105,$S105,$U105,$W105,$Y105,$AA105,$AC105,$AE105,$AG105,$AI105,$AK105,$AM105,$AO105,$AQ105),2)+$B105/2&gt;=I105)),($G$5/$B$5),0))))</f>
        <v>5.4545454545454541</v>
      </c>
      <c r="K105" s="117">
        <f t="shared" ca="1" si="513"/>
        <v>86400000</v>
      </c>
      <c r="L105" s="118">
        <f t="shared" ref="L105" ca="1" si="544">IF($A105="","",IF(K105="","",IF($K$4="Media aritmética",(K105&lt;=$B105)*($G$5/$B$5)+(K105&gt;$B105)*0,IF(AND(ROUND(AVERAGE($C105,$E105,$G105,$I105,$K105,$M105,$O105,$Q105,$S105,$U105,$W105,$Y105,$AA105,$AC105,$AE105,$AG105,$AI105,$AK105,$AM105,$AO105,$AQ105),2)-$B105/2&lt;=K105,(ROUND(AVERAGE($C105,$E105,$G105,$I105,$K105,$M105,$O105,$Q105,$S105,$U105,$W105,$Y105,$AA105,$AC105,$AE105,$AG105,$AI105,$AK105,$AM105,$AO105,$AQ105),2)+$B105/2&gt;=K105)),($G$5/$B$5),0))))</f>
        <v>0</v>
      </c>
      <c r="M105" s="117">
        <f t="shared" ca="1" si="514"/>
        <v>10348800</v>
      </c>
      <c r="N105" s="118">
        <f t="shared" ref="N105:P105" ca="1" si="545">IF($A105="","",IF(M105="","",IF($K$4="Media aritmética",(M105&lt;=$B105)*($G$5/$B$5)+(M105&gt;$B105)*0,IF(AND(ROUND(AVERAGE($C105,$E105,$G105,$I105,$K105,$M105,$O105,$Q105,$S105,$U105,$W105,$Y105,$AA105,$AC105,$AE105,$AG105,$AI105,$AK105,$AM105,$AO105,$AQ105),2)-$B105/2&lt;=M105,(ROUND(AVERAGE($C105,$E105,$G105,$I105,$K105,$M105,$O105,$Q105,$S105,$U105,$W105,$Y105,$AA105,$AC105,$AE105,$AG105,$AI105,$AK105,$AM105,$AO105,$AQ105),2)+$B105/2&gt;=M105)),($G$5/$B$5),0))))</f>
        <v>5.4545454545454541</v>
      </c>
      <c r="O105" s="117">
        <f t="shared" ca="1" si="515"/>
        <v>34560000</v>
      </c>
      <c r="P105" s="118">
        <f t="shared" ca="1" si="545"/>
        <v>0</v>
      </c>
      <c r="Q105" s="117">
        <f t="shared" ca="1" si="516"/>
        <v>51840000</v>
      </c>
      <c r="R105" s="118">
        <f t="shared" ref="R105" ca="1" si="546">IF($A105="","",IF(Q105="","",IF($K$4="Media aritmética",(Q105&lt;=$B105)*($G$5/$B$5)+(Q105&gt;$B105)*0,IF(AND(ROUND(AVERAGE($C105,$E105,$G105,$I105,$K105,$M105,$O105,$Q105,$S105,$U105,$W105,$Y105,$AA105,$AC105,$AE105,$AG105,$AI105,$AK105,$AM105,$AO105,$AQ105),2)-$B105/2&lt;=Q105,(ROUND(AVERAGE($C105,$E105,$G105,$I105,$K105,$M105,$O105,$Q105,$S105,$U105,$W105,$Y105,$AA105,$AC105,$AE105,$AG105,$AI105,$AK105,$AM105,$AO105,$AQ105),2)+$B105/2&gt;=Q105)),($G$5/$B$5),0))))</f>
        <v>0</v>
      </c>
      <c r="S105" s="117" t="str">
        <f t="shared" ca="1" si="517"/>
        <v/>
      </c>
      <c r="T105" s="118" t="str">
        <f t="shared" ref="T105" ca="1" si="547">IF($A105="","",IF(S105="","",IF($K$4="Media aritmética",(S105&lt;=$B105)*($G$5/$B$5)+(S105&gt;$B105)*0,IF(AND(ROUND(AVERAGE($C105,$E105,$G105,$I105,$K105,$M105,$O105,$Q105,$S105,$U105,$W105,$Y105,$AA105,$AC105,$AE105,$AG105,$AI105,$AK105,$AM105,$AO105,$AQ105),2)-$B105/2&lt;=S105,(ROUND(AVERAGE($C105,$E105,$G105,$I105,$K105,$M105,$O105,$Q105,$S105,$U105,$W105,$Y105,$AA105,$AC105,$AE105,$AG105,$AI105,$AK105,$AM105,$AO105,$AQ105),2)+$B105/2&gt;=S105)),($G$5/$B$5),0))))</f>
        <v/>
      </c>
      <c r="U105" s="117">
        <f t="shared" ca="1" si="518"/>
        <v>11520000</v>
      </c>
      <c r="V105" s="118">
        <f t="shared" ref="V105" ca="1" si="548">IF($A105="","",IF(U105="","",IF($K$4="Media aritmética",(U105&lt;=$B105)*($G$5/$B$5)+(U105&gt;$B105)*0,IF(AND(ROUND(AVERAGE($C105,$E105,$G105,$I105,$K105,$M105,$O105,$Q105,$S105,$U105,$W105,$Y105,$AA105,$AC105,$AE105,$AG105,$AI105,$AK105,$AM105,$AO105,$AQ105),2)-$B105/2&lt;=U105,(ROUND(AVERAGE($C105,$E105,$G105,$I105,$K105,$M105,$O105,$Q105,$S105,$U105,$W105,$Y105,$AA105,$AC105,$AE105,$AG105,$AI105,$AK105,$AM105,$AO105,$AQ105),2)+$B105/2&gt;=U105)),($G$5/$B$5),0))))</f>
        <v>5.4545454545454541</v>
      </c>
      <c r="W105" s="117">
        <f t="shared" ca="1" si="519"/>
        <v>28800000</v>
      </c>
      <c r="X105" s="118">
        <f t="shared" ca="1" si="520"/>
        <v>0</v>
      </c>
      <c r="Y105" s="117">
        <f t="shared" ca="1" si="521"/>
        <v>21846912</v>
      </c>
      <c r="Z105" s="118">
        <f t="shared" ca="1" si="520"/>
        <v>5.4545454545454541</v>
      </c>
      <c r="AA105" s="117">
        <f t="shared" ca="1" si="522"/>
        <v>21845760</v>
      </c>
      <c r="AB105" s="118">
        <f t="shared" ref="AB105" ca="1" si="549">IF($A105="","",IF(AA105="","",IF($K$4="Media aritmética",(AA105&lt;=$B105)*($G$5/$B$5)+(AA105&gt;$B105)*0,IF(AND(ROUND(AVERAGE($C105,$E105,$G105,$I105,$K105,$M105,$O105,$Q105,$S105,$U105,$W105,$Y105,$AA105,$AC105,$AE105,$AG105,$AI105,$AK105,$AM105,$AO105,$AQ105),2)-$B105/2&lt;=AA105,(ROUND(AVERAGE($C105,$E105,$G105,$I105,$K105,$M105,$O105,$Q105,$S105,$U105,$W105,$Y105,$AA105,$AC105,$AE105,$AG105,$AI105,$AK105,$AM105,$AO105,$AQ105),2)+$B105/2&gt;=AA105)),($G$5/$B$5),0))))</f>
        <v>5.4545454545454541</v>
      </c>
      <c r="AC105" s="117">
        <f t="shared" ca="1" si="524"/>
        <v>14592000</v>
      </c>
      <c r="AD105" s="118">
        <f t="shared" ref="AD105" ca="1" si="550">IF($A105="","",IF(AC105="","",IF($K$4="Media aritmética",(AC105&lt;=$B105)*($G$5/$B$5)+(AC105&gt;$B105)*0,IF(AND(ROUND(AVERAGE($C105,$E105,$G105,$I105,$K105,$M105,$O105,$Q105,$S105,$U105,$W105,$Y105,$AA105,$AC105,$AE105,$AG105,$AI105,$AK105,$AM105,$AO105,$AQ105),2)-$B105/2&lt;=AC105,(ROUND(AVERAGE($C105,$E105,$G105,$I105,$K105,$M105,$O105,$Q105,$S105,$U105,$W105,$Y105,$AA105,$AC105,$AE105,$AG105,$AI105,$AK105,$AM105,$AO105,$AQ105),2)+$B105/2&gt;=AC105)),($G$5/$B$5),0))))</f>
        <v>5.4545454545454541</v>
      </c>
      <c r="AE105" s="117" t="str">
        <f t="shared" ca="1" si="526"/>
        <v/>
      </c>
      <c r="AF105" s="118" t="str">
        <f t="shared" ref="AF105" ca="1" si="551">IF($A105="","",IF(AE105="","",IF($K$4="Media aritmética",(AE105&lt;=$B105)*($G$5/$B$5)+(AE105&gt;$B105)*0,IF(AND(ROUND(AVERAGE($C105,$E105,$G105,$I105,$K105,$M105,$O105,$Q105,$S105,$U105,$W105,$Y105,$AA105,$AC105,$AE105,$AG105,$AI105,$AK105,$AM105,$AO105,$AQ105),2)-$B105/2&lt;=AE105,(ROUND(AVERAGE($C105,$E105,$G105,$I105,$K105,$M105,$O105,$Q105,$S105,$U105,$W105,$Y105,$AA105,$AC105,$AE105,$AG105,$AI105,$AK105,$AM105,$AO105,$AQ105),2)+$B105/2&gt;=AE105)),($G$5/$B$5),0))))</f>
        <v/>
      </c>
      <c r="AG105" s="117">
        <f t="shared" ca="1" si="528"/>
        <v>23040000</v>
      </c>
      <c r="AH105" s="118">
        <f t="shared" ref="AH105" ca="1" si="552">IF($A105="","",IF(AG105="","",IF($K$4="Media aritmética",(AG105&lt;=$B105)*($G$5/$B$5)+(AG105&gt;$B105)*0,IF(AND(ROUND(AVERAGE($C105,$E105,$G105,$I105,$K105,$M105,$O105,$Q105,$S105,$U105,$W105,$Y105,$AA105,$AC105,$AE105,$AG105,$AI105,$AK105,$AM105,$AO105,$AQ105),2)-$B105/2&lt;=AG105,(ROUND(AVERAGE($C105,$E105,$G105,$I105,$K105,$M105,$O105,$Q105,$S105,$U105,$W105,$Y105,$AA105,$AC105,$AE105,$AG105,$AI105,$AK105,$AM105,$AO105,$AQ105),2)+$B105/2&gt;=AG105)),($G$5/$B$5),0))))</f>
        <v>5.4545454545454541</v>
      </c>
      <c r="AI105" s="117">
        <f t="shared" ca="1" si="530"/>
        <v>16857671</v>
      </c>
      <c r="AJ105" s="118">
        <f t="shared" ref="AJ105" ca="1" si="553">IF($A105="","",IF(AI105="","",IF($K$4="Media aritmética",(AI105&lt;=$B105)*($G$5/$B$5)+(AI105&gt;$B105)*0,IF(AND(ROUND(AVERAGE($C105,$E105,$G105,$I105,$K105,$M105,$O105,$Q105,$S105,$U105,$W105,$Y105,$AA105,$AC105,$AE105,$AG105,$AI105,$AK105,$AM105,$AO105,$AQ105),2)-$B105/2&lt;=AI105,(ROUND(AVERAGE($C105,$E105,$G105,$I105,$K105,$M105,$O105,$Q105,$S105,$U105,$W105,$Y105,$AA105,$AC105,$AE105,$AG105,$AI105,$AK105,$AM105,$AO105,$AQ105),2)+$B105/2&gt;=AI105)),($G$5/$B$5),0))))</f>
        <v>5.4545454545454541</v>
      </c>
      <c r="AK105" s="117">
        <f t="shared" ca="1" si="532"/>
        <v>21849984</v>
      </c>
      <c r="AL105" s="118">
        <f t="shared" ref="AL105" ca="1" si="554">IF($A105="","",IF(AK105="","",IF($K$4="Media aritmética",(AK105&lt;=$B105)*($G$5/$B$5)+(AK105&gt;$B105)*0,IF(AND(ROUND(AVERAGE($C105,$E105,$G105,$I105,$K105,$M105,$O105,$Q105,$S105,$U105,$W105,$Y105,$AA105,$AC105,$AE105,$AG105,$AI105,$AK105,$AM105,$AO105,$AQ105),2)-$B105/2&lt;=AK105,(ROUND(AVERAGE($C105,$E105,$G105,$I105,$K105,$M105,$O105,$Q105,$S105,$U105,$W105,$Y105,$AA105,$AC105,$AE105,$AG105,$AI105,$AK105,$AM105,$AO105,$AQ105),2)+$B105/2&gt;=AK105)),($G$5/$B$5),0))))</f>
        <v>5.4545454545454541</v>
      </c>
      <c r="AM105" s="117">
        <f t="shared" ca="1" si="534"/>
        <v>3072000</v>
      </c>
      <c r="AN105" s="118">
        <f t="shared" ref="AN105" ca="1" si="555">IF($A105="","",IF(AM105="","",IF($K$4="Media aritmética",(AM105&lt;=$B105)*($G$5/$B$5)+(AM105&gt;$B105)*0,IF(AND(ROUND(AVERAGE($C105,$E105,$G105,$I105,$K105,$M105,$O105,$Q105,$S105,$U105,$W105,$Y105,$AA105,$AC105,$AE105,$AG105,$AI105,$AK105,$AM105,$AO105,$AQ105),2)-$B105/2&lt;=AM105,(ROUND(AVERAGE($C105,$E105,$G105,$I105,$K105,$M105,$O105,$Q105,$S105,$U105,$W105,$Y105,$AA105,$AC105,$AE105,$AG105,$AI105,$AK105,$AM105,$AO105,$AQ105),2)+$B105/2&gt;=AM105)),($G$5/$B$5),0))))</f>
        <v>5.4545454545454541</v>
      </c>
      <c r="AO105" s="117" t="str">
        <f t="shared" ca="1" si="536"/>
        <v/>
      </c>
      <c r="AP105" s="118" t="str">
        <f t="shared" ref="AP105" ca="1" si="556">IF($A105="","",IF(AO105="","",IF($K$4="Media aritmética",(AO105&lt;=$B105)*($G$5/$B$5)+(AO105&gt;$B105)*0,IF(AND(ROUND(AVERAGE($C105,$E105,$G105,$I105,$K105,$M105,$O105,$Q105,$S105,$U105,$W105,$Y105,$AA105,$AC105,$AE105,$AG105,$AI105,$AK105,$AM105,$AO105,$AQ105),2)-$B105/2&lt;=AO105,(ROUND(AVERAGE($C105,$E105,$G105,$I105,$K105,$M105,$O105,$Q105,$S105,$U105,$W105,$Y105,$AA105,$AC105,$AE105,$AG105,$AI105,$AK105,$AM105,$AO105,$AQ105),2)+$B105/2&gt;=AO105)),($G$5/$B$5),0))))</f>
        <v/>
      </c>
      <c r="AQ105" s="117">
        <f t="shared" ca="1" si="538"/>
        <v>28800000</v>
      </c>
      <c r="AR105" s="118">
        <f t="shared" ref="AR105" ca="1" si="557">IF($A105="","",IF(AQ105="","",IF($K$4="Media aritmética",(AQ105&lt;=$B105)*($G$5/$B$5)+(AQ105&gt;$B105)*0,IF(AND(ROUND(AVERAGE($C105,$E105,$G105,$I105,$K105,$M105,$O105,$Q105,$S105,$U105,$W105,$Y105,$AA105,$AC105,$AE105,$AG105,$AI105,$AK105,$AM105,$AO105,$AQ105),2)-$B105/2&lt;=AQ105,(ROUND(AVERAGE($C105,$E105,$G105,$I105,$K105,$M105,$O105,$Q105,$S105,$U105,$W105,$Y105,$AA105,$AC105,$AE105,$AG105,$AI105,$AK105,$AM105,$AO105,$AQ105),2)+$B105/2&gt;=AQ105)),($G$5/$B$5),0))))</f>
        <v>0</v>
      </c>
      <c r="AT105" s="232">
        <f t="shared" ca="1" si="540"/>
        <v>25266268.4375</v>
      </c>
    </row>
    <row r="106" spans="1:46" s="110" customFormat="1" ht="21" customHeight="1" x14ac:dyDescent="0.25">
      <c r="A106" s="295" t="s">
        <v>479</v>
      </c>
      <c r="B106" s="116">
        <f t="shared" ca="1" si="508"/>
        <v>10900548.5</v>
      </c>
      <c r="C106" s="117">
        <f t="shared" ca="1" si="509"/>
        <v>11431000</v>
      </c>
      <c r="D106" s="118">
        <f t="shared" ca="1" si="541"/>
        <v>0</v>
      </c>
      <c r="E106" s="117" t="str">
        <f t="shared" ca="1" si="510"/>
        <v/>
      </c>
      <c r="F106" s="118" t="str">
        <f t="shared" ca="1" si="541"/>
        <v/>
      </c>
      <c r="G106" s="117" t="str">
        <f t="shared" ca="1" si="511"/>
        <v/>
      </c>
      <c r="H106" s="118" t="str">
        <f t="shared" ref="H106" ca="1" si="558">IF($A106="","",IF(G106="","",IF($K$4="Media aritmética",(G106&lt;=$B106)*($G$5/$B$5)+(G106&gt;$B106)*0,IF(AND(ROUND(AVERAGE($C106,$E106,$G106,$I106,$K106,$M106,$O106,$Q106,$S106,$U106,$W106,$Y106,$AA106,$AC106,$AE106,$AG106,$AI106,$AK106,$AM106,$AO106,$AQ106),2)-$B106/2&lt;=G106,(ROUND(AVERAGE($C106,$E106,$G106,$I106,$K106,$M106,$O106,$Q106,$S106,$U106,$W106,$Y106,$AA106,$AC106,$AE106,$AG106,$AI106,$AK106,$AM106,$AO106,$AQ106),2)+$B106/2&gt;=G106)),($G$5/$B$5),0))))</f>
        <v/>
      </c>
      <c r="I106" s="201">
        <f t="shared" ca="1" si="512"/>
        <v>17600000</v>
      </c>
      <c r="J106" s="118">
        <f t="shared" ref="J106" ca="1" si="559">IF($A106="","",IF(I106="","",IF($K$4="Media aritmética",(I106&lt;=$B106)*($G$5/$B$5)+(I106&gt;$B106)*0,IF(AND(ROUND(AVERAGE($C106,$E106,$G106,$I106,$K106,$M106,$O106,$Q106,$S106,$U106,$W106,$Y106,$AA106,$AC106,$AE106,$AG106,$AI106,$AK106,$AM106,$AO106,$AQ106),2)-$B106/2&lt;=I106,(ROUND(AVERAGE($C106,$E106,$G106,$I106,$K106,$M106,$O106,$Q106,$S106,$U106,$W106,$Y106,$AA106,$AC106,$AE106,$AG106,$AI106,$AK106,$AM106,$AO106,$AQ106),2)+$B106/2&gt;=I106)),($G$5/$B$5),0))))</f>
        <v>0</v>
      </c>
      <c r="K106" s="117">
        <f t="shared" ca="1" si="513"/>
        <v>18000000</v>
      </c>
      <c r="L106" s="118">
        <f t="shared" ref="L106" ca="1" si="560">IF($A106="","",IF(K106="","",IF($K$4="Media aritmética",(K106&lt;=$B106)*($G$5/$B$5)+(K106&gt;$B106)*0,IF(AND(ROUND(AVERAGE($C106,$E106,$G106,$I106,$K106,$M106,$O106,$Q106,$S106,$U106,$W106,$Y106,$AA106,$AC106,$AE106,$AG106,$AI106,$AK106,$AM106,$AO106,$AQ106),2)-$B106/2&lt;=K106,(ROUND(AVERAGE($C106,$E106,$G106,$I106,$K106,$M106,$O106,$Q106,$S106,$U106,$W106,$Y106,$AA106,$AC106,$AE106,$AG106,$AI106,$AK106,$AM106,$AO106,$AQ106),2)+$B106/2&gt;=K106)),($G$5/$B$5),0))))</f>
        <v>0</v>
      </c>
      <c r="M106" s="117">
        <f t="shared" ca="1" si="514"/>
        <v>11000000</v>
      </c>
      <c r="N106" s="118">
        <f t="shared" ref="N106:P106" ca="1" si="561">IF($A106="","",IF(M106="","",IF($K$4="Media aritmética",(M106&lt;=$B106)*($G$5/$B$5)+(M106&gt;$B106)*0,IF(AND(ROUND(AVERAGE($C106,$E106,$G106,$I106,$K106,$M106,$O106,$Q106,$S106,$U106,$W106,$Y106,$AA106,$AC106,$AE106,$AG106,$AI106,$AK106,$AM106,$AO106,$AQ106),2)-$B106/2&lt;=M106,(ROUND(AVERAGE($C106,$E106,$G106,$I106,$K106,$M106,$O106,$Q106,$S106,$U106,$W106,$Y106,$AA106,$AC106,$AE106,$AG106,$AI106,$AK106,$AM106,$AO106,$AQ106),2)+$B106/2&gt;=M106)),($G$5/$B$5),0))))</f>
        <v>0</v>
      </c>
      <c r="O106" s="117">
        <f t="shared" ca="1" si="515"/>
        <v>5400000</v>
      </c>
      <c r="P106" s="118">
        <f t="shared" ca="1" si="561"/>
        <v>5.4545454545454541</v>
      </c>
      <c r="Q106" s="117">
        <f t="shared" ca="1" si="516"/>
        <v>9800000</v>
      </c>
      <c r="R106" s="118">
        <f t="shared" ref="R106" ca="1" si="562">IF($A106="","",IF(Q106="","",IF($K$4="Media aritmética",(Q106&lt;=$B106)*($G$5/$B$5)+(Q106&gt;$B106)*0,IF(AND(ROUND(AVERAGE($C106,$E106,$G106,$I106,$K106,$M106,$O106,$Q106,$S106,$U106,$W106,$Y106,$AA106,$AC106,$AE106,$AG106,$AI106,$AK106,$AM106,$AO106,$AQ106),2)-$B106/2&lt;=Q106,(ROUND(AVERAGE($C106,$E106,$G106,$I106,$K106,$M106,$O106,$Q106,$S106,$U106,$W106,$Y106,$AA106,$AC106,$AE106,$AG106,$AI106,$AK106,$AM106,$AO106,$AQ106),2)+$B106/2&gt;=Q106)),($G$5/$B$5),0))))</f>
        <v>5.4545454545454541</v>
      </c>
      <c r="S106" s="117" t="str">
        <f t="shared" ca="1" si="517"/>
        <v/>
      </c>
      <c r="T106" s="118" t="str">
        <f t="shared" ref="T106" ca="1" si="563">IF($A106="","",IF(S106="","",IF($K$4="Media aritmética",(S106&lt;=$B106)*($G$5/$B$5)+(S106&gt;$B106)*0,IF(AND(ROUND(AVERAGE($C106,$E106,$G106,$I106,$K106,$M106,$O106,$Q106,$S106,$U106,$W106,$Y106,$AA106,$AC106,$AE106,$AG106,$AI106,$AK106,$AM106,$AO106,$AQ106),2)-$B106/2&lt;=S106,(ROUND(AVERAGE($C106,$E106,$G106,$I106,$K106,$M106,$O106,$Q106,$S106,$U106,$W106,$Y106,$AA106,$AC106,$AE106,$AG106,$AI106,$AK106,$AM106,$AO106,$AQ106),2)+$B106/2&gt;=S106)),($G$5/$B$5),0))))</f>
        <v/>
      </c>
      <c r="U106" s="117">
        <f t="shared" ca="1" si="518"/>
        <v>8000000</v>
      </c>
      <c r="V106" s="118">
        <f t="shared" ref="V106" ca="1" si="564">IF($A106="","",IF(U106="","",IF($K$4="Media aritmética",(U106&lt;=$B106)*($G$5/$B$5)+(U106&gt;$B106)*0,IF(AND(ROUND(AVERAGE($C106,$E106,$G106,$I106,$K106,$M106,$O106,$Q106,$S106,$U106,$W106,$Y106,$AA106,$AC106,$AE106,$AG106,$AI106,$AK106,$AM106,$AO106,$AQ106),2)-$B106/2&lt;=U106,(ROUND(AVERAGE($C106,$E106,$G106,$I106,$K106,$M106,$O106,$Q106,$S106,$U106,$W106,$Y106,$AA106,$AC106,$AE106,$AG106,$AI106,$AK106,$AM106,$AO106,$AQ106),2)+$B106/2&gt;=U106)),($G$5/$B$5),0))))</f>
        <v>5.4545454545454541</v>
      </c>
      <c r="W106" s="117">
        <f t="shared" ca="1" si="519"/>
        <v>6000000</v>
      </c>
      <c r="X106" s="118">
        <f t="shared" ca="1" si="520"/>
        <v>5.4545454545454541</v>
      </c>
      <c r="Y106" s="117">
        <f t="shared" ca="1" si="521"/>
        <v>13999840</v>
      </c>
      <c r="Z106" s="118">
        <f t="shared" ca="1" si="520"/>
        <v>0</v>
      </c>
      <c r="AA106" s="117">
        <f t="shared" ca="1" si="522"/>
        <v>14008000</v>
      </c>
      <c r="AB106" s="118">
        <f t="shared" ref="AB106" ca="1" si="565">IF($A106="","",IF(AA106="","",IF($K$4="Media aritmética",(AA106&lt;=$B106)*($G$5/$B$5)+(AA106&gt;$B106)*0,IF(AND(ROUND(AVERAGE($C106,$E106,$G106,$I106,$K106,$M106,$O106,$Q106,$S106,$U106,$W106,$Y106,$AA106,$AC106,$AE106,$AG106,$AI106,$AK106,$AM106,$AO106,$AQ106),2)-$B106/2&lt;=AA106,(ROUND(AVERAGE($C106,$E106,$G106,$I106,$K106,$M106,$O106,$Q106,$S106,$U106,$W106,$Y106,$AA106,$AC106,$AE106,$AG106,$AI106,$AK106,$AM106,$AO106,$AQ106),2)+$B106/2&gt;=AA106)),($G$5/$B$5),0))))</f>
        <v>0</v>
      </c>
      <c r="AC106" s="117">
        <f t="shared" ca="1" si="524"/>
        <v>4000000</v>
      </c>
      <c r="AD106" s="118">
        <f t="shared" ref="AD106" ca="1" si="566">IF($A106="","",IF(AC106="","",IF($K$4="Media aritmética",(AC106&lt;=$B106)*($G$5/$B$5)+(AC106&gt;$B106)*0,IF(AND(ROUND(AVERAGE($C106,$E106,$G106,$I106,$K106,$M106,$O106,$Q106,$S106,$U106,$W106,$Y106,$AA106,$AC106,$AE106,$AG106,$AI106,$AK106,$AM106,$AO106,$AQ106),2)-$B106/2&lt;=AC106,(ROUND(AVERAGE($C106,$E106,$G106,$I106,$K106,$M106,$O106,$Q106,$S106,$U106,$W106,$Y106,$AA106,$AC106,$AE106,$AG106,$AI106,$AK106,$AM106,$AO106,$AQ106),2)+$B106/2&gt;=AC106)),($G$5/$B$5),0))))</f>
        <v>5.4545454545454541</v>
      </c>
      <c r="AE106" s="117" t="str">
        <f t="shared" ca="1" si="526"/>
        <v/>
      </c>
      <c r="AF106" s="118" t="str">
        <f t="shared" ref="AF106" ca="1" si="567">IF($A106="","",IF(AE106="","",IF($K$4="Media aritmética",(AE106&lt;=$B106)*($G$5/$B$5)+(AE106&gt;$B106)*0,IF(AND(ROUND(AVERAGE($C106,$E106,$G106,$I106,$K106,$M106,$O106,$Q106,$S106,$U106,$W106,$Y106,$AA106,$AC106,$AE106,$AG106,$AI106,$AK106,$AM106,$AO106,$AQ106),2)-$B106/2&lt;=AE106,(ROUND(AVERAGE($C106,$E106,$G106,$I106,$K106,$M106,$O106,$Q106,$S106,$U106,$W106,$Y106,$AA106,$AC106,$AE106,$AG106,$AI106,$AK106,$AM106,$AO106,$AQ106),2)+$B106/2&gt;=AE106)),($G$5/$B$5),0))))</f>
        <v/>
      </c>
      <c r="AG106" s="117">
        <f t="shared" ca="1" si="528"/>
        <v>4800000</v>
      </c>
      <c r="AH106" s="118">
        <f t="shared" ref="AH106" ca="1" si="568">IF($A106="","",IF(AG106="","",IF($K$4="Media aritmética",(AG106&lt;=$B106)*($G$5/$B$5)+(AG106&gt;$B106)*0,IF(AND(ROUND(AVERAGE($C106,$E106,$G106,$I106,$K106,$M106,$O106,$Q106,$S106,$U106,$W106,$Y106,$AA106,$AC106,$AE106,$AG106,$AI106,$AK106,$AM106,$AO106,$AQ106),2)-$B106/2&lt;=AG106,(ROUND(AVERAGE($C106,$E106,$G106,$I106,$K106,$M106,$O106,$Q106,$S106,$U106,$W106,$Y106,$AA106,$AC106,$AE106,$AG106,$AI106,$AK106,$AM106,$AO106,$AQ106),2)+$B106/2&gt;=AG106)),($G$5/$B$5),0))))</f>
        <v>5.4545454545454541</v>
      </c>
      <c r="AI106" s="117">
        <f t="shared" ca="1" si="530"/>
        <v>13170056</v>
      </c>
      <c r="AJ106" s="118">
        <f t="shared" ref="AJ106" ca="1" si="569">IF($A106="","",IF(AI106="","",IF($K$4="Media aritmética",(AI106&lt;=$B106)*($G$5/$B$5)+(AI106&gt;$B106)*0,IF(AND(ROUND(AVERAGE($C106,$E106,$G106,$I106,$K106,$M106,$O106,$Q106,$S106,$U106,$W106,$Y106,$AA106,$AC106,$AE106,$AG106,$AI106,$AK106,$AM106,$AO106,$AQ106),2)-$B106/2&lt;=AI106,(ROUND(AVERAGE($C106,$E106,$G106,$I106,$K106,$M106,$O106,$Q106,$S106,$U106,$W106,$Y106,$AA106,$AC106,$AE106,$AG106,$AI106,$AK106,$AM106,$AO106,$AQ106),2)+$B106/2&gt;=AI106)),($G$5/$B$5),0))))</f>
        <v>0</v>
      </c>
      <c r="AK106" s="117">
        <f t="shared" ca="1" si="532"/>
        <v>13999880</v>
      </c>
      <c r="AL106" s="118">
        <f t="shared" ref="AL106" ca="1" si="570">IF($A106="","",IF(AK106="","",IF($K$4="Media aritmética",(AK106&lt;=$B106)*($G$5/$B$5)+(AK106&gt;$B106)*0,IF(AND(ROUND(AVERAGE($C106,$E106,$G106,$I106,$K106,$M106,$O106,$Q106,$S106,$U106,$W106,$Y106,$AA106,$AC106,$AE106,$AG106,$AI106,$AK106,$AM106,$AO106,$AQ106),2)-$B106/2&lt;=AK106,(ROUND(AVERAGE($C106,$E106,$G106,$I106,$K106,$M106,$O106,$Q106,$S106,$U106,$W106,$Y106,$AA106,$AC106,$AE106,$AG106,$AI106,$AK106,$AM106,$AO106,$AQ106),2)+$B106/2&gt;=AK106)),($G$5/$B$5),0))))</f>
        <v>0</v>
      </c>
      <c r="AM106" s="117">
        <f t="shared" ca="1" si="534"/>
        <v>16000000</v>
      </c>
      <c r="AN106" s="118">
        <f t="shared" ref="AN106" ca="1" si="571">IF($A106="","",IF(AM106="","",IF($K$4="Media aritmética",(AM106&lt;=$B106)*($G$5/$B$5)+(AM106&gt;$B106)*0,IF(AND(ROUND(AVERAGE($C106,$E106,$G106,$I106,$K106,$M106,$O106,$Q106,$S106,$U106,$W106,$Y106,$AA106,$AC106,$AE106,$AG106,$AI106,$AK106,$AM106,$AO106,$AQ106),2)-$B106/2&lt;=AM106,(ROUND(AVERAGE($C106,$E106,$G106,$I106,$K106,$M106,$O106,$Q106,$S106,$U106,$W106,$Y106,$AA106,$AC106,$AE106,$AG106,$AI106,$AK106,$AM106,$AO106,$AQ106),2)+$B106/2&gt;=AM106)),($G$5/$B$5),0))))</f>
        <v>0</v>
      </c>
      <c r="AO106" s="117" t="str">
        <f t="shared" ca="1" si="536"/>
        <v/>
      </c>
      <c r="AP106" s="118" t="str">
        <f t="shared" ref="AP106" ca="1" si="572">IF($A106="","",IF(AO106="","",IF($K$4="Media aritmética",(AO106&lt;=$B106)*($G$5/$B$5)+(AO106&gt;$B106)*0,IF(AND(ROUND(AVERAGE($C106,$E106,$G106,$I106,$K106,$M106,$O106,$Q106,$S106,$U106,$W106,$Y106,$AA106,$AC106,$AE106,$AG106,$AI106,$AK106,$AM106,$AO106,$AQ106),2)-$B106/2&lt;=AO106,(ROUND(AVERAGE($C106,$E106,$G106,$I106,$K106,$M106,$O106,$Q106,$S106,$U106,$W106,$Y106,$AA106,$AC106,$AE106,$AG106,$AI106,$AK106,$AM106,$AO106,$AQ106),2)+$B106/2&gt;=AO106)),($G$5/$B$5),0))))</f>
        <v/>
      </c>
      <c r="AQ106" s="117">
        <f t="shared" ca="1" si="538"/>
        <v>7200000</v>
      </c>
      <c r="AR106" s="118">
        <f t="shared" ref="AR106" ca="1" si="573">IF($A106="","",IF(AQ106="","",IF($K$4="Media aritmética",(AQ106&lt;=$B106)*($G$5/$B$5)+(AQ106&gt;$B106)*0,IF(AND(ROUND(AVERAGE($C106,$E106,$G106,$I106,$K106,$M106,$O106,$Q106,$S106,$U106,$W106,$Y106,$AA106,$AC106,$AE106,$AG106,$AI106,$AK106,$AM106,$AO106,$AQ106),2)-$B106/2&lt;=AQ106,(ROUND(AVERAGE($C106,$E106,$G106,$I106,$K106,$M106,$O106,$Q106,$S106,$U106,$W106,$Y106,$AA106,$AC106,$AE106,$AG106,$AI106,$AK106,$AM106,$AO106,$AQ106),2)+$B106/2&gt;=AQ106)),($G$5/$B$5),0))))</f>
        <v>5.4545454545454541</v>
      </c>
      <c r="AT106" s="232">
        <f t="shared" ca="1" si="540"/>
        <v>10900548.5</v>
      </c>
    </row>
    <row r="107" spans="1:46" s="110" customFormat="1" ht="21" customHeight="1" x14ac:dyDescent="0.25">
      <c r="A107" s="295" t="s">
        <v>481</v>
      </c>
      <c r="B107" s="116">
        <f t="shared" ca="1" si="508"/>
        <v>375757.94</v>
      </c>
      <c r="C107" s="117">
        <f t="shared" ca="1" si="509"/>
        <v>480000</v>
      </c>
      <c r="D107" s="118">
        <f t="shared" ca="1" si="541"/>
        <v>0</v>
      </c>
      <c r="E107" s="117" t="str">
        <f t="shared" ca="1" si="510"/>
        <v/>
      </c>
      <c r="F107" s="118" t="str">
        <f t="shared" ca="1" si="541"/>
        <v/>
      </c>
      <c r="G107" s="117" t="str">
        <f t="shared" ca="1" si="511"/>
        <v/>
      </c>
      <c r="H107" s="118" t="str">
        <f t="shared" ref="H107" ca="1" si="574">IF($A107="","",IF(G107="","",IF($K$4="Media aritmética",(G107&lt;=$B107)*($G$5/$B$5)+(G107&gt;$B107)*0,IF(AND(ROUND(AVERAGE($C107,$E107,$G107,$I107,$K107,$M107,$O107,$Q107,$S107,$U107,$W107,$Y107,$AA107,$AC107,$AE107,$AG107,$AI107,$AK107,$AM107,$AO107,$AQ107),2)-$B107/2&lt;=G107,(ROUND(AVERAGE($C107,$E107,$G107,$I107,$K107,$M107,$O107,$Q107,$S107,$U107,$W107,$Y107,$AA107,$AC107,$AE107,$AG107,$AI107,$AK107,$AM107,$AO107,$AQ107),2)+$B107/2&gt;=G107)),($G$5/$B$5),0))))</f>
        <v/>
      </c>
      <c r="I107" s="201">
        <f t="shared" ca="1" si="512"/>
        <v>317800</v>
      </c>
      <c r="J107" s="118">
        <f t="shared" ref="J107" ca="1" si="575">IF($A107="","",IF(I107="","",IF($K$4="Media aritmética",(I107&lt;=$B107)*($G$5/$B$5)+(I107&gt;$B107)*0,IF(AND(ROUND(AVERAGE($C107,$E107,$G107,$I107,$K107,$M107,$O107,$Q107,$S107,$U107,$W107,$Y107,$AA107,$AC107,$AE107,$AG107,$AI107,$AK107,$AM107,$AO107,$AQ107),2)-$B107/2&lt;=I107,(ROUND(AVERAGE($C107,$E107,$G107,$I107,$K107,$M107,$O107,$Q107,$S107,$U107,$W107,$Y107,$AA107,$AC107,$AE107,$AG107,$AI107,$AK107,$AM107,$AO107,$AQ107),2)+$B107/2&gt;=I107)),($G$5/$B$5),0))))</f>
        <v>5.4545454545454541</v>
      </c>
      <c r="K107" s="117">
        <f t="shared" ca="1" si="513"/>
        <v>265000</v>
      </c>
      <c r="L107" s="118">
        <f t="shared" ref="L107" ca="1" si="576">IF($A107="","",IF(K107="","",IF($K$4="Media aritmética",(K107&lt;=$B107)*($G$5/$B$5)+(K107&gt;$B107)*0,IF(AND(ROUND(AVERAGE($C107,$E107,$G107,$I107,$K107,$M107,$O107,$Q107,$S107,$U107,$W107,$Y107,$AA107,$AC107,$AE107,$AG107,$AI107,$AK107,$AM107,$AO107,$AQ107),2)-$B107/2&lt;=K107,(ROUND(AVERAGE($C107,$E107,$G107,$I107,$K107,$M107,$O107,$Q107,$S107,$U107,$W107,$Y107,$AA107,$AC107,$AE107,$AG107,$AI107,$AK107,$AM107,$AO107,$AQ107),2)+$B107/2&gt;=K107)),($G$5/$B$5),0))))</f>
        <v>5.4545454545454541</v>
      </c>
      <c r="M107" s="117">
        <f t="shared" ca="1" si="514"/>
        <v>308000</v>
      </c>
      <c r="N107" s="118">
        <f t="shared" ref="N107:P107" ca="1" si="577">IF($A107="","",IF(M107="","",IF($K$4="Media aritmética",(M107&lt;=$B107)*($G$5/$B$5)+(M107&gt;$B107)*0,IF(AND(ROUND(AVERAGE($C107,$E107,$G107,$I107,$K107,$M107,$O107,$Q107,$S107,$U107,$W107,$Y107,$AA107,$AC107,$AE107,$AG107,$AI107,$AK107,$AM107,$AO107,$AQ107),2)-$B107/2&lt;=M107,(ROUND(AVERAGE($C107,$E107,$G107,$I107,$K107,$M107,$O107,$Q107,$S107,$U107,$W107,$Y107,$AA107,$AC107,$AE107,$AG107,$AI107,$AK107,$AM107,$AO107,$AQ107),2)+$B107/2&gt;=M107)),($G$5/$B$5),0))))</f>
        <v>5.4545454545454541</v>
      </c>
      <c r="O107" s="117">
        <f t="shared" ca="1" si="515"/>
        <v>225000</v>
      </c>
      <c r="P107" s="118">
        <f t="shared" ca="1" si="577"/>
        <v>5.4545454545454541</v>
      </c>
      <c r="Q107" s="117">
        <f t="shared" ca="1" si="516"/>
        <v>452000</v>
      </c>
      <c r="R107" s="118">
        <f t="shared" ref="R107" ca="1" si="578">IF($A107="","",IF(Q107="","",IF($K$4="Media aritmética",(Q107&lt;=$B107)*($G$5/$B$5)+(Q107&gt;$B107)*0,IF(AND(ROUND(AVERAGE($C107,$E107,$G107,$I107,$K107,$M107,$O107,$Q107,$S107,$U107,$W107,$Y107,$AA107,$AC107,$AE107,$AG107,$AI107,$AK107,$AM107,$AO107,$AQ107),2)-$B107/2&lt;=Q107,(ROUND(AVERAGE($C107,$E107,$G107,$I107,$K107,$M107,$O107,$Q107,$S107,$U107,$W107,$Y107,$AA107,$AC107,$AE107,$AG107,$AI107,$AK107,$AM107,$AO107,$AQ107),2)+$B107/2&gt;=Q107)),($G$5/$B$5),0))))</f>
        <v>0</v>
      </c>
      <c r="S107" s="117" t="str">
        <f t="shared" ca="1" si="517"/>
        <v/>
      </c>
      <c r="T107" s="118" t="str">
        <f t="shared" ref="T107" ca="1" si="579">IF($A107="","",IF(S107="","",IF($K$4="Media aritmética",(S107&lt;=$B107)*($G$5/$B$5)+(S107&gt;$B107)*0,IF(AND(ROUND(AVERAGE($C107,$E107,$G107,$I107,$K107,$M107,$O107,$Q107,$S107,$U107,$W107,$Y107,$AA107,$AC107,$AE107,$AG107,$AI107,$AK107,$AM107,$AO107,$AQ107),2)-$B107/2&lt;=S107,(ROUND(AVERAGE($C107,$E107,$G107,$I107,$K107,$M107,$O107,$Q107,$S107,$U107,$W107,$Y107,$AA107,$AC107,$AE107,$AG107,$AI107,$AK107,$AM107,$AO107,$AQ107),2)+$B107/2&gt;=S107)),($G$5/$B$5),0))))</f>
        <v/>
      </c>
      <c r="U107" s="117">
        <f t="shared" ca="1" si="518"/>
        <v>300000</v>
      </c>
      <c r="V107" s="118">
        <f t="shared" ref="V107" ca="1" si="580">IF($A107="","",IF(U107="","",IF($K$4="Media aritmética",(U107&lt;=$B107)*($G$5/$B$5)+(U107&gt;$B107)*0,IF(AND(ROUND(AVERAGE($C107,$E107,$G107,$I107,$K107,$M107,$O107,$Q107,$S107,$U107,$W107,$Y107,$AA107,$AC107,$AE107,$AG107,$AI107,$AK107,$AM107,$AO107,$AQ107),2)-$B107/2&lt;=U107,(ROUND(AVERAGE($C107,$E107,$G107,$I107,$K107,$M107,$O107,$Q107,$S107,$U107,$W107,$Y107,$AA107,$AC107,$AE107,$AG107,$AI107,$AK107,$AM107,$AO107,$AQ107),2)+$B107/2&gt;=U107)),($G$5/$B$5),0))))</f>
        <v>5.4545454545454541</v>
      </c>
      <c r="W107" s="117">
        <f t="shared" ca="1" si="519"/>
        <v>500000</v>
      </c>
      <c r="X107" s="118">
        <f t="shared" ca="1" si="520"/>
        <v>0</v>
      </c>
      <c r="Y107" s="117">
        <f t="shared" ca="1" si="521"/>
        <v>296970</v>
      </c>
      <c r="Z107" s="118">
        <f t="shared" ca="1" si="520"/>
        <v>5.4545454545454541</v>
      </c>
      <c r="AA107" s="117">
        <f t="shared" ca="1" si="522"/>
        <v>296500</v>
      </c>
      <c r="AB107" s="118">
        <f t="shared" ref="AB107" ca="1" si="581">IF($A107="","",IF(AA107="","",IF($K$4="Media aritmética",(AA107&lt;=$B107)*($G$5/$B$5)+(AA107&gt;$B107)*0,IF(AND(ROUND(AVERAGE($C107,$E107,$G107,$I107,$K107,$M107,$O107,$Q107,$S107,$U107,$W107,$Y107,$AA107,$AC107,$AE107,$AG107,$AI107,$AK107,$AM107,$AO107,$AQ107),2)-$B107/2&lt;=AA107,(ROUND(AVERAGE($C107,$E107,$G107,$I107,$K107,$M107,$O107,$Q107,$S107,$U107,$W107,$Y107,$AA107,$AC107,$AE107,$AG107,$AI107,$AK107,$AM107,$AO107,$AQ107),2)+$B107/2&gt;=AA107)),($G$5/$B$5),0))))</f>
        <v>5.4545454545454541</v>
      </c>
      <c r="AC107" s="117">
        <f t="shared" ca="1" si="524"/>
        <v>350000</v>
      </c>
      <c r="AD107" s="118">
        <f t="shared" ref="AD107" ca="1" si="582">IF($A107="","",IF(AC107="","",IF($K$4="Media aritmética",(AC107&lt;=$B107)*($G$5/$B$5)+(AC107&gt;$B107)*0,IF(AND(ROUND(AVERAGE($C107,$E107,$G107,$I107,$K107,$M107,$O107,$Q107,$S107,$U107,$W107,$Y107,$AA107,$AC107,$AE107,$AG107,$AI107,$AK107,$AM107,$AO107,$AQ107),2)-$B107/2&lt;=AC107,(ROUND(AVERAGE($C107,$E107,$G107,$I107,$K107,$M107,$O107,$Q107,$S107,$U107,$W107,$Y107,$AA107,$AC107,$AE107,$AG107,$AI107,$AK107,$AM107,$AO107,$AQ107),2)+$B107/2&gt;=AC107)),($G$5/$B$5),0))))</f>
        <v>5.4545454545454541</v>
      </c>
      <c r="AE107" s="117" t="str">
        <f t="shared" ca="1" si="526"/>
        <v/>
      </c>
      <c r="AF107" s="118" t="str">
        <f t="shared" ref="AF107" ca="1" si="583">IF($A107="","",IF(AE107="","",IF($K$4="Media aritmética",(AE107&lt;=$B107)*($G$5/$B$5)+(AE107&gt;$B107)*0,IF(AND(ROUND(AVERAGE($C107,$E107,$G107,$I107,$K107,$M107,$O107,$Q107,$S107,$U107,$W107,$Y107,$AA107,$AC107,$AE107,$AG107,$AI107,$AK107,$AM107,$AO107,$AQ107),2)-$B107/2&lt;=AE107,(ROUND(AVERAGE($C107,$E107,$G107,$I107,$K107,$M107,$O107,$Q107,$S107,$U107,$W107,$Y107,$AA107,$AC107,$AE107,$AG107,$AI107,$AK107,$AM107,$AO107,$AQ107),2)+$B107/2&gt;=AE107)),($G$5/$B$5),0))))</f>
        <v/>
      </c>
      <c r="AG107" s="117">
        <f t="shared" ca="1" si="528"/>
        <v>750000</v>
      </c>
      <c r="AH107" s="118">
        <f t="shared" ref="AH107" ca="1" si="584">IF($A107="","",IF(AG107="","",IF($K$4="Media aritmética",(AG107&lt;=$B107)*($G$5/$B$5)+(AG107&gt;$B107)*0,IF(AND(ROUND(AVERAGE($C107,$E107,$G107,$I107,$K107,$M107,$O107,$Q107,$S107,$U107,$W107,$Y107,$AA107,$AC107,$AE107,$AG107,$AI107,$AK107,$AM107,$AO107,$AQ107),2)-$B107/2&lt;=AG107,(ROUND(AVERAGE($C107,$E107,$G107,$I107,$K107,$M107,$O107,$Q107,$S107,$U107,$W107,$Y107,$AA107,$AC107,$AE107,$AG107,$AI107,$AK107,$AM107,$AO107,$AQ107),2)+$B107/2&gt;=AG107)),($G$5/$B$5),0))))</f>
        <v>0</v>
      </c>
      <c r="AI107" s="117">
        <f t="shared" ca="1" si="530"/>
        <v>493877</v>
      </c>
      <c r="AJ107" s="118">
        <f t="shared" ref="AJ107" ca="1" si="585">IF($A107="","",IF(AI107="","",IF($K$4="Media aritmética",(AI107&lt;=$B107)*($G$5/$B$5)+(AI107&gt;$B107)*0,IF(AND(ROUND(AVERAGE($C107,$E107,$G107,$I107,$K107,$M107,$O107,$Q107,$S107,$U107,$W107,$Y107,$AA107,$AC107,$AE107,$AG107,$AI107,$AK107,$AM107,$AO107,$AQ107),2)-$B107/2&lt;=AI107,(ROUND(AVERAGE($C107,$E107,$G107,$I107,$K107,$M107,$O107,$Q107,$S107,$U107,$W107,$Y107,$AA107,$AC107,$AE107,$AG107,$AI107,$AK107,$AM107,$AO107,$AQ107),2)+$B107/2&gt;=AI107)),($G$5/$B$5),0))))</f>
        <v>0</v>
      </c>
      <c r="AK107" s="117">
        <f t="shared" ca="1" si="532"/>
        <v>296980</v>
      </c>
      <c r="AL107" s="118">
        <f t="shared" ref="AL107" ca="1" si="586">IF($A107="","",IF(AK107="","",IF($K$4="Media aritmética",(AK107&lt;=$B107)*($G$5/$B$5)+(AK107&gt;$B107)*0,IF(AND(ROUND(AVERAGE($C107,$E107,$G107,$I107,$K107,$M107,$O107,$Q107,$S107,$U107,$W107,$Y107,$AA107,$AC107,$AE107,$AG107,$AI107,$AK107,$AM107,$AO107,$AQ107),2)-$B107/2&lt;=AK107,(ROUND(AVERAGE($C107,$E107,$G107,$I107,$K107,$M107,$O107,$Q107,$S107,$U107,$W107,$Y107,$AA107,$AC107,$AE107,$AG107,$AI107,$AK107,$AM107,$AO107,$AQ107),2)+$B107/2&gt;=AK107)),($G$5/$B$5),0))))</f>
        <v>5.4545454545454541</v>
      </c>
      <c r="AM107" s="117">
        <f t="shared" ca="1" si="534"/>
        <v>230000</v>
      </c>
      <c r="AN107" s="118">
        <f t="shared" ref="AN107" ca="1" si="587">IF($A107="","",IF(AM107="","",IF($K$4="Media aritmética",(AM107&lt;=$B107)*($G$5/$B$5)+(AM107&gt;$B107)*0,IF(AND(ROUND(AVERAGE($C107,$E107,$G107,$I107,$K107,$M107,$O107,$Q107,$S107,$U107,$W107,$Y107,$AA107,$AC107,$AE107,$AG107,$AI107,$AK107,$AM107,$AO107,$AQ107),2)-$B107/2&lt;=AM107,(ROUND(AVERAGE($C107,$E107,$G107,$I107,$K107,$M107,$O107,$Q107,$S107,$U107,$W107,$Y107,$AA107,$AC107,$AE107,$AG107,$AI107,$AK107,$AM107,$AO107,$AQ107),2)+$B107/2&gt;=AM107)),($G$5/$B$5),0))))</f>
        <v>5.4545454545454541</v>
      </c>
      <c r="AO107" s="117" t="str">
        <f t="shared" ca="1" si="536"/>
        <v/>
      </c>
      <c r="AP107" s="118" t="str">
        <f t="shared" ref="AP107" ca="1" si="588">IF($A107="","",IF(AO107="","",IF($K$4="Media aritmética",(AO107&lt;=$B107)*($G$5/$B$5)+(AO107&gt;$B107)*0,IF(AND(ROUND(AVERAGE($C107,$E107,$G107,$I107,$K107,$M107,$O107,$Q107,$S107,$U107,$W107,$Y107,$AA107,$AC107,$AE107,$AG107,$AI107,$AK107,$AM107,$AO107,$AQ107),2)-$B107/2&lt;=AO107,(ROUND(AVERAGE($C107,$E107,$G107,$I107,$K107,$M107,$O107,$Q107,$S107,$U107,$W107,$Y107,$AA107,$AC107,$AE107,$AG107,$AI107,$AK107,$AM107,$AO107,$AQ107),2)+$B107/2&gt;=AO107)),($G$5/$B$5),0))))</f>
        <v/>
      </c>
      <c r="AQ107" s="117">
        <f t="shared" ca="1" si="538"/>
        <v>450000</v>
      </c>
      <c r="AR107" s="118">
        <f t="shared" ref="AR107" ca="1" si="589">IF($A107="","",IF(AQ107="","",IF($K$4="Media aritmética",(AQ107&lt;=$B107)*($G$5/$B$5)+(AQ107&gt;$B107)*0,IF(AND(ROUND(AVERAGE($C107,$E107,$G107,$I107,$K107,$M107,$O107,$Q107,$S107,$U107,$W107,$Y107,$AA107,$AC107,$AE107,$AG107,$AI107,$AK107,$AM107,$AO107,$AQ107),2)-$B107/2&lt;=AQ107,(ROUND(AVERAGE($C107,$E107,$G107,$I107,$K107,$M107,$O107,$Q107,$S107,$U107,$W107,$Y107,$AA107,$AC107,$AE107,$AG107,$AI107,$AK107,$AM107,$AO107,$AQ107),2)+$B107/2&gt;=AQ107)),($G$5/$B$5),0))))</f>
        <v>0</v>
      </c>
      <c r="AT107" s="232">
        <f t="shared" ca="1" si="540"/>
        <v>375757.9375</v>
      </c>
    </row>
    <row r="108" spans="1:46" s="110" customFormat="1" ht="21" customHeight="1" x14ac:dyDescent="0.25">
      <c r="A108" s="295" t="s">
        <v>490</v>
      </c>
      <c r="B108" s="116">
        <f t="shared" ca="1" si="508"/>
        <v>669685.68999999994</v>
      </c>
      <c r="C108" s="117">
        <f t="shared" ca="1" si="509"/>
        <v>1400000</v>
      </c>
      <c r="D108" s="118">
        <f t="shared" ca="1" si="541"/>
        <v>0</v>
      </c>
      <c r="E108" s="117" t="str">
        <f t="shared" ca="1" si="510"/>
        <v/>
      </c>
      <c r="F108" s="118" t="str">
        <f t="shared" ca="1" si="541"/>
        <v/>
      </c>
      <c r="G108" s="117" t="str">
        <f t="shared" ca="1" si="511"/>
        <v/>
      </c>
      <c r="H108" s="118" t="str">
        <f t="shared" ref="H108" ca="1" si="590">IF($A108="","",IF(G108="","",IF($K$4="Media aritmética",(G108&lt;=$B108)*($G$5/$B$5)+(G108&gt;$B108)*0,IF(AND(ROUND(AVERAGE($C108,$E108,$G108,$I108,$K108,$M108,$O108,$Q108,$S108,$U108,$W108,$Y108,$AA108,$AC108,$AE108,$AG108,$AI108,$AK108,$AM108,$AO108,$AQ108),2)-$B108/2&lt;=G108,(ROUND(AVERAGE($C108,$E108,$G108,$I108,$K108,$M108,$O108,$Q108,$S108,$U108,$W108,$Y108,$AA108,$AC108,$AE108,$AG108,$AI108,$AK108,$AM108,$AO108,$AQ108),2)+$B108/2&gt;=G108)),($G$5/$B$5),0))))</f>
        <v/>
      </c>
      <c r="I108" s="201">
        <f t="shared" ca="1" si="512"/>
        <v>588030</v>
      </c>
      <c r="J108" s="118">
        <f t="shared" ref="J108" ca="1" si="591">IF($A108="","",IF(I108="","",IF($K$4="Media aritmética",(I108&lt;=$B108)*($G$5/$B$5)+(I108&gt;$B108)*0,IF(AND(ROUND(AVERAGE($C108,$E108,$G108,$I108,$K108,$M108,$O108,$Q108,$S108,$U108,$W108,$Y108,$AA108,$AC108,$AE108,$AG108,$AI108,$AK108,$AM108,$AO108,$AQ108),2)-$B108/2&lt;=I108,(ROUND(AVERAGE($C108,$E108,$G108,$I108,$K108,$M108,$O108,$Q108,$S108,$U108,$W108,$Y108,$AA108,$AC108,$AE108,$AG108,$AI108,$AK108,$AM108,$AO108,$AQ108),2)+$B108/2&gt;=I108)),($G$5/$B$5),0))))</f>
        <v>5.4545454545454541</v>
      </c>
      <c r="K108" s="117">
        <f t="shared" ca="1" si="513"/>
        <v>695000</v>
      </c>
      <c r="L108" s="118">
        <f t="shared" ref="L108" ca="1" si="592">IF($A108="","",IF(K108="","",IF($K$4="Media aritmética",(K108&lt;=$B108)*($G$5/$B$5)+(K108&gt;$B108)*0,IF(AND(ROUND(AVERAGE($C108,$E108,$G108,$I108,$K108,$M108,$O108,$Q108,$S108,$U108,$W108,$Y108,$AA108,$AC108,$AE108,$AG108,$AI108,$AK108,$AM108,$AO108,$AQ108),2)-$B108/2&lt;=K108,(ROUND(AVERAGE($C108,$E108,$G108,$I108,$K108,$M108,$O108,$Q108,$S108,$U108,$W108,$Y108,$AA108,$AC108,$AE108,$AG108,$AI108,$AK108,$AM108,$AO108,$AQ108),2)+$B108/2&gt;=K108)),($G$5/$B$5),0))))</f>
        <v>0</v>
      </c>
      <c r="M108" s="117">
        <f t="shared" ca="1" si="514"/>
        <v>935000</v>
      </c>
      <c r="N108" s="118">
        <f t="shared" ref="N108:P108" ca="1" si="593">IF($A108="","",IF(M108="","",IF($K$4="Media aritmética",(M108&lt;=$B108)*($G$5/$B$5)+(M108&gt;$B108)*0,IF(AND(ROUND(AVERAGE($C108,$E108,$G108,$I108,$K108,$M108,$O108,$Q108,$S108,$U108,$W108,$Y108,$AA108,$AC108,$AE108,$AG108,$AI108,$AK108,$AM108,$AO108,$AQ108),2)-$B108/2&lt;=M108,(ROUND(AVERAGE($C108,$E108,$G108,$I108,$K108,$M108,$O108,$Q108,$S108,$U108,$W108,$Y108,$AA108,$AC108,$AE108,$AG108,$AI108,$AK108,$AM108,$AO108,$AQ108),2)+$B108/2&gt;=M108)),($G$5/$B$5),0))))</f>
        <v>0</v>
      </c>
      <c r="O108" s="117">
        <f t="shared" ca="1" si="515"/>
        <v>500000</v>
      </c>
      <c r="P108" s="118">
        <f t="shared" ca="1" si="593"/>
        <v>5.4545454545454541</v>
      </c>
      <c r="Q108" s="117">
        <f t="shared" ca="1" si="516"/>
        <v>612000</v>
      </c>
      <c r="R108" s="118">
        <f t="shared" ref="R108" ca="1" si="594">IF($A108="","",IF(Q108="","",IF($K$4="Media aritmética",(Q108&lt;=$B108)*($G$5/$B$5)+(Q108&gt;$B108)*0,IF(AND(ROUND(AVERAGE($C108,$E108,$G108,$I108,$K108,$M108,$O108,$Q108,$S108,$U108,$W108,$Y108,$AA108,$AC108,$AE108,$AG108,$AI108,$AK108,$AM108,$AO108,$AQ108),2)-$B108/2&lt;=Q108,(ROUND(AVERAGE($C108,$E108,$G108,$I108,$K108,$M108,$O108,$Q108,$S108,$U108,$W108,$Y108,$AA108,$AC108,$AE108,$AG108,$AI108,$AK108,$AM108,$AO108,$AQ108),2)+$B108/2&gt;=Q108)),($G$5/$B$5),0))))</f>
        <v>5.4545454545454541</v>
      </c>
      <c r="S108" s="117" t="str">
        <f t="shared" ca="1" si="517"/>
        <v/>
      </c>
      <c r="T108" s="118" t="str">
        <f t="shared" ref="T108" ca="1" si="595">IF($A108="","",IF(S108="","",IF($K$4="Media aritmética",(S108&lt;=$B108)*($G$5/$B$5)+(S108&gt;$B108)*0,IF(AND(ROUND(AVERAGE($C108,$E108,$G108,$I108,$K108,$M108,$O108,$Q108,$S108,$U108,$W108,$Y108,$AA108,$AC108,$AE108,$AG108,$AI108,$AK108,$AM108,$AO108,$AQ108),2)-$B108/2&lt;=S108,(ROUND(AVERAGE($C108,$E108,$G108,$I108,$K108,$M108,$O108,$Q108,$S108,$U108,$W108,$Y108,$AA108,$AC108,$AE108,$AG108,$AI108,$AK108,$AM108,$AO108,$AQ108),2)+$B108/2&gt;=S108)),($G$5/$B$5),0))))</f>
        <v/>
      </c>
      <c r="U108" s="117">
        <f t="shared" ca="1" si="518"/>
        <v>1200000</v>
      </c>
      <c r="V108" s="118">
        <f t="shared" ref="V108" ca="1" si="596">IF($A108="","",IF(U108="","",IF($K$4="Media aritmética",(U108&lt;=$B108)*($G$5/$B$5)+(U108&gt;$B108)*0,IF(AND(ROUND(AVERAGE($C108,$E108,$G108,$I108,$K108,$M108,$O108,$Q108,$S108,$U108,$W108,$Y108,$AA108,$AC108,$AE108,$AG108,$AI108,$AK108,$AM108,$AO108,$AQ108),2)-$B108/2&lt;=U108,(ROUND(AVERAGE($C108,$E108,$G108,$I108,$K108,$M108,$O108,$Q108,$S108,$U108,$W108,$Y108,$AA108,$AC108,$AE108,$AG108,$AI108,$AK108,$AM108,$AO108,$AQ108),2)+$B108/2&gt;=U108)),($G$5/$B$5),0))))</f>
        <v>0</v>
      </c>
      <c r="W108" s="117">
        <f t="shared" ca="1" si="519"/>
        <v>800000</v>
      </c>
      <c r="X108" s="118">
        <f t="shared" ca="1" si="520"/>
        <v>0</v>
      </c>
      <c r="Y108" s="117">
        <f t="shared" ca="1" si="521"/>
        <v>567500</v>
      </c>
      <c r="Z108" s="118">
        <f t="shared" ca="1" si="520"/>
        <v>5.4545454545454541</v>
      </c>
      <c r="AA108" s="117">
        <f t="shared" ca="1" si="522"/>
        <v>567980</v>
      </c>
      <c r="AB108" s="118">
        <f t="shared" ref="AB108" ca="1" si="597">IF($A108="","",IF(AA108="","",IF($K$4="Media aritmética",(AA108&lt;=$B108)*($G$5/$B$5)+(AA108&gt;$B108)*0,IF(AND(ROUND(AVERAGE($C108,$E108,$G108,$I108,$K108,$M108,$O108,$Q108,$S108,$U108,$W108,$Y108,$AA108,$AC108,$AE108,$AG108,$AI108,$AK108,$AM108,$AO108,$AQ108),2)-$B108/2&lt;=AA108,(ROUND(AVERAGE($C108,$E108,$G108,$I108,$K108,$M108,$O108,$Q108,$S108,$U108,$W108,$Y108,$AA108,$AC108,$AE108,$AG108,$AI108,$AK108,$AM108,$AO108,$AQ108),2)+$B108/2&gt;=AA108)),($G$5/$B$5),0))))</f>
        <v>5.4545454545454541</v>
      </c>
      <c r="AC108" s="117">
        <f t="shared" ca="1" si="524"/>
        <v>320000</v>
      </c>
      <c r="AD108" s="118">
        <f t="shared" ref="AD108" ca="1" si="598">IF($A108="","",IF(AC108="","",IF($K$4="Media aritmética",(AC108&lt;=$B108)*($G$5/$B$5)+(AC108&gt;$B108)*0,IF(AND(ROUND(AVERAGE($C108,$E108,$G108,$I108,$K108,$M108,$O108,$Q108,$S108,$U108,$W108,$Y108,$AA108,$AC108,$AE108,$AG108,$AI108,$AK108,$AM108,$AO108,$AQ108),2)-$B108/2&lt;=AC108,(ROUND(AVERAGE($C108,$E108,$G108,$I108,$K108,$M108,$O108,$Q108,$S108,$U108,$W108,$Y108,$AA108,$AC108,$AE108,$AG108,$AI108,$AK108,$AM108,$AO108,$AQ108),2)+$B108/2&gt;=AC108)),($G$5/$B$5),0))))</f>
        <v>5.4545454545454541</v>
      </c>
      <c r="AE108" s="117" t="str">
        <f t="shared" ca="1" si="526"/>
        <v/>
      </c>
      <c r="AF108" s="118" t="str">
        <f t="shared" ref="AF108" ca="1" si="599">IF($A108="","",IF(AE108="","",IF($K$4="Media aritmética",(AE108&lt;=$B108)*($G$5/$B$5)+(AE108&gt;$B108)*0,IF(AND(ROUND(AVERAGE($C108,$E108,$G108,$I108,$K108,$M108,$O108,$Q108,$S108,$U108,$W108,$Y108,$AA108,$AC108,$AE108,$AG108,$AI108,$AK108,$AM108,$AO108,$AQ108),2)-$B108/2&lt;=AE108,(ROUND(AVERAGE($C108,$E108,$G108,$I108,$K108,$M108,$O108,$Q108,$S108,$U108,$W108,$Y108,$AA108,$AC108,$AE108,$AG108,$AI108,$AK108,$AM108,$AO108,$AQ108),2)+$B108/2&gt;=AE108)),($G$5/$B$5),0))))</f>
        <v/>
      </c>
      <c r="AG108" s="117">
        <f t="shared" ca="1" si="528"/>
        <v>640000</v>
      </c>
      <c r="AH108" s="118">
        <f t="shared" ref="AH108" ca="1" si="600">IF($A108="","",IF(AG108="","",IF($K$4="Media aritmética",(AG108&lt;=$B108)*($G$5/$B$5)+(AG108&gt;$B108)*0,IF(AND(ROUND(AVERAGE($C108,$E108,$G108,$I108,$K108,$M108,$O108,$Q108,$S108,$U108,$W108,$Y108,$AA108,$AC108,$AE108,$AG108,$AI108,$AK108,$AM108,$AO108,$AQ108),2)-$B108/2&lt;=AG108,(ROUND(AVERAGE($C108,$E108,$G108,$I108,$K108,$M108,$O108,$Q108,$S108,$U108,$W108,$Y108,$AA108,$AC108,$AE108,$AG108,$AI108,$AK108,$AM108,$AO108,$AQ108),2)+$B108/2&gt;=AG108)),($G$5/$B$5),0))))</f>
        <v>5.4545454545454541</v>
      </c>
      <c r="AI108" s="117">
        <f t="shared" ca="1" si="530"/>
        <v>241451</v>
      </c>
      <c r="AJ108" s="118">
        <f t="shared" ref="AJ108" ca="1" si="601">IF($A108="","",IF(AI108="","",IF($K$4="Media aritmética",(AI108&lt;=$B108)*($G$5/$B$5)+(AI108&gt;$B108)*0,IF(AND(ROUND(AVERAGE($C108,$E108,$G108,$I108,$K108,$M108,$O108,$Q108,$S108,$U108,$W108,$Y108,$AA108,$AC108,$AE108,$AG108,$AI108,$AK108,$AM108,$AO108,$AQ108),2)-$B108/2&lt;=AI108,(ROUND(AVERAGE($C108,$E108,$G108,$I108,$K108,$M108,$O108,$Q108,$S108,$U108,$W108,$Y108,$AA108,$AC108,$AE108,$AG108,$AI108,$AK108,$AM108,$AO108,$AQ108),2)+$B108/2&gt;=AI108)),($G$5/$B$5),0))))</f>
        <v>5.4545454545454541</v>
      </c>
      <c r="AK108" s="117">
        <f t="shared" ca="1" si="532"/>
        <v>568010</v>
      </c>
      <c r="AL108" s="118">
        <f t="shared" ref="AL108" ca="1" si="602">IF($A108="","",IF(AK108="","",IF($K$4="Media aritmética",(AK108&lt;=$B108)*($G$5/$B$5)+(AK108&gt;$B108)*0,IF(AND(ROUND(AVERAGE($C108,$E108,$G108,$I108,$K108,$M108,$O108,$Q108,$S108,$U108,$W108,$Y108,$AA108,$AC108,$AE108,$AG108,$AI108,$AK108,$AM108,$AO108,$AQ108),2)-$B108/2&lt;=AK108,(ROUND(AVERAGE($C108,$E108,$G108,$I108,$K108,$M108,$O108,$Q108,$S108,$U108,$W108,$Y108,$AA108,$AC108,$AE108,$AG108,$AI108,$AK108,$AM108,$AO108,$AQ108),2)+$B108/2&gt;=AK108)),($G$5/$B$5),0))))</f>
        <v>5.4545454545454541</v>
      </c>
      <c r="AM108" s="117">
        <f t="shared" ca="1" si="534"/>
        <v>230000</v>
      </c>
      <c r="AN108" s="118">
        <f t="shared" ref="AN108" ca="1" si="603">IF($A108="","",IF(AM108="","",IF($K$4="Media aritmética",(AM108&lt;=$B108)*($G$5/$B$5)+(AM108&gt;$B108)*0,IF(AND(ROUND(AVERAGE($C108,$E108,$G108,$I108,$K108,$M108,$O108,$Q108,$S108,$U108,$W108,$Y108,$AA108,$AC108,$AE108,$AG108,$AI108,$AK108,$AM108,$AO108,$AQ108),2)-$B108/2&lt;=AM108,(ROUND(AVERAGE($C108,$E108,$G108,$I108,$K108,$M108,$O108,$Q108,$S108,$U108,$W108,$Y108,$AA108,$AC108,$AE108,$AG108,$AI108,$AK108,$AM108,$AO108,$AQ108),2)+$B108/2&gt;=AM108)),($G$5/$B$5),0))))</f>
        <v>5.4545454545454541</v>
      </c>
      <c r="AO108" s="117" t="str">
        <f t="shared" ca="1" si="536"/>
        <v/>
      </c>
      <c r="AP108" s="118" t="str">
        <f t="shared" ref="AP108" ca="1" si="604">IF($A108="","",IF(AO108="","",IF($K$4="Media aritmética",(AO108&lt;=$B108)*($G$5/$B$5)+(AO108&gt;$B108)*0,IF(AND(ROUND(AVERAGE($C108,$E108,$G108,$I108,$K108,$M108,$O108,$Q108,$S108,$U108,$W108,$Y108,$AA108,$AC108,$AE108,$AG108,$AI108,$AK108,$AM108,$AO108,$AQ108),2)-$B108/2&lt;=AO108,(ROUND(AVERAGE($C108,$E108,$G108,$I108,$K108,$M108,$O108,$Q108,$S108,$U108,$W108,$Y108,$AA108,$AC108,$AE108,$AG108,$AI108,$AK108,$AM108,$AO108,$AQ108),2)+$B108/2&gt;=AO108)),($G$5/$B$5),0))))</f>
        <v/>
      </c>
      <c r="AQ108" s="117">
        <f t="shared" ca="1" si="538"/>
        <v>850000</v>
      </c>
      <c r="AR108" s="118">
        <f t="shared" ref="AR108" ca="1" si="605">IF($A108="","",IF(AQ108="","",IF($K$4="Media aritmética",(AQ108&lt;=$B108)*($G$5/$B$5)+(AQ108&gt;$B108)*0,IF(AND(ROUND(AVERAGE($C108,$E108,$G108,$I108,$K108,$M108,$O108,$Q108,$S108,$U108,$W108,$Y108,$AA108,$AC108,$AE108,$AG108,$AI108,$AK108,$AM108,$AO108,$AQ108),2)-$B108/2&lt;=AQ108,(ROUND(AVERAGE($C108,$E108,$G108,$I108,$K108,$M108,$O108,$Q108,$S108,$U108,$W108,$Y108,$AA108,$AC108,$AE108,$AG108,$AI108,$AK108,$AM108,$AO108,$AQ108),2)+$B108/2&gt;=AQ108)),($G$5/$B$5),0))))</f>
        <v>0</v>
      </c>
      <c r="AT108" s="232">
        <f t="shared" ca="1" si="540"/>
        <v>669685.6875</v>
      </c>
    </row>
    <row r="109" spans="1:46" s="110" customFormat="1" ht="21" customHeight="1" x14ac:dyDescent="0.25">
      <c r="A109" s="295" t="s">
        <v>519</v>
      </c>
      <c r="B109" s="116">
        <f t="shared" ca="1" si="508"/>
        <v>5239966.88</v>
      </c>
      <c r="C109" s="117">
        <f t="shared" ca="1" si="509"/>
        <v>4059300</v>
      </c>
      <c r="D109" s="118">
        <f t="shared" ca="1" si="541"/>
        <v>5.4545454545454541</v>
      </c>
      <c r="E109" s="117" t="str">
        <f t="shared" ca="1" si="510"/>
        <v/>
      </c>
      <c r="F109" s="118" t="str">
        <f t="shared" ca="1" si="541"/>
        <v/>
      </c>
      <c r="G109" s="117" t="str">
        <f t="shared" ca="1" si="511"/>
        <v/>
      </c>
      <c r="H109" s="118" t="str">
        <f t="shared" ref="H109" ca="1" si="606">IF($A109="","",IF(G109="","",IF($K$4="Media aritmética",(G109&lt;=$B109)*($G$5/$B$5)+(G109&gt;$B109)*0,IF(AND(ROUND(AVERAGE($C109,$E109,$G109,$I109,$K109,$M109,$O109,$Q109,$S109,$U109,$W109,$Y109,$AA109,$AC109,$AE109,$AG109,$AI109,$AK109,$AM109,$AO109,$AQ109),2)-$B109/2&lt;=G109,(ROUND(AVERAGE($C109,$E109,$G109,$I109,$K109,$M109,$O109,$Q109,$S109,$U109,$W109,$Y109,$AA109,$AC109,$AE109,$AG109,$AI109,$AK109,$AM109,$AO109,$AQ109),2)+$B109/2&gt;=G109)),($G$5/$B$5),0))))</f>
        <v/>
      </c>
      <c r="I109" s="201">
        <f t="shared" ca="1" si="512"/>
        <v>4292400</v>
      </c>
      <c r="J109" s="118">
        <f t="shared" ref="J109" ca="1" si="607">IF($A109="","",IF(I109="","",IF($K$4="Media aritmética",(I109&lt;=$B109)*($G$5/$B$5)+(I109&gt;$B109)*0,IF(AND(ROUND(AVERAGE($C109,$E109,$G109,$I109,$K109,$M109,$O109,$Q109,$S109,$U109,$W109,$Y109,$AA109,$AC109,$AE109,$AG109,$AI109,$AK109,$AM109,$AO109,$AQ109),2)-$B109/2&lt;=I109,(ROUND(AVERAGE($C109,$E109,$G109,$I109,$K109,$M109,$O109,$Q109,$S109,$U109,$W109,$Y109,$AA109,$AC109,$AE109,$AG109,$AI109,$AK109,$AM109,$AO109,$AQ109),2)+$B109/2&gt;=I109)),($G$5/$B$5),0))))</f>
        <v>5.4545454545454541</v>
      </c>
      <c r="K109" s="117">
        <f t="shared" ca="1" si="513"/>
        <v>5775000</v>
      </c>
      <c r="L109" s="118">
        <f t="shared" ref="L109" ca="1" si="608">IF($A109="","",IF(K109="","",IF($K$4="Media aritmética",(K109&lt;=$B109)*($G$5/$B$5)+(K109&gt;$B109)*0,IF(AND(ROUND(AVERAGE($C109,$E109,$G109,$I109,$K109,$M109,$O109,$Q109,$S109,$U109,$W109,$Y109,$AA109,$AC109,$AE109,$AG109,$AI109,$AK109,$AM109,$AO109,$AQ109),2)-$B109/2&lt;=K109,(ROUND(AVERAGE($C109,$E109,$G109,$I109,$K109,$M109,$O109,$Q109,$S109,$U109,$W109,$Y109,$AA109,$AC109,$AE109,$AG109,$AI109,$AK109,$AM109,$AO109,$AQ109),2)+$B109/2&gt;=K109)),($G$5/$B$5),0))))</f>
        <v>0</v>
      </c>
      <c r="M109" s="117">
        <f t="shared" ca="1" si="514"/>
        <v>3696000</v>
      </c>
      <c r="N109" s="118">
        <f t="shared" ref="N109:P109" ca="1" si="609">IF($A109="","",IF(M109="","",IF($K$4="Media aritmética",(M109&lt;=$B109)*($G$5/$B$5)+(M109&gt;$B109)*0,IF(AND(ROUND(AVERAGE($C109,$E109,$G109,$I109,$K109,$M109,$O109,$Q109,$S109,$U109,$W109,$Y109,$AA109,$AC109,$AE109,$AG109,$AI109,$AK109,$AM109,$AO109,$AQ109),2)-$B109/2&lt;=M109,(ROUND(AVERAGE($C109,$E109,$G109,$I109,$K109,$M109,$O109,$Q109,$S109,$U109,$W109,$Y109,$AA109,$AC109,$AE109,$AG109,$AI109,$AK109,$AM109,$AO109,$AQ109),2)+$B109/2&gt;=M109)),($G$5/$B$5),0))))</f>
        <v>5.4545454545454541</v>
      </c>
      <c r="O109" s="117">
        <f t="shared" ca="1" si="515"/>
        <v>6090000</v>
      </c>
      <c r="P109" s="118">
        <f t="shared" ca="1" si="609"/>
        <v>0</v>
      </c>
      <c r="Q109" s="117">
        <f t="shared" ca="1" si="516"/>
        <v>5985000</v>
      </c>
      <c r="R109" s="118">
        <f t="shared" ref="R109" ca="1" si="610">IF($A109="","",IF(Q109="","",IF($K$4="Media aritmética",(Q109&lt;=$B109)*($G$5/$B$5)+(Q109&gt;$B109)*0,IF(AND(ROUND(AVERAGE($C109,$E109,$G109,$I109,$K109,$M109,$O109,$Q109,$S109,$U109,$W109,$Y109,$AA109,$AC109,$AE109,$AG109,$AI109,$AK109,$AM109,$AO109,$AQ109),2)-$B109/2&lt;=Q109,(ROUND(AVERAGE($C109,$E109,$G109,$I109,$K109,$M109,$O109,$Q109,$S109,$U109,$W109,$Y109,$AA109,$AC109,$AE109,$AG109,$AI109,$AK109,$AM109,$AO109,$AQ109),2)+$B109/2&gt;=Q109)),($G$5/$B$5),0))))</f>
        <v>0</v>
      </c>
      <c r="S109" s="117" t="str">
        <f t="shared" ca="1" si="517"/>
        <v/>
      </c>
      <c r="T109" s="118" t="str">
        <f t="shared" ref="T109" ca="1" si="611">IF($A109="","",IF(S109="","",IF($K$4="Media aritmética",(S109&lt;=$B109)*($G$5/$B$5)+(S109&gt;$B109)*0,IF(AND(ROUND(AVERAGE($C109,$E109,$G109,$I109,$K109,$M109,$O109,$Q109,$S109,$U109,$W109,$Y109,$AA109,$AC109,$AE109,$AG109,$AI109,$AK109,$AM109,$AO109,$AQ109),2)-$B109/2&lt;=S109,(ROUND(AVERAGE($C109,$E109,$G109,$I109,$K109,$M109,$O109,$Q109,$S109,$U109,$W109,$Y109,$AA109,$AC109,$AE109,$AG109,$AI109,$AK109,$AM109,$AO109,$AQ109),2)+$B109/2&gt;=S109)),($G$5/$B$5),0))))</f>
        <v/>
      </c>
      <c r="U109" s="117">
        <f t="shared" ca="1" si="518"/>
        <v>5670000</v>
      </c>
      <c r="V109" s="118">
        <f t="shared" ref="V109" ca="1" si="612">IF($A109="","",IF(U109="","",IF($K$4="Media aritmética",(U109&lt;=$B109)*($G$5/$B$5)+(U109&gt;$B109)*0,IF(AND(ROUND(AVERAGE($C109,$E109,$G109,$I109,$K109,$M109,$O109,$Q109,$S109,$U109,$W109,$Y109,$AA109,$AC109,$AE109,$AG109,$AI109,$AK109,$AM109,$AO109,$AQ109),2)-$B109/2&lt;=U109,(ROUND(AVERAGE($C109,$E109,$G109,$I109,$K109,$M109,$O109,$Q109,$S109,$U109,$W109,$Y109,$AA109,$AC109,$AE109,$AG109,$AI109,$AK109,$AM109,$AO109,$AQ109),2)+$B109/2&gt;=U109)),($G$5/$B$5),0))))</f>
        <v>0</v>
      </c>
      <c r="W109" s="117">
        <f t="shared" ca="1" si="519"/>
        <v>4200000</v>
      </c>
      <c r="X109" s="118">
        <f t="shared" ca="1" si="520"/>
        <v>5.4545454545454541</v>
      </c>
      <c r="Y109" s="117">
        <f t="shared" ca="1" si="521"/>
        <v>6256740</v>
      </c>
      <c r="Z109" s="118">
        <f t="shared" ca="1" si="520"/>
        <v>0</v>
      </c>
      <c r="AA109" s="117">
        <f t="shared" ca="1" si="522"/>
        <v>6260100</v>
      </c>
      <c r="AB109" s="118">
        <f t="shared" ref="AB109" ca="1" si="613">IF($A109="","",IF(AA109="","",IF($K$4="Media aritmética",(AA109&lt;=$B109)*($G$5/$B$5)+(AA109&gt;$B109)*0,IF(AND(ROUND(AVERAGE($C109,$E109,$G109,$I109,$K109,$M109,$O109,$Q109,$S109,$U109,$W109,$Y109,$AA109,$AC109,$AE109,$AG109,$AI109,$AK109,$AM109,$AO109,$AQ109),2)-$B109/2&lt;=AA109,(ROUND(AVERAGE($C109,$E109,$G109,$I109,$K109,$M109,$O109,$Q109,$S109,$U109,$W109,$Y109,$AA109,$AC109,$AE109,$AG109,$AI109,$AK109,$AM109,$AO109,$AQ109),2)+$B109/2&gt;=AA109)),($G$5/$B$5),0))))</f>
        <v>0</v>
      </c>
      <c r="AC109" s="117">
        <f t="shared" ca="1" si="524"/>
        <v>5670000</v>
      </c>
      <c r="AD109" s="118">
        <f t="shared" ref="AD109" ca="1" si="614">IF($A109="","",IF(AC109="","",IF($K$4="Media aritmética",(AC109&lt;=$B109)*($G$5/$B$5)+(AC109&gt;$B109)*0,IF(AND(ROUND(AVERAGE($C109,$E109,$G109,$I109,$K109,$M109,$O109,$Q109,$S109,$U109,$W109,$Y109,$AA109,$AC109,$AE109,$AG109,$AI109,$AK109,$AM109,$AO109,$AQ109),2)-$B109/2&lt;=AC109,(ROUND(AVERAGE($C109,$E109,$G109,$I109,$K109,$M109,$O109,$Q109,$S109,$U109,$W109,$Y109,$AA109,$AC109,$AE109,$AG109,$AI109,$AK109,$AM109,$AO109,$AQ109),2)+$B109/2&gt;=AC109)),($G$5/$B$5),0))))</f>
        <v>0</v>
      </c>
      <c r="AE109" s="117" t="str">
        <f t="shared" ca="1" si="526"/>
        <v/>
      </c>
      <c r="AF109" s="118" t="str">
        <f t="shared" ref="AF109" ca="1" si="615">IF($A109="","",IF(AE109="","",IF($K$4="Media aritmética",(AE109&lt;=$B109)*($G$5/$B$5)+(AE109&gt;$B109)*0,IF(AND(ROUND(AVERAGE($C109,$E109,$G109,$I109,$K109,$M109,$O109,$Q109,$S109,$U109,$W109,$Y109,$AA109,$AC109,$AE109,$AG109,$AI109,$AK109,$AM109,$AO109,$AQ109),2)-$B109/2&lt;=AE109,(ROUND(AVERAGE($C109,$E109,$G109,$I109,$K109,$M109,$O109,$Q109,$S109,$U109,$W109,$Y109,$AA109,$AC109,$AE109,$AG109,$AI109,$AK109,$AM109,$AO109,$AQ109),2)+$B109/2&gt;=AE109)),($G$5/$B$5),0))))</f>
        <v/>
      </c>
      <c r="AG109" s="117">
        <f t="shared" ca="1" si="528"/>
        <v>5250000</v>
      </c>
      <c r="AH109" s="118">
        <f t="shared" ref="AH109" ca="1" si="616">IF($A109="","",IF(AG109="","",IF($K$4="Media aritmética",(AG109&lt;=$B109)*($G$5/$B$5)+(AG109&gt;$B109)*0,IF(AND(ROUND(AVERAGE($C109,$E109,$G109,$I109,$K109,$M109,$O109,$Q109,$S109,$U109,$W109,$Y109,$AA109,$AC109,$AE109,$AG109,$AI109,$AK109,$AM109,$AO109,$AQ109),2)-$B109/2&lt;=AG109,(ROUND(AVERAGE($C109,$E109,$G109,$I109,$K109,$M109,$O109,$Q109,$S109,$U109,$W109,$Y109,$AA109,$AC109,$AE109,$AG109,$AI109,$AK109,$AM109,$AO109,$AQ109),2)+$B109/2&gt;=AG109)),($G$5/$B$5),0))))</f>
        <v>0</v>
      </c>
      <c r="AI109" s="117">
        <f t="shared" ca="1" si="530"/>
        <v>3457140</v>
      </c>
      <c r="AJ109" s="118">
        <f t="shared" ref="AJ109" ca="1" si="617">IF($A109="","",IF(AI109="","",IF($K$4="Media aritmética",(AI109&lt;=$B109)*($G$5/$B$5)+(AI109&gt;$B109)*0,IF(AND(ROUND(AVERAGE($C109,$E109,$G109,$I109,$K109,$M109,$O109,$Q109,$S109,$U109,$W109,$Y109,$AA109,$AC109,$AE109,$AG109,$AI109,$AK109,$AM109,$AO109,$AQ109),2)-$B109/2&lt;=AI109,(ROUND(AVERAGE($C109,$E109,$G109,$I109,$K109,$M109,$O109,$Q109,$S109,$U109,$W109,$Y109,$AA109,$AC109,$AE109,$AG109,$AI109,$AK109,$AM109,$AO109,$AQ109),2)+$B109/2&gt;=AI109)),($G$5/$B$5),0))))</f>
        <v>5.4545454545454541</v>
      </c>
      <c r="AK109" s="117">
        <f t="shared" ca="1" si="532"/>
        <v>6257790</v>
      </c>
      <c r="AL109" s="118">
        <f t="shared" ref="AL109" ca="1" si="618">IF($A109="","",IF(AK109="","",IF($K$4="Media aritmética",(AK109&lt;=$B109)*($G$5/$B$5)+(AK109&gt;$B109)*0,IF(AND(ROUND(AVERAGE($C109,$E109,$G109,$I109,$K109,$M109,$O109,$Q109,$S109,$U109,$W109,$Y109,$AA109,$AC109,$AE109,$AG109,$AI109,$AK109,$AM109,$AO109,$AQ109),2)-$B109/2&lt;=AK109,(ROUND(AVERAGE($C109,$E109,$G109,$I109,$K109,$M109,$O109,$Q109,$S109,$U109,$W109,$Y109,$AA109,$AC109,$AE109,$AG109,$AI109,$AK109,$AM109,$AO109,$AQ109),2)+$B109/2&gt;=AK109)),($G$5/$B$5),0))))</f>
        <v>0</v>
      </c>
      <c r="AM109" s="117">
        <f t="shared" ca="1" si="534"/>
        <v>5040000</v>
      </c>
      <c r="AN109" s="118">
        <f t="shared" ref="AN109" ca="1" si="619">IF($A109="","",IF(AM109="","",IF($K$4="Media aritmética",(AM109&lt;=$B109)*($G$5/$B$5)+(AM109&gt;$B109)*0,IF(AND(ROUND(AVERAGE($C109,$E109,$G109,$I109,$K109,$M109,$O109,$Q109,$S109,$U109,$W109,$Y109,$AA109,$AC109,$AE109,$AG109,$AI109,$AK109,$AM109,$AO109,$AQ109),2)-$B109/2&lt;=AM109,(ROUND(AVERAGE($C109,$E109,$G109,$I109,$K109,$M109,$O109,$Q109,$S109,$U109,$W109,$Y109,$AA109,$AC109,$AE109,$AG109,$AI109,$AK109,$AM109,$AO109,$AQ109),2)+$B109/2&gt;=AM109)),($G$5/$B$5),0))))</f>
        <v>5.4545454545454541</v>
      </c>
      <c r="AO109" s="117" t="str">
        <f t="shared" ca="1" si="536"/>
        <v/>
      </c>
      <c r="AP109" s="118" t="str">
        <f t="shared" ref="AP109" ca="1" si="620">IF($A109="","",IF(AO109="","",IF($K$4="Media aritmética",(AO109&lt;=$B109)*($G$5/$B$5)+(AO109&gt;$B109)*0,IF(AND(ROUND(AVERAGE($C109,$E109,$G109,$I109,$K109,$M109,$O109,$Q109,$S109,$U109,$W109,$Y109,$AA109,$AC109,$AE109,$AG109,$AI109,$AK109,$AM109,$AO109,$AQ109),2)-$B109/2&lt;=AO109,(ROUND(AVERAGE($C109,$E109,$G109,$I109,$K109,$M109,$O109,$Q109,$S109,$U109,$W109,$Y109,$AA109,$AC109,$AE109,$AG109,$AI109,$AK109,$AM109,$AO109,$AQ109),2)+$B109/2&gt;=AO109)),($G$5/$B$5),0))))</f>
        <v/>
      </c>
      <c r="AQ109" s="117">
        <f t="shared" ca="1" si="538"/>
        <v>5880000</v>
      </c>
      <c r="AR109" s="118">
        <f t="shared" ref="AR109" ca="1" si="621">IF($A109="","",IF(AQ109="","",IF($K$4="Media aritmética",(AQ109&lt;=$B109)*($G$5/$B$5)+(AQ109&gt;$B109)*0,IF(AND(ROUND(AVERAGE($C109,$E109,$G109,$I109,$K109,$M109,$O109,$Q109,$S109,$U109,$W109,$Y109,$AA109,$AC109,$AE109,$AG109,$AI109,$AK109,$AM109,$AO109,$AQ109),2)-$B109/2&lt;=AQ109,(ROUND(AVERAGE($C109,$E109,$G109,$I109,$K109,$M109,$O109,$Q109,$S109,$U109,$W109,$Y109,$AA109,$AC109,$AE109,$AG109,$AI109,$AK109,$AM109,$AO109,$AQ109),2)+$B109/2&gt;=AQ109)),($G$5/$B$5),0))))</f>
        <v>0</v>
      </c>
      <c r="AT109" s="232">
        <f t="shared" ca="1" si="540"/>
        <v>5239966.875</v>
      </c>
    </row>
    <row r="110" spans="1:46" s="110" customFormat="1" ht="21" customHeight="1" x14ac:dyDescent="0.25">
      <c r="A110" s="295" t="s">
        <v>521</v>
      </c>
      <c r="B110" s="116">
        <f t="shared" ca="1" si="508"/>
        <v>1953267.06</v>
      </c>
      <c r="C110" s="117">
        <f t="shared" ca="1" si="509"/>
        <v>1496000</v>
      </c>
      <c r="D110" s="118">
        <f t="shared" ca="1" si="541"/>
        <v>5.4545454545454541</v>
      </c>
      <c r="E110" s="117" t="str">
        <f t="shared" ca="1" si="510"/>
        <v/>
      </c>
      <c r="F110" s="118" t="str">
        <f t="shared" ca="1" si="541"/>
        <v/>
      </c>
      <c r="G110" s="117" t="str">
        <f t="shared" ca="1" si="511"/>
        <v/>
      </c>
      <c r="H110" s="118" t="str">
        <f t="shared" ref="H110" ca="1" si="622">IF($A110="","",IF(G110="","",IF($K$4="Media aritmética",(G110&lt;=$B110)*($G$5/$B$5)+(G110&gt;$B110)*0,IF(AND(ROUND(AVERAGE($C110,$E110,$G110,$I110,$K110,$M110,$O110,$Q110,$S110,$U110,$W110,$Y110,$AA110,$AC110,$AE110,$AG110,$AI110,$AK110,$AM110,$AO110,$AQ110),2)-$B110/2&lt;=G110,(ROUND(AVERAGE($C110,$E110,$G110,$I110,$K110,$M110,$O110,$Q110,$S110,$U110,$W110,$Y110,$AA110,$AC110,$AE110,$AG110,$AI110,$AK110,$AM110,$AO110,$AQ110),2)+$B110/2&gt;=G110)),($G$5/$B$5),0))))</f>
        <v/>
      </c>
      <c r="I110" s="201">
        <f t="shared" ca="1" si="512"/>
        <v>2996000</v>
      </c>
      <c r="J110" s="118">
        <f t="shared" ref="J110" ca="1" si="623">IF($A110="","",IF(I110="","",IF($K$4="Media aritmética",(I110&lt;=$B110)*($G$5/$B$5)+(I110&gt;$B110)*0,IF(AND(ROUND(AVERAGE($C110,$E110,$G110,$I110,$K110,$M110,$O110,$Q110,$S110,$U110,$W110,$Y110,$AA110,$AC110,$AE110,$AG110,$AI110,$AK110,$AM110,$AO110,$AQ110),2)-$B110/2&lt;=I110,(ROUND(AVERAGE($C110,$E110,$G110,$I110,$K110,$M110,$O110,$Q110,$S110,$U110,$W110,$Y110,$AA110,$AC110,$AE110,$AG110,$AI110,$AK110,$AM110,$AO110,$AQ110),2)+$B110/2&gt;=I110)),($G$5/$B$5),0))))</f>
        <v>0</v>
      </c>
      <c r="K110" s="117">
        <f t="shared" ca="1" si="513"/>
        <v>1400000</v>
      </c>
      <c r="L110" s="118">
        <f t="shared" ref="L110" ca="1" si="624">IF($A110="","",IF(K110="","",IF($K$4="Media aritmética",(K110&lt;=$B110)*($G$5/$B$5)+(K110&gt;$B110)*0,IF(AND(ROUND(AVERAGE($C110,$E110,$G110,$I110,$K110,$M110,$O110,$Q110,$S110,$U110,$W110,$Y110,$AA110,$AC110,$AE110,$AG110,$AI110,$AK110,$AM110,$AO110,$AQ110),2)-$B110/2&lt;=K110,(ROUND(AVERAGE($C110,$E110,$G110,$I110,$K110,$M110,$O110,$Q110,$S110,$U110,$W110,$Y110,$AA110,$AC110,$AE110,$AG110,$AI110,$AK110,$AM110,$AO110,$AQ110),2)+$B110/2&gt;=K110)),($G$5/$B$5),0))))</f>
        <v>5.4545454545454541</v>
      </c>
      <c r="M110" s="117">
        <f t="shared" ca="1" si="514"/>
        <v>1540000</v>
      </c>
      <c r="N110" s="118">
        <f t="shared" ref="N110:P110" ca="1" si="625">IF($A110="","",IF(M110="","",IF($K$4="Media aritmética",(M110&lt;=$B110)*($G$5/$B$5)+(M110&gt;$B110)*0,IF(AND(ROUND(AVERAGE($C110,$E110,$G110,$I110,$K110,$M110,$O110,$Q110,$S110,$U110,$W110,$Y110,$AA110,$AC110,$AE110,$AG110,$AI110,$AK110,$AM110,$AO110,$AQ110),2)-$B110/2&lt;=M110,(ROUND(AVERAGE($C110,$E110,$G110,$I110,$K110,$M110,$O110,$Q110,$S110,$U110,$W110,$Y110,$AA110,$AC110,$AE110,$AG110,$AI110,$AK110,$AM110,$AO110,$AQ110),2)+$B110/2&gt;=M110)),($G$5/$B$5),0))))</f>
        <v>5.4545454545454541</v>
      </c>
      <c r="O110" s="117">
        <f t="shared" ca="1" si="515"/>
        <v>2200000</v>
      </c>
      <c r="P110" s="118">
        <f t="shared" ca="1" si="625"/>
        <v>0</v>
      </c>
      <c r="Q110" s="117">
        <f t="shared" ca="1" si="516"/>
        <v>1800000</v>
      </c>
      <c r="R110" s="118">
        <f t="shared" ref="R110" ca="1" si="626">IF($A110="","",IF(Q110="","",IF($K$4="Media aritmética",(Q110&lt;=$B110)*($G$5/$B$5)+(Q110&gt;$B110)*0,IF(AND(ROUND(AVERAGE($C110,$E110,$G110,$I110,$K110,$M110,$O110,$Q110,$S110,$U110,$W110,$Y110,$AA110,$AC110,$AE110,$AG110,$AI110,$AK110,$AM110,$AO110,$AQ110),2)-$B110/2&lt;=Q110,(ROUND(AVERAGE($C110,$E110,$G110,$I110,$K110,$M110,$O110,$Q110,$S110,$U110,$W110,$Y110,$AA110,$AC110,$AE110,$AG110,$AI110,$AK110,$AM110,$AO110,$AQ110),2)+$B110/2&gt;=Q110)),($G$5/$B$5),0))))</f>
        <v>5.4545454545454541</v>
      </c>
      <c r="S110" s="117" t="str">
        <f t="shared" ca="1" si="517"/>
        <v/>
      </c>
      <c r="T110" s="118" t="str">
        <f t="shared" ref="T110" ca="1" si="627">IF($A110="","",IF(S110="","",IF($K$4="Media aritmética",(S110&lt;=$B110)*($G$5/$B$5)+(S110&gt;$B110)*0,IF(AND(ROUND(AVERAGE($C110,$E110,$G110,$I110,$K110,$M110,$O110,$Q110,$S110,$U110,$W110,$Y110,$AA110,$AC110,$AE110,$AG110,$AI110,$AK110,$AM110,$AO110,$AQ110),2)-$B110/2&lt;=S110,(ROUND(AVERAGE($C110,$E110,$G110,$I110,$K110,$M110,$O110,$Q110,$S110,$U110,$W110,$Y110,$AA110,$AC110,$AE110,$AG110,$AI110,$AK110,$AM110,$AO110,$AQ110),2)+$B110/2&gt;=S110)),($G$5/$B$5),0))))</f>
        <v/>
      </c>
      <c r="U110" s="117">
        <f t="shared" ca="1" si="518"/>
        <v>1120000</v>
      </c>
      <c r="V110" s="118">
        <f t="shared" ref="V110" ca="1" si="628">IF($A110="","",IF(U110="","",IF($K$4="Media aritmética",(U110&lt;=$B110)*($G$5/$B$5)+(U110&gt;$B110)*0,IF(AND(ROUND(AVERAGE($C110,$E110,$G110,$I110,$K110,$M110,$O110,$Q110,$S110,$U110,$W110,$Y110,$AA110,$AC110,$AE110,$AG110,$AI110,$AK110,$AM110,$AO110,$AQ110),2)-$B110/2&lt;=U110,(ROUND(AVERAGE($C110,$E110,$G110,$I110,$K110,$M110,$O110,$Q110,$S110,$U110,$W110,$Y110,$AA110,$AC110,$AE110,$AG110,$AI110,$AK110,$AM110,$AO110,$AQ110),2)+$B110/2&gt;=U110)),($G$5/$B$5),0))))</f>
        <v>5.4545454545454541</v>
      </c>
      <c r="W110" s="117">
        <f t="shared" ca="1" si="519"/>
        <v>1720000</v>
      </c>
      <c r="X110" s="118">
        <f t="shared" ca="1" si="520"/>
        <v>5.4545454545454541</v>
      </c>
      <c r="Y110" s="117">
        <f t="shared" ca="1" si="521"/>
        <v>2631920</v>
      </c>
      <c r="Z110" s="118">
        <f t="shared" ca="1" si="520"/>
        <v>0</v>
      </c>
      <c r="AA110" s="117">
        <f t="shared" ca="1" si="522"/>
        <v>2631920</v>
      </c>
      <c r="AB110" s="118">
        <f t="shared" ref="AB110" ca="1" si="629">IF($A110="","",IF(AA110="","",IF($K$4="Media aritmética",(AA110&lt;=$B110)*($G$5/$B$5)+(AA110&gt;$B110)*0,IF(AND(ROUND(AVERAGE($C110,$E110,$G110,$I110,$K110,$M110,$O110,$Q110,$S110,$U110,$W110,$Y110,$AA110,$AC110,$AE110,$AG110,$AI110,$AK110,$AM110,$AO110,$AQ110),2)-$B110/2&lt;=AA110,(ROUND(AVERAGE($C110,$E110,$G110,$I110,$K110,$M110,$O110,$Q110,$S110,$U110,$W110,$Y110,$AA110,$AC110,$AE110,$AG110,$AI110,$AK110,$AM110,$AO110,$AQ110),2)+$B110/2&gt;=AA110)),($G$5/$B$5),0))))</f>
        <v>0</v>
      </c>
      <c r="AC110" s="117">
        <f t="shared" ca="1" si="524"/>
        <v>2800000</v>
      </c>
      <c r="AD110" s="118">
        <f t="shared" ref="AD110" ca="1" si="630">IF($A110="","",IF(AC110="","",IF($K$4="Media aritmética",(AC110&lt;=$B110)*($G$5/$B$5)+(AC110&gt;$B110)*0,IF(AND(ROUND(AVERAGE($C110,$E110,$G110,$I110,$K110,$M110,$O110,$Q110,$S110,$U110,$W110,$Y110,$AA110,$AC110,$AE110,$AG110,$AI110,$AK110,$AM110,$AO110,$AQ110),2)-$B110/2&lt;=AC110,(ROUND(AVERAGE($C110,$E110,$G110,$I110,$K110,$M110,$O110,$Q110,$S110,$U110,$W110,$Y110,$AA110,$AC110,$AE110,$AG110,$AI110,$AK110,$AM110,$AO110,$AQ110),2)+$B110/2&gt;=AC110)),($G$5/$B$5),0))))</f>
        <v>0</v>
      </c>
      <c r="AE110" s="117" t="str">
        <f t="shared" ca="1" si="526"/>
        <v/>
      </c>
      <c r="AF110" s="118" t="str">
        <f t="shared" ref="AF110" ca="1" si="631">IF($A110="","",IF(AE110="","",IF($K$4="Media aritmética",(AE110&lt;=$B110)*($G$5/$B$5)+(AE110&gt;$B110)*0,IF(AND(ROUND(AVERAGE($C110,$E110,$G110,$I110,$K110,$M110,$O110,$Q110,$S110,$U110,$W110,$Y110,$AA110,$AC110,$AE110,$AG110,$AI110,$AK110,$AM110,$AO110,$AQ110),2)-$B110/2&lt;=AE110,(ROUND(AVERAGE($C110,$E110,$G110,$I110,$K110,$M110,$O110,$Q110,$S110,$U110,$W110,$Y110,$AA110,$AC110,$AE110,$AG110,$AI110,$AK110,$AM110,$AO110,$AQ110),2)+$B110/2&gt;=AE110)),($G$5/$B$5),0))))</f>
        <v/>
      </c>
      <c r="AG110" s="117">
        <f t="shared" ca="1" si="528"/>
        <v>2800000</v>
      </c>
      <c r="AH110" s="118">
        <f t="shared" ref="AH110" ca="1" si="632">IF($A110="","",IF(AG110="","",IF($K$4="Media aritmética",(AG110&lt;=$B110)*($G$5/$B$5)+(AG110&gt;$B110)*0,IF(AND(ROUND(AVERAGE($C110,$E110,$G110,$I110,$K110,$M110,$O110,$Q110,$S110,$U110,$W110,$Y110,$AA110,$AC110,$AE110,$AG110,$AI110,$AK110,$AM110,$AO110,$AQ110),2)-$B110/2&lt;=AG110,(ROUND(AVERAGE($C110,$E110,$G110,$I110,$K110,$M110,$O110,$Q110,$S110,$U110,$W110,$Y110,$AA110,$AC110,$AE110,$AG110,$AI110,$AK110,$AM110,$AO110,$AQ110),2)+$B110/2&gt;=AG110)),($G$5/$B$5),0))))</f>
        <v>0</v>
      </c>
      <c r="AI110" s="117">
        <f t="shared" ca="1" si="530"/>
        <v>724353</v>
      </c>
      <c r="AJ110" s="118">
        <f t="shared" ref="AJ110" ca="1" si="633">IF($A110="","",IF(AI110="","",IF($K$4="Media aritmética",(AI110&lt;=$B110)*($G$5/$B$5)+(AI110&gt;$B110)*0,IF(AND(ROUND(AVERAGE($C110,$E110,$G110,$I110,$K110,$M110,$O110,$Q110,$S110,$U110,$W110,$Y110,$AA110,$AC110,$AE110,$AG110,$AI110,$AK110,$AM110,$AO110,$AQ110),2)-$B110/2&lt;=AI110,(ROUND(AVERAGE($C110,$E110,$G110,$I110,$K110,$M110,$O110,$Q110,$S110,$U110,$W110,$Y110,$AA110,$AC110,$AE110,$AG110,$AI110,$AK110,$AM110,$AO110,$AQ110),2)+$B110/2&gt;=AI110)),($G$5/$B$5),0))))</f>
        <v>5.4545454545454541</v>
      </c>
      <c r="AK110" s="117">
        <f t="shared" ca="1" si="532"/>
        <v>2632080</v>
      </c>
      <c r="AL110" s="118">
        <f t="shared" ref="AL110" ca="1" si="634">IF($A110="","",IF(AK110="","",IF($K$4="Media aritmética",(AK110&lt;=$B110)*($G$5/$B$5)+(AK110&gt;$B110)*0,IF(AND(ROUND(AVERAGE($C110,$E110,$G110,$I110,$K110,$M110,$O110,$Q110,$S110,$U110,$W110,$Y110,$AA110,$AC110,$AE110,$AG110,$AI110,$AK110,$AM110,$AO110,$AQ110),2)-$B110/2&lt;=AK110,(ROUND(AVERAGE($C110,$E110,$G110,$I110,$K110,$M110,$O110,$Q110,$S110,$U110,$W110,$Y110,$AA110,$AC110,$AE110,$AG110,$AI110,$AK110,$AM110,$AO110,$AQ110),2)+$B110/2&gt;=AK110)),($G$5/$B$5),0))))</f>
        <v>0</v>
      </c>
      <c r="AM110" s="117">
        <f t="shared" ca="1" si="534"/>
        <v>960000</v>
      </c>
      <c r="AN110" s="118">
        <f t="shared" ref="AN110" ca="1" si="635">IF($A110="","",IF(AM110="","",IF($K$4="Media aritmética",(AM110&lt;=$B110)*($G$5/$B$5)+(AM110&gt;$B110)*0,IF(AND(ROUND(AVERAGE($C110,$E110,$G110,$I110,$K110,$M110,$O110,$Q110,$S110,$U110,$W110,$Y110,$AA110,$AC110,$AE110,$AG110,$AI110,$AK110,$AM110,$AO110,$AQ110),2)-$B110/2&lt;=AM110,(ROUND(AVERAGE($C110,$E110,$G110,$I110,$K110,$M110,$O110,$Q110,$S110,$U110,$W110,$Y110,$AA110,$AC110,$AE110,$AG110,$AI110,$AK110,$AM110,$AO110,$AQ110),2)+$B110/2&gt;=AM110)),($G$5/$B$5),0))))</f>
        <v>5.4545454545454541</v>
      </c>
      <c r="AO110" s="117" t="str">
        <f t="shared" ca="1" si="536"/>
        <v/>
      </c>
      <c r="AP110" s="118" t="str">
        <f t="shared" ref="AP110" ca="1" si="636">IF($A110="","",IF(AO110="","",IF($K$4="Media aritmética",(AO110&lt;=$B110)*($G$5/$B$5)+(AO110&gt;$B110)*0,IF(AND(ROUND(AVERAGE($C110,$E110,$G110,$I110,$K110,$M110,$O110,$Q110,$S110,$U110,$W110,$Y110,$AA110,$AC110,$AE110,$AG110,$AI110,$AK110,$AM110,$AO110,$AQ110),2)-$B110/2&lt;=AO110,(ROUND(AVERAGE($C110,$E110,$G110,$I110,$K110,$M110,$O110,$Q110,$S110,$U110,$W110,$Y110,$AA110,$AC110,$AE110,$AG110,$AI110,$AK110,$AM110,$AO110,$AQ110),2)+$B110/2&gt;=AO110)),($G$5/$B$5),0))))</f>
        <v/>
      </c>
      <c r="AQ110" s="117">
        <f t="shared" ca="1" si="538"/>
        <v>1800000</v>
      </c>
      <c r="AR110" s="118">
        <f t="shared" ref="AR110" ca="1" si="637">IF($A110="","",IF(AQ110="","",IF($K$4="Media aritmética",(AQ110&lt;=$B110)*($G$5/$B$5)+(AQ110&gt;$B110)*0,IF(AND(ROUND(AVERAGE($C110,$E110,$G110,$I110,$K110,$M110,$O110,$Q110,$S110,$U110,$W110,$Y110,$AA110,$AC110,$AE110,$AG110,$AI110,$AK110,$AM110,$AO110,$AQ110),2)-$B110/2&lt;=AQ110,(ROUND(AVERAGE($C110,$E110,$G110,$I110,$K110,$M110,$O110,$Q110,$S110,$U110,$W110,$Y110,$AA110,$AC110,$AE110,$AG110,$AI110,$AK110,$AM110,$AO110,$AQ110),2)+$B110/2&gt;=AQ110)),($G$5/$B$5),0))))</f>
        <v>5.4545454545454541</v>
      </c>
      <c r="AT110" s="232">
        <f t="shared" ca="1" si="540"/>
        <v>1953267.0625</v>
      </c>
    </row>
    <row r="111" spans="1:46" s="110" customFormat="1" ht="21" customHeight="1" x14ac:dyDescent="0.25">
      <c r="A111" s="295" t="s">
        <v>204</v>
      </c>
      <c r="B111" s="116">
        <f t="shared" ca="1" si="508"/>
        <v>1166295.1299999999</v>
      </c>
      <c r="C111" s="117">
        <f t="shared" ca="1" si="509"/>
        <v>1378000</v>
      </c>
      <c r="D111" s="118">
        <f t="shared" ca="1" si="541"/>
        <v>0</v>
      </c>
      <c r="E111" s="117" t="str">
        <f t="shared" ca="1" si="510"/>
        <v/>
      </c>
      <c r="F111" s="118" t="str">
        <f t="shared" ca="1" si="541"/>
        <v/>
      </c>
      <c r="G111" s="117" t="str">
        <f t="shared" ca="1" si="511"/>
        <v/>
      </c>
      <c r="H111" s="118" t="str">
        <f t="shared" ref="H111" ca="1" si="638">IF($A111="","",IF(G111="","",IF($K$4="Media aritmética",(G111&lt;=$B111)*($G$5/$B$5)+(G111&gt;$B111)*0,IF(AND(ROUND(AVERAGE($C111,$E111,$G111,$I111,$K111,$M111,$O111,$Q111,$S111,$U111,$W111,$Y111,$AA111,$AC111,$AE111,$AG111,$AI111,$AK111,$AM111,$AO111,$AQ111),2)-$B111/2&lt;=G111,(ROUND(AVERAGE($C111,$E111,$G111,$I111,$K111,$M111,$O111,$Q111,$S111,$U111,$W111,$Y111,$AA111,$AC111,$AE111,$AG111,$AI111,$AK111,$AM111,$AO111,$AQ111),2)+$B111/2&gt;=G111)),($G$5/$B$5),0))))</f>
        <v/>
      </c>
      <c r="I111" s="201">
        <f t="shared" ca="1" si="512"/>
        <v>1302440</v>
      </c>
      <c r="J111" s="118">
        <f t="shared" ref="J111" ca="1" si="639">IF($A111="","",IF(I111="","",IF($K$4="Media aritmética",(I111&lt;=$B111)*($G$5/$B$5)+(I111&gt;$B111)*0,IF(AND(ROUND(AVERAGE($C111,$E111,$G111,$I111,$K111,$M111,$O111,$Q111,$S111,$U111,$W111,$Y111,$AA111,$AC111,$AE111,$AG111,$AI111,$AK111,$AM111,$AO111,$AQ111),2)-$B111/2&lt;=I111,(ROUND(AVERAGE($C111,$E111,$G111,$I111,$K111,$M111,$O111,$Q111,$S111,$U111,$W111,$Y111,$AA111,$AC111,$AE111,$AG111,$AI111,$AK111,$AM111,$AO111,$AQ111),2)+$B111/2&gt;=I111)),($G$5/$B$5),0))))</f>
        <v>0</v>
      </c>
      <c r="K111" s="117">
        <f t="shared" ca="1" si="513"/>
        <v>675000</v>
      </c>
      <c r="L111" s="118">
        <f t="shared" ref="L111" ca="1" si="640">IF($A111="","",IF(K111="","",IF($K$4="Media aritmética",(K111&lt;=$B111)*($G$5/$B$5)+(K111&gt;$B111)*0,IF(AND(ROUND(AVERAGE($C111,$E111,$G111,$I111,$K111,$M111,$O111,$Q111,$S111,$U111,$W111,$Y111,$AA111,$AC111,$AE111,$AG111,$AI111,$AK111,$AM111,$AO111,$AQ111),2)-$B111/2&lt;=K111,(ROUND(AVERAGE($C111,$E111,$G111,$I111,$K111,$M111,$O111,$Q111,$S111,$U111,$W111,$Y111,$AA111,$AC111,$AE111,$AG111,$AI111,$AK111,$AM111,$AO111,$AQ111),2)+$B111/2&gt;=K111)),($G$5/$B$5),0))))</f>
        <v>5.4545454545454541</v>
      </c>
      <c r="M111" s="117">
        <f t="shared" ca="1" si="514"/>
        <v>649000</v>
      </c>
      <c r="N111" s="118">
        <f t="shared" ref="N111:P111" ca="1" si="641">IF($A111="","",IF(M111="","",IF($K$4="Media aritmética",(M111&lt;=$B111)*($G$5/$B$5)+(M111&gt;$B111)*0,IF(AND(ROUND(AVERAGE($C111,$E111,$G111,$I111,$K111,$M111,$O111,$Q111,$S111,$U111,$W111,$Y111,$AA111,$AC111,$AE111,$AG111,$AI111,$AK111,$AM111,$AO111,$AQ111),2)-$B111/2&lt;=M111,(ROUND(AVERAGE($C111,$E111,$G111,$I111,$K111,$M111,$O111,$Q111,$S111,$U111,$W111,$Y111,$AA111,$AC111,$AE111,$AG111,$AI111,$AK111,$AM111,$AO111,$AQ111),2)+$B111/2&gt;=M111)),($G$5/$B$5),0))))</f>
        <v>5.4545454545454541</v>
      </c>
      <c r="O111" s="117">
        <f t="shared" ca="1" si="515"/>
        <v>1900000</v>
      </c>
      <c r="P111" s="118">
        <f t="shared" ca="1" si="641"/>
        <v>0</v>
      </c>
      <c r="Q111" s="117">
        <f t="shared" ca="1" si="516"/>
        <v>852000</v>
      </c>
      <c r="R111" s="118">
        <f t="shared" ref="R111" ca="1" si="642">IF($A111="","",IF(Q111="","",IF($K$4="Media aritmética",(Q111&lt;=$B111)*($G$5/$B$5)+(Q111&gt;$B111)*0,IF(AND(ROUND(AVERAGE($C111,$E111,$G111,$I111,$K111,$M111,$O111,$Q111,$S111,$U111,$W111,$Y111,$AA111,$AC111,$AE111,$AG111,$AI111,$AK111,$AM111,$AO111,$AQ111),2)-$B111/2&lt;=Q111,(ROUND(AVERAGE($C111,$E111,$G111,$I111,$K111,$M111,$O111,$Q111,$S111,$U111,$W111,$Y111,$AA111,$AC111,$AE111,$AG111,$AI111,$AK111,$AM111,$AO111,$AQ111),2)+$B111/2&gt;=Q111)),($G$5/$B$5),0))))</f>
        <v>5.4545454545454541</v>
      </c>
      <c r="S111" s="117" t="str">
        <f t="shared" ca="1" si="517"/>
        <v/>
      </c>
      <c r="T111" s="118" t="str">
        <f t="shared" ref="T111" ca="1" si="643">IF($A111="","",IF(S111="","",IF($K$4="Media aritmética",(S111&lt;=$B111)*($G$5/$B$5)+(S111&gt;$B111)*0,IF(AND(ROUND(AVERAGE($C111,$E111,$G111,$I111,$K111,$M111,$O111,$Q111,$S111,$U111,$W111,$Y111,$AA111,$AC111,$AE111,$AG111,$AI111,$AK111,$AM111,$AO111,$AQ111),2)-$B111/2&lt;=S111,(ROUND(AVERAGE($C111,$E111,$G111,$I111,$K111,$M111,$O111,$Q111,$S111,$U111,$W111,$Y111,$AA111,$AC111,$AE111,$AG111,$AI111,$AK111,$AM111,$AO111,$AQ111),2)+$B111/2&gt;=S111)),($G$5/$B$5),0))))</f>
        <v/>
      </c>
      <c r="U111" s="117">
        <f t="shared" ca="1" si="518"/>
        <v>600000</v>
      </c>
      <c r="V111" s="118">
        <f t="shared" ref="V111" ca="1" si="644">IF($A111="","",IF(U111="","",IF($K$4="Media aritmética",(U111&lt;=$B111)*($G$5/$B$5)+(U111&gt;$B111)*0,IF(AND(ROUND(AVERAGE($C111,$E111,$G111,$I111,$K111,$M111,$O111,$Q111,$S111,$U111,$W111,$Y111,$AA111,$AC111,$AE111,$AG111,$AI111,$AK111,$AM111,$AO111,$AQ111),2)-$B111/2&lt;=U111,(ROUND(AVERAGE($C111,$E111,$G111,$I111,$K111,$M111,$O111,$Q111,$S111,$U111,$W111,$Y111,$AA111,$AC111,$AE111,$AG111,$AI111,$AK111,$AM111,$AO111,$AQ111),2)+$B111/2&gt;=U111)),($G$5/$B$5),0))))</f>
        <v>5.4545454545454541</v>
      </c>
      <c r="W111" s="117">
        <f t="shared" ca="1" si="519"/>
        <v>800000</v>
      </c>
      <c r="X111" s="118">
        <f t="shared" ca="1" si="520"/>
        <v>5.4545454545454541</v>
      </c>
      <c r="Y111" s="117">
        <f t="shared" ca="1" si="521"/>
        <v>1698350</v>
      </c>
      <c r="Z111" s="118">
        <f t="shared" ca="1" si="520"/>
        <v>0</v>
      </c>
      <c r="AA111" s="117">
        <f t="shared" ca="1" si="522"/>
        <v>1698500</v>
      </c>
      <c r="AB111" s="118">
        <f t="shared" ref="AB111" ca="1" si="645">IF($A111="","",IF(AA111="","",IF($K$4="Media aritmética",(AA111&lt;=$B111)*($G$5/$B$5)+(AA111&gt;$B111)*0,IF(AND(ROUND(AVERAGE($C111,$E111,$G111,$I111,$K111,$M111,$O111,$Q111,$S111,$U111,$W111,$Y111,$AA111,$AC111,$AE111,$AG111,$AI111,$AK111,$AM111,$AO111,$AQ111),2)-$B111/2&lt;=AA111,(ROUND(AVERAGE($C111,$E111,$G111,$I111,$K111,$M111,$O111,$Q111,$S111,$U111,$W111,$Y111,$AA111,$AC111,$AE111,$AG111,$AI111,$AK111,$AM111,$AO111,$AQ111),2)+$B111/2&gt;=AA111)),($G$5/$B$5),0))))</f>
        <v>0</v>
      </c>
      <c r="AC111" s="117">
        <f t="shared" ca="1" si="524"/>
        <v>750000</v>
      </c>
      <c r="AD111" s="118">
        <f t="shared" ref="AD111" ca="1" si="646">IF($A111="","",IF(AC111="","",IF($K$4="Media aritmética",(AC111&lt;=$B111)*($G$5/$B$5)+(AC111&gt;$B111)*0,IF(AND(ROUND(AVERAGE($C111,$E111,$G111,$I111,$K111,$M111,$O111,$Q111,$S111,$U111,$W111,$Y111,$AA111,$AC111,$AE111,$AG111,$AI111,$AK111,$AM111,$AO111,$AQ111),2)-$B111/2&lt;=AC111,(ROUND(AVERAGE($C111,$E111,$G111,$I111,$K111,$M111,$O111,$Q111,$S111,$U111,$W111,$Y111,$AA111,$AC111,$AE111,$AG111,$AI111,$AK111,$AM111,$AO111,$AQ111),2)+$B111/2&gt;=AC111)),($G$5/$B$5),0))))</f>
        <v>5.4545454545454541</v>
      </c>
      <c r="AE111" s="117" t="str">
        <f t="shared" ca="1" si="526"/>
        <v/>
      </c>
      <c r="AF111" s="118" t="str">
        <f t="shared" ref="AF111" ca="1" si="647">IF($A111="","",IF(AE111="","",IF($K$4="Media aritmética",(AE111&lt;=$B111)*($G$5/$B$5)+(AE111&gt;$B111)*0,IF(AND(ROUND(AVERAGE($C111,$E111,$G111,$I111,$K111,$M111,$O111,$Q111,$S111,$U111,$W111,$Y111,$AA111,$AC111,$AE111,$AG111,$AI111,$AK111,$AM111,$AO111,$AQ111),2)-$B111/2&lt;=AE111,(ROUND(AVERAGE($C111,$E111,$G111,$I111,$K111,$M111,$O111,$Q111,$S111,$U111,$W111,$Y111,$AA111,$AC111,$AE111,$AG111,$AI111,$AK111,$AM111,$AO111,$AQ111),2)+$B111/2&gt;=AE111)),($G$5/$B$5),0))))</f>
        <v/>
      </c>
      <c r="AG111" s="117">
        <f t="shared" ca="1" si="528"/>
        <v>2000000</v>
      </c>
      <c r="AH111" s="118">
        <f t="shared" ref="AH111" ca="1" si="648">IF($A111="","",IF(AG111="","",IF($K$4="Media aritmética",(AG111&lt;=$B111)*($G$5/$B$5)+(AG111&gt;$B111)*0,IF(AND(ROUND(AVERAGE($C111,$E111,$G111,$I111,$K111,$M111,$O111,$Q111,$S111,$U111,$W111,$Y111,$AA111,$AC111,$AE111,$AG111,$AI111,$AK111,$AM111,$AO111,$AQ111),2)-$B111/2&lt;=AG111,(ROUND(AVERAGE($C111,$E111,$G111,$I111,$K111,$M111,$O111,$Q111,$S111,$U111,$W111,$Y111,$AA111,$AC111,$AE111,$AG111,$AI111,$AK111,$AM111,$AO111,$AQ111),2)+$B111/2&gt;=AG111)),($G$5/$B$5),0))))</f>
        <v>0</v>
      </c>
      <c r="AI111" s="117">
        <f t="shared" ca="1" si="530"/>
        <v>439002</v>
      </c>
      <c r="AJ111" s="118">
        <f t="shared" ref="AJ111" ca="1" si="649">IF($A111="","",IF(AI111="","",IF($K$4="Media aritmética",(AI111&lt;=$B111)*($G$5/$B$5)+(AI111&gt;$B111)*0,IF(AND(ROUND(AVERAGE($C111,$E111,$G111,$I111,$K111,$M111,$O111,$Q111,$S111,$U111,$W111,$Y111,$AA111,$AC111,$AE111,$AG111,$AI111,$AK111,$AM111,$AO111,$AQ111),2)-$B111/2&lt;=AI111,(ROUND(AVERAGE($C111,$E111,$G111,$I111,$K111,$M111,$O111,$Q111,$S111,$U111,$W111,$Y111,$AA111,$AC111,$AE111,$AG111,$AI111,$AK111,$AM111,$AO111,$AQ111),2)+$B111/2&gt;=AI111)),($G$5/$B$5),0))))</f>
        <v>5.4545454545454541</v>
      </c>
      <c r="AK111" s="117">
        <f t="shared" ca="1" si="532"/>
        <v>1698430</v>
      </c>
      <c r="AL111" s="118">
        <f t="shared" ref="AL111" ca="1" si="650">IF($A111="","",IF(AK111="","",IF($K$4="Media aritmética",(AK111&lt;=$B111)*($G$5/$B$5)+(AK111&gt;$B111)*0,IF(AND(ROUND(AVERAGE($C111,$E111,$G111,$I111,$K111,$M111,$O111,$Q111,$S111,$U111,$W111,$Y111,$AA111,$AC111,$AE111,$AG111,$AI111,$AK111,$AM111,$AO111,$AQ111),2)-$B111/2&lt;=AK111,(ROUND(AVERAGE($C111,$E111,$G111,$I111,$K111,$M111,$O111,$Q111,$S111,$U111,$W111,$Y111,$AA111,$AC111,$AE111,$AG111,$AI111,$AK111,$AM111,$AO111,$AQ111),2)+$B111/2&gt;=AK111)),($G$5/$B$5),0))))</f>
        <v>0</v>
      </c>
      <c r="AM111" s="117">
        <f t="shared" ca="1" si="534"/>
        <v>1520000</v>
      </c>
      <c r="AN111" s="118">
        <f t="shared" ref="AN111" ca="1" si="651">IF($A111="","",IF(AM111="","",IF($K$4="Media aritmética",(AM111&lt;=$B111)*($G$5/$B$5)+(AM111&gt;$B111)*0,IF(AND(ROUND(AVERAGE($C111,$E111,$G111,$I111,$K111,$M111,$O111,$Q111,$S111,$U111,$W111,$Y111,$AA111,$AC111,$AE111,$AG111,$AI111,$AK111,$AM111,$AO111,$AQ111),2)-$B111/2&lt;=AM111,(ROUND(AVERAGE($C111,$E111,$G111,$I111,$K111,$M111,$O111,$Q111,$S111,$U111,$W111,$Y111,$AA111,$AC111,$AE111,$AG111,$AI111,$AK111,$AM111,$AO111,$AQ111),2)+$B111/2&gt;=AM111)),($G$5/$B$5),0))))</f>
        <v>0</v>
      </c>
      <c r="AO111" s="117" t="str">
        <f t="shared" ca="1" si="536"/>
        <v/>
      </c>
      <c r="AP111" s="118" t="str">
        <f t="shared" ref="AP111" ca="1" si="652">IF($A111="","",IF(AO111="","",IF($K$4="Media aritmética",(AO111&lt;=$B111)*($G$5/$B$5)+(AO111&gt;$B111)*0,IF(AND(ROUND(AVERAGE($C111,$E111,$G111,$I111,$K111,$M111,$O111,$Q111,$S111,$U111,$W111,$Y111,$AA111,$AC111,$AE111,$AG111,$AI111,$AK111,$AM111,$AO111,$AQ111),2)-$B111/2&lt;=AO111,(ROUND(AVERAGE($C111,$E111,$G111,$I111,$K111,$M111,$O111,$Q111,$S111,$U111,$W111,$Y111,$AA111,$AC111,$AE111,$AG111,$AI111,$AK111,$AM111,$AO111,$AQ111),2)+$B111/2&gt;=AO111)),($G$5/$B$5),0))))</f>
        <v/>
      </c>
      <c r="AQ111" s="117">
        <f t="shared" ca="1" si="538"/>
        <v>700000</v>
      </c>
      <c r="AR111" s="118">
        <f t="shared" ref="AR111" ca="1" si="653">IF($A111="","",IF(AQ111="","",IF($K$4="Media aritmética",(AQ111&lt;=$B111)*($G$5/$B$5)+(AQ111&gt;$B111)*0,IF(AND(ROUND(AVERAGE($C111,$E111,$G111,$I111,$K111,$M111,$O111,$Q111,$S111,$U111,$W111,$Y111,$AA111,$AC111,$AE111,$AG111,$AI111,$AK111,$AM111,$AO111,$AQ111),2)-$B111/2&lt;=AQ111,(ROUND(AVERAGE($C111,$E111,$G111,$I111,$K111,$M111,$O111,$Q111,$S111,$U111,$W111,$Y111,$AA111,$AC111,$AE111,$AG111,$AI111,$AK111,$AM111,$AO111,$AQ111),2)+$B111/2&gt;=AQ111)),($G$5/$B$5),0))))</f>
        <v>5.4545454545454541</v>
      </c>
      <c r="AT111" s="232">
        <f t="shared" ca="1" si="540"/>
        <v>1166295.125</v>
      </c>
    </row>
    <row r="112" spans="1:46" s="110" customFormat="1" ht="21" customHeight="1" x14ac:dyDescent="0.25">
      <c r="A112" s="295" t="s">
        <v>525</v>
      </c>
      <c r="B112" s="116">
        <f t="shared" ca="1" si="508"/>
        <v>762472.25</v>
      </c>
      <c r="C112" s="117">
        <f t="shared" ca="1" si="509"/>
        <v>689000</v>
      </c>
      <c r="D112" s="118">
        <f t="shared" ca="1" si="541"/>
        <v>5.4545454545454541</v>
      </c>
      <c r="E112" s="117" t="str">
        <f t="shared" ca="1" si="510"/>
        <v/>
      </c>
      <c r="F112" s="118" t="str">
        <f t="shared" ca="1" si="541"/>
        <v/>
      </c>
      <c r="G112" s="117" t="str">
        <f t="shared" ca="1" si="511"/>
        <v/>
      </c>
      <c r="H112" s="118" t="str">
        <f t="shared" ref="H112" ca="1" si="654">IF($A112="","",IF(G112="","",IF($K$4="Media aritmética",(G112&lt;=$B112)*($G$5/$B$5)+(G112&gt;$B112)*0,IF(AND(ROUND(AVERAGE($C112,$E112,$G112,$I112,$K112,$M112,$O112,$Q112,$S112,$U112,$W112,$Y112,$AA112,$AC112,$AE112,$AG112,$AI112,$AK112,$AM112,$AO112,$AQ112),2)-$B112/2&lt;=G112,(ROUND(AVERAGE($C112,$E112,$G112,$I112,$K112,$M112,$O112,$Q112,$S112,$U112,$W112,$Y112,$AA112,$AC112,$AE112,$AG112,$AI112,$AK112,$AM112,$AO112,$AQ112),2)+$B112/2&gt;=G112)),($G$5/$B$5),0))))</f>
        <v/>
      </c>
      <c r="I112" s="201">
        <f t="shared" ca="1" si="512"/>
        <v>846585</v>
      </c>
      <c r="J112" s="118">
        <f t="shared" ref="J112" ca="1" si="655">IF($A112="","",IF(I112="","",IF($K$4="Media aritmética",(I112&lt;=$B112)*($G$5/$B$5)+(I112&gt;$B112)*0,IF(AND(ROUND(AVERAGE($C112,$E112,$G112,$I112,$K112,$M112,$O112,$Q112,$S112,$U112,$W112,$Y112,$AA112,$AC112,$AE112,$AG112,$AI112,$AK112,$AM112,$AO112,$AQ112),2)-$B112/2&lt;=I112,(ROUND(AVERAGE($C112,$E112,$G112,$I112,$K112,$M112,$O112,$Q112,$S112,$U112,$W112,$Y112,$AA112,$AC112,$AE112,$AG112,$AI112,$AK112,$AM112,$AO112,$AQ112),2)+$B112/2&gt;=I112)),($G$5/$B$5),0))))</f>
        <v>0</v>
      </c>
      <c r="K112" s="117">
        <f t="shared" ca="1" si="513"/>
        <v>487500</v>
      </c>
      <c r="L112" s="118">
        <f t="shared" ref="L112" ca="1" si="656">IF($A112="","",IF(K112="","",IF($K$4="Media aritmética",(K112&lt;=$B112)*($G$5/$B$5)+(K112&gt;$B112)*0,IF(AND(ROUND(AVERAGE($C112,$E112,$G112,$I112,$K112,$M112,$O112,$Q112,$S112,$U112,$W112,$Y112,$AA112,$AC112,$AE112,$AG112,$AI112,$AK112,$AM112,$AO112,$AQ112),2)-$B112/2&lt;=K112,(ROUND(AVERAGE($C112,$E112,$G112,$I112,$K112,$M112,$O112,$Q112,$S112,$U112,$W112,$Y112,$AA112,$AC112,$AE112,$AG112,$AI112,$AK112,$AM112,$AO112,$AQ112),2)+$B112/2&gt;=K112)),($G$5/$B$5),0))))</f>
        <v>5.4545454545454541</v>
      </c>
      <c r="M112" s="117">
        <f t="shared" ca="1" si="514"/>
        <v>687500</v>
      </c>
      <c r="N112" s="118">
        <f t="shared" ref="N112:P112" ca="1" si="657">IF($A112="","",IF(M112="","",IF($K$4="Media aritmética",(M112&lt;=$B112)*($G$5/$B$5)+(M112&gt;$B112)*0,IF(AND(ROUND(AVERAGE($C112,$E112,$G112,$I112,$K112,$M112,$O112,$Q112,$S112,$U112,$W112,$Y112,$AA112,$AC112,$AE112,$AG112,$AI112,$AK112,$AM112,$AO112,$AQ112),2)-$B112/2&lt;=M112,(ROUND(AVERAGE($C112,$E112,$G112,$I112,$K112,$M112,$O112,$Q112,$S112,$U112,$W112,$Y112,$AA112,$AC112,$AE112,$AG112,$AI112,$AK112,$AM112,$AO112,$AQ112),2)+$B112/2&gt;=M112)),($G$5/$B$5),0))))</f>
        <v>5.4545454545454541</v>
      </c>
      <c r="O112" s="117">
        <f t="shared" ca="1" si="515"/>
        <v>950000</v>
      </c>
      <c r="P112" s="118">
        <f t="shared" ca="1" si="657"/>
        <v>0</v>
      </c>
      <c r="Q112" s="117">
        <f t="shared" ca="1" si="516"/>
        <v>567400</v>
      </c>
      <c r="R112" s="118">
        <f t="shared" ref="R112" ca="1" si="658">IF($A112="","",IF(Q112="","",IF($K$4="Media aritmética",(Q112&lt;=$B112)*($G$5/$B$5)+(Q112&gt;$B112)*0,IF(AND(ROUND(AVERAGE($C112,$E112,$G112,$I112,$K112,$M112,$O112,$Q112,$S112,$U112,$W112,$Y112,$AA112,$AC112,$AE112,$AG112,$AI112,$AK112,$AM112,$AO112,$AQ112),2)-$B112/2&lt;=Q112,(ROUND(AVERAGE($C112,$E112,$G112,$I112,$K112,$M112,$O112,$Q112,$S112,$U112,$W112,$Y112,$AA112,$AC112,$AE112,$AG112,$AI112,$AK112,$AM112,$AO112,$AQ112),2)+$B112/2&gt;=Q112)),($G$5/$B$5),0))))</f>
        <v>5.4545454545454541</v>
      </c>
      <c r="S112" s="117" t="str">
        <f t="shared" ca="1" si="517"/>
        <v/>
      </c>
      <c r="T112" s="118" t="str">
        <f t="shared" ref="T112" ca="1" si="659">IF($A112="","",IF(S112="","",IF($K$4="Media aritmética",(S112&lt;=$B112)*($G$5/$B$5)+(S112&gt;$B112)*0,IF(AND(ROUND(AVERAGE($C112,$E112,$G112,$I112,$K112,$M112,$O112,$Q112,$S112,$U112,$W112,$Y112,$AA112,$AC112,$AE112,$AG112,$AI112,$AK112,$AM112,$AO112,$AQ112),2)-$B112/2&lt;=S112,(ROUND(AVERAGE($C112,$E112,$G112,$I112,$K112,$M112,$O112,$Q112,$S112,$U112,$W112,$Y112,$AA112,$AC112,$AE112,$AG112,$AI112,$AK112,$AM112,$AO112,$AQ112),2)+$B112/2&gt;=S112)),($G$5/$B$5),0))))</f>
        <v/>
      </c>
      <c r="U112" s="117">
        <f t="shared" ca="1" si="518"/>
        <v>600000</v>
      </c>
      <c r="V112" s="118">
        <f t="shared" ref="V112" ca="1" si="660">IF($A112="","",IF(U112="","",IF($K$4="Media aritmética",(U112&lt;=$B112)*($G$5/$B$5)+(U112&gt;$B112)*0,IF(AND(ROUND(AVERAGE($C112,$E112,$G112,$I112,$K112,$M112,$O112,$Q112,$S112,$U112,$W112,$Y112,$AA112,$AC112,$AE112,$AG112,$AI112,$AK112,$AM112,$AO112,$AQ112),2)-$B112/2&lt;=U112,(ROUND(AVERAGE($C112,$E112,$G112,$I112,$K112,$M112,$O112,$Q112,$S112,$U112,$W112,$Y112,$AA112,$AC112,$AE112,$AG112,$AI112,$AK112,$AM112,$AO112,$AQ112),2)+$B112/2&gt;=U112)),($G$5/$B$5),0))))</f>
        <v>5.4545454545454541</v>
      </c>
      <c r="W112" s="117">
        <f t="shared" ca="1" si="519"/>
        <v>750000</v>
      </c>
      <c r="X112" s="118">
        <f t="shared" ca="1" si="520"/>
        <v>5.4545454545454541</v>
      </c>
      <c r="Y112" s="117">
        <f t="shared" ca="1" si="521"/>
        <v>992455</v>
      </c>
      <c r="Z112" s="118">
        <f t="shared" ca="1" si="520"/>
        <v>0</v>
      </c>
      <c r="AA112" s="117">
        <f t="shared" ca="1" si="522"/>
        <v>992750</v>
      </c>
      <c r="AB112" s="118">
        <f t="shared" ref="AB112" ca="1" si="661">IF($A112="","",IF(AA112="","",IF($K$4="Media aritmética",(AA112&lt;=$B112)*($G$5/$B$5)+(AA112&gt;$B112)*0,IF(AND(ROUND(AVERAGE($C112,$E112,$G112,$I112,$K112,$M112,$O112,$Q112,$S112,$U112,$W112,$Y112,$AA112,$AC112,$AE112,$AG112,$AI112,$AK112,$AM112,$AO112,$AQ112),2)-$B112/2&lt;=AA112,(ROUND(AVERAGE($C112,$E112,$G112,$I112,$K112,$M112,$O112,$Q112,$S112,$U112,$W112,$Y112,$AA112,$AC112,$AE112,$AG112,$AI112,$AK112,$AM112,$AO112,$AQ112),2)+$B112/2&gt;=AA112)),($G$5/$B$5),0))))</f>
        <v>0</v>
      </c>
      <c r="AC112" s="117">
        <f t="shared" ca="1" si="524"/>
        <v>800000</v>
      </c>
      <c r="AD112" s="118">
        <f t="shared" ref="AD112" ca="1" si="662">IF($A112="","",IF(AC112="","",IF($K$4="Media aritmética",(AC112&lt;=$B112)*($G$5/$B$5)+(AC112&gt;$B112)*0,IF(AND(ROUND(AVERAGE($C112,$E112,$G112,$I112,$K112,$M112,$O112,$Q112,$S112,$U112,$W112,$Y112,$AA112,$AC112,$AE112,$AG112,$AI112,$AK112,$AM112,$AO112,$AQ112),2)-$B112/2&lt;=AC112,(ROUND(AVERAGE($C112,$E112,$G112,$I112,$K112,$M112,$O112,$Q112,$S112,$U112,$W112,$Y112,$AA112,$AC112,$AE112,$AG112,$AI112,$AK112,$AM112,$AO112,$AQ112),2)+$B112/2&gt;=AC112)),($G$5/$B$5),0))))</f>
        <v>0</v>
      </c>
      <c r="AE112" s="117" t="str">
        <f t="shared" ca="1" si="526"/>
        <v/>
      </c>
      <c r="AF112" s="118" t="str">
        <f t="shared" ref="AF112" ca="1" si="663">IF($A112="","",IF(AE112="","",IF($K$4="Media aritmética",(AE112&lt;=$B112)*($G$5/$B$5)+(AE112&gt;$B112)*0,IF(AND(ROUND(AVERAGE($C112,$E112,$G112,$I112,$K112,$M112,$O112,$Q112,$S112,$U112,$W112,$Y112,$AA112,$AC112,$AE112,$AG112,$AI112,$AK112,$AM112,$AO112,$AQ112),2)-$B112/2&lt;=AE112,(ROUND(AVERAGE($C112,$E112,$G112,$I112,$K112,$M112,$O112,$Q112,$S112,$U112,$W112,$Y112,$AA112,$AC112,$AE112,$AG112,$AI112,$AK112,$AM112,$AO112,$AQ112),2)+$B112/2&gt;=AE112)),($G$5/$B$5),0))))</f>
        <v/>
      </c>
      <c r="AG112" s="117">
        <f t="shared" ca="1" si="528"/>
        <v>750000</v>
      </c>
      <c r="AH112" s="118">
        <f t="shared" ref="AH112" ca="1" si="664">IF($A112="","",IF(AG112="","",IF($K$4="Media aritmética",(AG112&lt;=$B112)*($G$5/$B$5)+(AG112&gt;$B112)*0,IF(AND(ROUND(AVERAGE($C112,$E112,$G112,$I112,$K112,$M112,$O112,$Q112,$S112,$U112,$W112,$Y112,$AA112,$AC112,$AE112,$AG112,$AI112,$AK112,$AM112,$AO112,$AQ112),2)-$B112/2&lt;=AG112,(ROUND(AVERAGE($C112,$E112,$G112,$I112,$K112,$M112,$O112,$Q112,$S112,$U112,$W112,$Y112,$AA112,$AC112,$AE112,$AG112,$AI112,$AK112,$AM112,$AO112,$AQ112),2)+$B112/2&gt;=AG112)),($G$5/$B$5),0))))</f>
        <v>5.4545454545454541</v>
      </c>
      <c r="AI112" s="117">
        <f t="shared" ca="1" si="530"/>
        <v>493877</v>
      </c>
      <c r="AJ112" s="118">
        <f t="shared" ref="AJ112" ca="1" si="665">IF($A112="","",IF(AI112="","",IF($K$4="Media aritmética",(AI112&lt;=$B112)*($G$5/$B$5)+(AI112&gt;$B112)*0,IF(AND(ROUND(AVERAGE($C112,$E112,$G112,$I112,$K112,$M112,$O112,$Q112,$S112,$U112,$W112,$Y112,$AA112,$AC112,$AE112,$AG112,$AI112,$AK112,$AM112,$AO112,$AQ112),2)-$B112/2&lt;=AI112,(ROUND(AVERAGE($C112,$E112,$G112,$I112,$K112,$M112,$O112,$Q112,$S112,$U112,$W112,$Y112,$AA112,$AC112,$AE112,$AG112,$AI112,$AK112,$AM112,$AO112,$AQ112),2)+$B112/2&gt;=AI112)),($G$5/$B$5),0))))</f>
        <v>5.4545454545454541</v>
      </c>
      <c r="AK112" s="117">
        <f t="shared" ca="1" si="532"/>
        <v>992485</v>
      </c>
      <c r="AL112" s="118">
        <f t="shared" ref="AL112" ca="1" si="666">IF($A112="","",IF(AK112="","",IF($K$4="Media aritmética",(AK112&lt;=$B112)*($G$5/$B$5)+(AK112&gt;$B112)*0,IF(AND(ROUND(AVERAGE($C112,$E112,$G112,$I112,$K112,$M112,$O112,$Q112,$S112,$U112,$W112,$Y112,$AA112,$AC112,$AE112,$AG112,$AI112,$AK112,$AM112,$AO112,$AQ112),2)-$B112/2&lt;=AK112,(ROUND(AVERAGE($C112,$E112,$G112,$I112,$K112,$M112,$O112,$Q112,$S112,$U112,$W112,$Y112,$AA112,$AC112,$AE112,$AG112,$AI112,$AK112,$AM112,$AO112,$AQ112),2)+$B112/2&gt;=AK112)),($G$5/$B$5),0))))</f>
        <v>0</v>
      </c>
      <c r="AM112" s="117">
        <f t="shared" ca="1" si="534"/>
        <v>800000</v>
      </c>
      <c r="AN112" s="118">
        <f t="shared" ref="AN112" ca="1" si="667">IF($A112="","",IF(AM112="","",IF($K$4="Media aritmética",(AM112&lt;=$B112)*($G$5/$B$5)+(AM112&gt;$B112)*0,IF(AND(ROUND(AVERAGE($C112,$E112,$G112,$I112,$K112,$M112,$O112,$Q112,$S112,$U112,$W112,$Y112,$AA112,$AC112,$AE112,$AG112,$AI112,$AK112,$AM112,$AO112,$AQ112),2)-$B112/2&lt;=AM112,(ROUND(AVERAGE($C112,$E112,$G112,$I112,$K112,$M112,$O112,$Q112,$S112,$U112,$W112,$Y112,$AA112,$AC112,$AE112,$AG112,$AI112,$AK112,$AM112,$AO112,$AQ112),2)+$B112/2&gt;=AM112)),($G$5/$B$5),0))))</f>
        <v>0</v>
      </c>
      <c r="AO112" s="117" t="str">
        <f t="shared" ca="1" si="536"/>
        <v/>
      </c>
      <c r="AP112" s="118" t="str">
        <f t="shared" ref="AP112" ca="1" si="668">IF($A112="","",IF(AO112="","",IF($K$4="Media aritmética",(AO112&lt;=$B112)*($G$5/$B$5)+(AO112&gt;$B112)*0,IF(AND(ROUND(AVERAGE($C112,$E112,$G112,$I112,$K112,$M112,$O112,$Q112,$S112,$U112,$W112,$Y112,$AA112,$AC112,$AE112,$AG112,$AI112,$AK112,$AM112,$AO112,$AQ112),2)-$B112/2&lt;=AO112,(ROUND(AVERAGE($C112,$E112,$G112,$I112,$K112,$M112,$O112,$Q112,$S112,$U112,$W112,$Y112,$AA112,$AC112,$AE112,$AG112,$AI112,$AK112,$AM112,$AO112,$AQ112),2)+$B112/2&gt;=AO112)),($G$5/$B$5),0))))</f>
        <v/>
      </c>
      <c r="AQ112" s="117">
        <f t="shared" ca="1" si="538"/>
        <v>800004</v>
      </c>
      <c r="AR112" s="118">
        <f t="shared" ref="AR112" ca="1" si="669">IF($A112="","",IF(AQ112="","",IF($K$4="Media aritmética",(AQ112&lt;=$B112)*($G$5/$B$5)+(AQ112&gt;$B112)*0,IF(AND(ROUND(AVERAGE($C112,$E112,$G112,$I112,$K112,$M112,$O112,$Q112,$S112,$U112,$W112,$Y112,$AA112,$AC112,$AE112,$AG112,$AI112,$AK112,$AM112,$AO112,$AQ112),2)-$B112/2&lt;=AQ112,(ROUND(AVERAGE($C112,$E112,$G112,$I112,$K112,$M112,$O112,$Q112,$S112,$U112,$W112,$Y112,$AA112,$AC112,$AE112,$AG112,$AI112,$AK112,$AM112,$AO112,$AQ112),2)+$B112/2&gt;=AQ112)),($G$5/$B$5),0))))</f>
        <v>0</v>
      </c>
      <c r="AT112" s="232">
        <f t="shared" ca="1" si="540"/>
        <v>762472.25</v>
      </c>
    </row>
    <row r="113" spans="1:46" s="110" customFormat="1" ht="21" customHeight="1" x14ac:dyDescent="0.25">
      <c r="A113" s="295" t="s">
        <v>527</v>
      </c>
      <c r="B113" s="116">
        <f t="shared" ca="1" si="508"/>
        <v>874866.38</v>
      </c>
      <c r="C113" s="117">
        <f t="shared" ca="1" si="509"/>
        <v>1378000</v>
      </c>
      <c r="D113" s="118">
        <f t="shared" ca="1" si="541"/>
        <v>0</v>
      </c>
      <c r="E113" s="117" t="str">
        <f t="shared" ca="1" si="510"/>
        <v/>
      </c>
      <c r="F113" s="118" t="str">
        <f t="shared" ca="1" si="541"/>
        <v/>
      </c>
      <c r="G113" s="117" t="str">
        <f t="shared" ca="1" si="511"/>
        <v/>
      </c>
      <c r="H113" s="118" t="str">
        <f t="shared" ref="H113" ca="1" si="670">IF($A113="","",IF(G113="","",IF($K$4="Media aritmética",(G113&lt;=$B113)*($G$5/$B$5)+(G113&gt;$B113)*0,IF(AND(ROUND(AVERAGE($C113,$E113,$G113,$I113,$K113,$M113,$O113,$Q113,$S113,$U113,$W113,$Y113,$AA113,$AC113,$AE113,$AG113,$AI113,$AK113,$AM113,$AO113,$AQ113),2)-$B113/2&lt;=G113,(ROUND(AVERAGE($C113,$E113,$G113,$I113,$K113,$M113,$O113,$Q113,$S113,$U113,$W113,$Y113,$AA113,$AC113,$AE113,$AG113,$AI113,$AK113,$AM113,$AO113,$AQ113),2)+$B113/2&gt;=G113)),($G$5/$B$5),0))))</f>
        <v/>
      </c>
      <c r="I113" s="201">
        <f t="shared" ca="1" si="512"/>
        <v>1693170</v>
      </c>
      <c r="J113" s="118">
        <f t="shared" ref="J113" ca="1" si="671">IF($A113="","",IF(I113="","",IF($K$4="Media aritmética",(I113&lt;=$B113)*($G$5/$B$5)+(I113&gt;$B113)*0,IF(AND(ROUND(AVERAGE($C113,$E113,$G113,$I113,$K113,$M113,$O113,$Q113,$S113,$U113,$W113,$Y113,$AA113,$AC113,$AE113,$AG113,$AI113,$AK113,$AM113,$AO113,$AQ113),2)-$B113/2&lt;=I113,(ROUND(AVERAGE($C113,$E113,$G113,$I113,$K113,$M113,$O113,$Q113,$S113,$U113,$W113,$Y113,$AA113,$AC113,$AE113,$AG113,$AI113,$AK113,$AM113,$AO113,$AQ113),2)+$B113/2&gt;=I113)),($G$5/$B$5),0))))</f>
        <v>0</v>
      </c>
      <c r="K113" s="117">
        <f t="shared" ca="1" si="513"/>
        <v>356000</v>
      </c>
      <c r="L113" s="118">
        <f t="shared" ref="L113" ca="1" si="672">IF($A113="","",IF(K113="","",IF($K$4="Media aritmética",(K113&lt;=$B113)*($G$5/$B$5)+(K113&gt;$B113)*0,IF(AND(ROUND(AVERAGE($C113,$E113,$G113,$I113,$K113,$M113,$O113,$Q113,$S113,$U113,$W113,$Y113,$AA113,$AC113,$AE113,$AG113,$AI113,$AK113,$AM113,$AO113,$AQ113),2)-$B113/2&lt;=K113,(ROUND(AVERAGE($C113,$E113,$G113,$I113,$K113,$M113,$O113,$Q113,$S113,$U113,$W113,$Y113,$AA113,$AC113,$AE113,$AG113,$AI113,$AK113,$AM113,$AO113,$AQ113),2)+$B113/2&gt;=K113)),($G$5/$B$5),0))))</f>
        <v>5.4545454545454541</v>
      </c>
      <c r="M113" s="117">
        <f t="shared" ca="1" si="514"/>
        <v>550000</v>
      </c>
      <c r="N113" s="118">
        <f t="shared" ref="N113:P113" ca="1" si="673">IF($A113="","",IF(M113="","",IF($K$4="Media aritmética",(M113&lt;=$B113)*($G$5/$B$5)+(M113&gt;$B113)*0,IF(AND(ROUND(AVERAGE($C113,$E113,$G113,$I113,$K113,$M113,$O113,$Q113,$S113,$U113,$W113,$Y113,$AA113,$AC113,$AE113,$AG113,$AI113,$AK113,$AM113,$AO113,$AQ113),2)-$B113/2&lt;=M113,(ROUND(AVERAGE($C113,$E113,$G113,$I113,$K113,$M113,$O113,$Q113,$S113,$U113,$W113,$Y113,$AA113,$AC113,$AE113,$AG113,$AI113,$AK113,$AM113,$AO113,$AQ113),2)+$B113/2&gt;=M113)),($G$5/$B$5),0))))</f>
        <v>5.4545454545454541</v>
      </c>
      <c r="O113" s="117">
        <f t="shared" ca="1" si="515"/>
        <v>1000000</v>
      </c>
      <c r="P113" s="118">
        <f t="shared" ca="1" si="673"/>
        <v>0</v>
      </c>
      <c r="Q113" s="117">
        <f t="shared" ca="1" si="516"/>
        <v>638200</v>
      </c>
      <c r="R113" s="118">
        <f t="shared" ref="R113" ca="1" si="674">IF($A113="","",IF(Q113="","",IF($K$4="Media aritmética",(Q113&lt;=$B113)*($G$5/$B$5)+(Q113&gt;$B113)*0,IF(AND(ROUND(AVERAGE($C113,$E113,$G113,$I113,$K113,$M113,$O113,$Q113,$S113,$U113,$W113,$Y113,$AA113,$AC113,$AE113,$AG113,$AI113,$AK113,$AM113,$AO113,$AQ113),2)-$B113/2&lt;=Q113,(ROUND(AVERAGE($C113,$E113,$G113,$I113,$K113,$M113,$O113,$Q113,$S113,$U113,$W113,$Y113,$AA113,$AC113,$AE113,$AG113,$AI113,$AK113,$AM113,$AO113,$AQ113),2)+$B113/2&gt;=Q113)),($G$5/$B$5),0))))</f>
        <v>5.4545454545454541</v>
      </c>
      <c r="S113" s="117" t="str">
        <f t="shared" ca="1" si="517"/>
        <v/>
      </c>
      <c r="T113" s="118" t="str">
        <f t="shared" ref="T113" ca="1" si="675">IF($A113="","",IF(S113="","",IF($K$4="Media aritmética",(S113&lt;=$B113)*($G$5/$B$5)+(S113&gt;$B113)*0,IF(AND(ROUND(AVERAGE($C113,$E113,$G113,$I113,$K113,$M113,$O113,$Q113,$S113,$U113,$W113,$Y113,$AA113,$AC113,$AE113,$AG113,$AI113,$AK113,$AM113,$AO113,$AQ113),2)-$B113/2&lt;=S113,(ROUND(AVERAGE($C113,$E113,$G113,$I113,$K113,$M113,$O113,$Q113,$S113,$U113,$W113,$Y113,$AA113,$AC113,$AE113,$AG113,$AI113,$AK113,$AM113,$AO113,$AQ113),2)+$B113/2&gt;=S113)),($G$5/$B$5),0))))</f>
        <v/>
      </c>
      <c r="U113" s="117">
        <f t="shared" ca="1" si="518"/>
        <v>300000</v>
      </c>
      <c r="V113" s="118">
        <f t="shared" ref="V113" ca="1" si="676">IF($A113="","",IF(U113="","",IF($K$4="Media aritmética",(U113&lt;=$B113)*($G$5/$B$5)+(U113&gt;$B113)*0,IF(AND(ROUND(AVERAGE($C113,$E113,$G113,$I113,$K113,$M113,$O113,$Q113,$S113,$U113,$W113,$Y113,$AA113,$AC113,$AE113,$AG113,$AI113,$AK113,$AM113,$AO113,$AQ113),2)-$B113/2&lt;=U113,(ROUND(AVERAGE($C113,$E113,$G113,$I113,$K113,$M113,$O113,$Q113,$S113,$U113,$W113,$Y113,$AA113,$AC113,$AE113,$AG113,$AI113,$AK113,$AM113,$AO113,$AQ113),2)+$B113/2&gt;=U113)),($G$5/$B$5),0))))</f>
        <v>5.4545454545454541</v>
      </c>
      <c r="W113" s="117">
        <f t="shared" ca="1" si="519"/>
        <v>800000</v>
      </c>
      <c r="X113" s="118">
        <f t="shared" ca="1" si="520"/>
        <v>5.4545454545454541</v>
      </c>
      <c r="Y113" s="117">
        <f t="shared" ca="1" si="521"/>
        <v>567500</v>
      </c>
      <c r="Z113" s="118">
        <f t="shared" ca="1" si="520"/>
        <v>5.4545454545454541</v>
      </c>
      <c r="AA113" s="117">
        <f t="shared" ca="1" si="522"/>
        <v>567980</v>
      </c>
      <c r="AB113" s="118">
        <f t="shared" ref="AB113" ca="1" si="677">IF($A113="","",IF(AA113="","",IF($K$4="Media aritmética",(AA113&lt;=$B113)*($G$5/$B$5)+(AA113&gt;$B113)*0,IF(AND(ROUND(AVERAGE($C113,$E113,$G113,$I113,$K113,$M113,$O113,$Q113,$S113,$U113,$W113,$Y113,$AA113,$AC113,$AE113,$AG113,$AI113,$AK113,$AM113,$AO113,$AQ113),2)-$B113/2&lt;=AA113,(ROUND(AVERAGE($C113,$E113,$G113,$I113,$K113,$M113,$O113,$Q113,$S113,$U113,$W113,$Y113,$AA113,$AC113,$AE113,$AG113,$AI113,$AK113,$AM113,$AO113,$AQ113),2)+$B113/2&gt;=AA113)),($G$5/$B$5),0))))</f>
        <v>5.4545454545454541</v>
      </c>
      <c r="AC113" s="117">
        <f t="shared" ca="1" si="524"/>
        <v>960000</v>
      </c>
      <c r="AD113" s="118">
        <f t="shared" ref="AD113" ca="1" si="678">IF($A113="","",IF(AC113="","",IF($K$4="Media aritmética",(AC113&lt;=$B113)*($G$5/$B$5)+(AC113&gt;$B113)*0,IF(AND(ROUND(AVERAGE($C113,$E113,$G113,$I113,$K113,$M113,$O113,$Q113,$S113,$U113,$W113,$Y113,$AA113,$AC113,$AE113,$AG113,$AI113,$AK113,$AM113,$AO113,$AQ113),2)-$B113/2&lt;=AC113,(ROUND(AVERAGE($C113,$E113,$G113,$I113,$K113,$M113,$O113,$Q113,$S113,$U113,$W113,$Y113,$AA113,$AC113,$AE113,$AG113,$AI113,$AK113,$AM113,$AO113,$AQ113),2)+$B113/2&gt;=AC113)),($G$5/$B$5),0))))</f>
        <v>0</v>
      </c>
      <c r="AE113" s="117" t="str">
        <f t="shared" ca="1" si="526"/>
        <v/>
      </c>
      <c r="AF113" s="118" t="str">
        <f t="shared" ref="AF113" ca="1" si="679">IF($A113="","",IF(AE113="","",IF($K$4="Media aritmética",(AE113&lt;=$B113)*($G$5/$B$5)+(AE113&gt;$B113)*0,IF(AND(ROUND(AVERAGE($C113,$E113,$G113,$I113,$K113,$M113,$O113,$Q113,$S113,$U113,$W113,$Y113,$AA113,$AC113,$AE113,$AG113,$AI113,$AK113,$AM113,$AO113,$AQ113),2)-$B113/2&lt;=AE113,(ROUND(AVERAGE($C113,$E113,$G113,$I113,$K113,$M113,$O113,$Q113,$S113,$U113,$W113,$Y113,$AA113,$AC113,$AE113,$AG113,$AI113,$AK113,$AM113,$AO113,$AQ113),2)+$B113/2&gt;=AE113)),($G$5/$B$5),0))))</f>
        <v/>
      </c>
      <c r="AG113" s="117">
        <f t="shared" ca="1" si="528"/>
        <v>2000000</v>
      </c>
      <c r="AH113" s="118">
        <f t="shared" ref="AH113" ca="1" si="680">IF($A113="","",IF(AG113="","",IF($K$4="Media aritmética",(AG113&lt;=$B113)*($G$5/$B$5)+(AG113&gt;$B113)*0,IF(AND(ROUND(AVERAGE($C113,$E113,$G113,$I113,$K113,$M113,$O113,$Q113,$S113,$U113,$W113,$Y113,$AA113,$AC113,$AE113,$AG113,$AI113,$AK113,$AM113,$AO113,$AQ113),2)-$B113/2&lt;=AG113,(ROUND(AVERAGE($C113,$E113,$G113,$I113,$K113,$M113,$O113,$Q113,$S113,$U113,$W113,$Y113,$AA113,$AC113,$AE113,$AG113,$AI113,$AK113,$AM113,$AO113,$AQ113),2)+$B113/2&gt;=AG113)),($G$5/$B$5),0))))</f>
        <v>0</v>
      </c>
      <c r="AI113" s="117">
        <f t="shared" ca="1" si="530"/>
        <v>439002</v>
      </c>
      <c r="AJ113" s="118">
        <f t="shared" ref="AJ113" ca="1" si="681">IF($A113="","",IF(AI113="","",IF($K$4="Media aritmética",(AI113&lt;=$B113)*($G$5/$B$5)+(AI113&gt;$B113)*0,IF(AND(ROUND(AVERAGE($C113,$E113,$G113,$I113,$K113,$M113,$O113,$Q113,$S113,$U113,$W113,$Y113,$AA113,$AC113,$AE113,$AG113,$AI113,$AK113,$AM113,$AO113,$AQ113),2)-$B113/2&lt;=AI113,(ROUND(AVERAGE($C113,$E113,$G113,$I113,$K113,$M113,$O113,$Q113,$S113,$U113,$W113,$Y113,$AA113,$AC113,$AE113,$AG113,$AI113,$AK113,$AM113,$AO113,$AQ113),2)+$B113/2&gt;=AI113)),($G$5/$B$5),0))))</f>
        <v>5.4545454545454541</v>
      </c>
      <c r="AK113" s="117">
        <f t="shared" ca="1" si="532"/>
        <v>568010</v>
      </c>
      <c r="AL113" s="118">
        <f t="shared" ref="AL113" ca="1" si="682">IF($A113="","",IF(AK113="","",IF($K$4="Media aritmética",(AK113&lt;=$B113)*($G$5/$B$5)+(AK113&gt;$B113)*0,IF(AND(ROUND(AVERAGE($C113,$E113,$G113,$I113,$K113,$M113,$O113,$Q113,$S113,$U113,$W113,$Y113,$AA113,$AC113,$AE113,$AG113,$AI113,$AK113,$AM113,$AO113,$AQ113),2)-$B113/2&lt;=AK113,(ROUND(AVERAGE($C113,$E113,$G113,$I113,$K113,$M113,$O113,$Q113,$S113,$U113,$W113,$Y113,$AA113,$AC113,$AE113,$AG113,$AI113,$AK113,$AM113,$AO113,$AQ113),2)+$B113/2&gt;=AK113)),($G$5/$B$5),0))))</f>
        <v>5.4545454545454541</v>
      </c>
      <c r="AM113" s="117">
        <f t="shared" ca="1" si="534"/>
        <v>1430000</v>
      </c>
      <c r="AN113" s="118">
        <f t="shared" ref="AN113" ca="1" si="683">IF($A113="","",IF(AM113="","",IF($K$4="Media aritmética",(AM113&lt;=$B113)*($G$5/$B$5)+(AM113&gt;$B113)*0,IF(AND(ROUND(AVERAGE($C113,$E113,$G113,$I113,$K113,$M113,$O113,$Q113,$S113,$U113,$W113,$Y113,$AA113,$AC113,$AE113,$AG113,$AI113,$AK113,$AM113,$AO113,$AQ113),2)-$B113/2&lt;=AM113,(ROUND(AVERAGE($C113,$E113,$G113,$I113,$K113,$M113,$O113,$Q113,$S113,$U113,$W113,$Y113,$AA113,$AC113,$AE113,$AG113,$AI113,$AK113,$AM113,$AO113,$AQ113),2)+$B113/2&gt;=AM113)),($G$5/$B$5),0))))</f>
        <v>0</v>
      </c>
      <c r="AO113" s="117" t="str">
        <f t="shared" ca="1" si="536"/>
        <v/>
      </c>
      <c r="AP113" s="118" t="str">
        <f t="shared" ref="AP113" ca="1" si="684">IF($A113="","",IF(AO113="","",IF($K$4="Media aritmética",(AO113&lt;=$B113)*($G$5/$B$5)+(AO113&gt;$B113)*0,IF(AND(ROUND(AVERAGE($C113,$E113,$G113,$I113,$K113,$M113,$O113,$Q113,$S113,$U113,$W113,$Y113,$AA113,$AC113,$AE113,$AG113,$AI113,$AK113,$AM113,$AO113,$AQ113),2)-$B113/2&lt;=AO113,(ROUND(AVERAGE($C113,$E113,$G113,$I113,$K113,$M113,$O113,$Q113,$S113,$U113,$W113,$Y113,$AA113,$AC113,$AE113,$AG113,$AI113,$AK113,$AM113,$AO113,$AQ113),2)+$B113/2&gt;=AO113)),($G$5/$B$5),0))))</f>
        <v/>
      </c>
      <c r="AQ113" s="117">
        <f t="shared" ca="1" si="538"/>
        <v>750000</v>
      </c>
      <c r="AR113" s="118">
        <f t="shared" ref="AR113" ca="1" si="685">IF($A113="","",IF(AQ113="","",IF($K$4="Media aritmética",(AQ113&lt;=$B113)*($G$5/$B$5)+(AQ113&gt;$B113)*0,IF(AND(ROUND(AVERAGE($C113,$E113,$G113,$I113,$K113,$M113,$O113,$Q113,$S113,$U113,$W113,$Y113,$AA113,$AC113,$AE113,$AG113,$AI113,$AK113,$AM113,$AO113,$AQ113),2)-$B113/2&lt;=AQ113,(ROUND(AVERAGE($C113,$E113,$G113,$I113,$K113,$M113,$O113,$Q113,$S113,$U113,$W113,$Y113,$AA113,$AC113,$AE113,$AG113,$AI113,$AK113,$AM113,$AO113,$AQ113),2)+$B113/2&gt;=AQ113)),($G$5/$B$5),0))))</f>
        <v>5.4545454545454541</v>
      </c>
      <c r="AT113" s="232">
        <f t="shared" ca="1" si="540"/>
        <v>874866.375</v>
      </c>
    </row>
    <row r="114" spans="1:46" s="110" customFormat="1" ht="21" customHeight="1" x14ac:dyDescent="0.25">
      <c r="A114" s="313" t="s">
        <v>216</v>
      </c>
      <c r="B114" s="116">
        <f t="shared" ca="1" si="508"/>
        <v>750374.44</v>
      </c>
      <c r="C114" s="117">
        <f t="shared" ca="1" si="509"/>
        <v>350000</v>
      </c>
      <c r="D114" s="118">
        <f t="shared" ca="1" si="541"/>
        <v>5.4545454545454541</v>
      </c>
      <c r="E114" s="117" t="str">
        <f t="shared" ca="1" si="510"/>
        <v/>
      </c>
      <c r="F114" s="118" t="str">
        <f t="shared" ca="1" si="541"/>
        <v/>
      </c>
      <c r="G114" s="117" t="str">
        <f t="shared" ca="1" si="511"/>
        <v/>
      </c>
      <c r="H114" s="118" t="str">
        <f t="shared" ref="H114" ca="1" si="686">IF($A114="","",IF(G114="","",IF($K$4="Media aritmética",(G114&lt;=$B114)*($G$5/$B$5)+(G114&gt;$B114)*0,IF(AND(ROUND(AVERAGE($C114,$E114,$G114,$I114,$K114,$M114,$O114,$Q114,$S114,$U114,$W114,$Y114,$AA114,$AC114,$AE114,$AG114,$AI114,$AK114,$AM114,$AO114,$AQ114),2)-$B114/2&lt;=G114,(ROUND(AVERAGE($C114,$E114,$G114,$I114,$K114,$M114,$O114,$Q114,$S114,$U114,$W114,$Y114,$AA114,$AC114,$AE114,$AG114,$AI114,$AK114,$AM114,$AO114,$AQ114),2)+$B114/2&gt;=G114)),($G$5/$B$5),0))))</f>
        <v/>
      </c>
      <c r="I114" s="201">
        <f t="shared" ca="1" si="512"/>
        <v>300000</v>
      </c>
      <c r="J114" s="118">
        <f t="shared" ref="J114" ca="1" si="687">IF($A114="","",IF(I114="","",IF($K$4="Media aritmética",(I114&lt;=$B114)*($G$5/$B$5)+(I114&gt;$B114)*0,IF(AND(ROUND(AVERAGE($C114,$E114,$G114,$I114,$K114,$M114,$O114,$Q114,$S114,$U114,$W114,$Y114,$AA114,$AC114,$AE114,$AG114,$AI114,$AK114,$AM114,$AO114,$AQ114),2)-$B114/2&lt;=I114,(ROUND(AVERAGE($C114,$E114,$G114,$I114,$K114,$M114,$O114,$Q114,$S114,$U114,$W114,$Y114,$AA114,$AC114,$AE114,$AG114,$AI114,$AK114,$AM114,$AO114,$AQ114),2)+$B114/2&gt;=I114)),($G$5/$B$5),0))))</f>
        <v>5.4545454545454541</v>
      </c>
      <c r="K114" s="117">
        <f t="shared" ca="1" si="513"/>
        <v>700000</v>
      </c>
      <c r="L114" s="118">
        <f t="shared" ref="L114" ca="1" si="688">IF($A114="","",IF(K114="","",IF($K$4="Media aritmética",(K114&lt;=$B114)*($G$5/$B$5)+(K114&gt;$B114)*0,IF(AND(ROUND(AVERAGE($C114,$E114,$G114,$I114,$K114,$M114,$O114,$Q114,$S114,$U114,$W114,$Y114,$AA114,$AC114,$AE114,$AG114,$AI114,$AK114,$AM114,$AO114,$AQ114),2)-$B114/2&lt;=K114,(ROUND(AVERAGE($C114,$E114,$G114,$I114,$K114,$M114,$O114,$Q114,$S114,$U114,$W114,$Y114,$AA114,$AC114,$AE114,$AG114,$AI114,$AK114,$AM114,$AO114,$AQ114),2)+$B114/2&gt;=K114)),($G$5/$B$5),0))))</f>
        <v>5.4545454545454541</v>
      </c>
      <c r="M114" s="117">
        <f t="shared" ca="1" si="514"/>
        <v>385000</v>
      </c>
      <c r="N114" s="118">
        <f t="shared" ref="N114:P114" ca="1" si="689">IF($A114="","",IF(M114="","",IF($K$4="Media aritmética",(M114&lt;=$B114)*($G$5/$B$5)+(M114&gt;$B114)*0,IF(AND(ROUND(AVERAGE($C114,$E114,$G114,$I114,$K114,$M114,$O114,$Q114,$S114,$U114,$W114,$Y114,$AA114,$AC114,$AE114,$AG114,$AI114,$AK114,$AM114,$AO114,$AQ114),2)-$B114/2&lt;=M114,(ROUND(AVERAGE($C114,$E114,$G114,$I114,$K114,$M114,$O114,$Q114,$S114,$U114,$W114,$Y114,$AA114,$AC114,$AE114,$AG114,$AI114,$AK114,$AM114,$AO114,$AQ114),2)+$B114/2&gt;=M114)),($G$5/$B$5),0))))</f>
        <v>5.4545454545454541</v>
      </c>
      <c r="O114" s="117">
        <f t="shared" ca="1" si="515"/>
        <v>380000</v>
      </c>
      <c r="P114" s="118">
        <f t="shared" ca="1" si="689"/>
        <v>5.4545454545454541</v>
      </c>
      <c r="Q114" s="117">
        <f t="shared" ca="1" si="516"/>
        <v>532000</v>
      </c>
      <c r="R114" s="118">
        <f t="shared" ref="R114" ca="1" si="690">IF($A114="","",IF(Q114="","",IF($K$4="Media aritmética",(Q114&lt;=$B114)*($G$5/$B$5)+(Q114&gt;$B114)*0,IF(AND(ROUND(AVERAGE($C114,$E114,$G114,$I114,$K114,$M114,$O114,$Q114,$S114,$U114,$W114,$Y114,$AA114,$AC114,$AE114,$AG114,$AI114,$AK114,$AM114,$AO114,$AQ114),2)-$B114/2&lt;=Q114,(ROUND(AVERAGE($C114,$E114,$G114,$I114,$K114,$M114,$O114,$Q114,$S114,$U114,$W114,$Y114,$AA114,$AC114,$AE114,$AG114,$AI114,$AK114,$AM114,$AO114,$AQ114),2)+$B114/2&gt;=Q114)),($G$5/$B$5),0))))</f>
        <v>5.4545454545454541</v>
      </c>
      <c r="S114" s="117" t="str">
        <f t="shared" ca="1" si="517"/>
        <v/>
      </c>
      <c r="T114" s="118" t="str">
        <f t="shared" ref="T114" ca="1" si="691">IF($A114="","",IF(S114="","",IF($K$4="Media aritmética",(S114&lt;=$B114)*($G$5/$B$5)+(S114&gt;$B114)*0,IF(AND(ROUND(AVERAGE($C114,$E114,$G114,$I114,$K114,$M114,$O114,$Q114,$S114,$U114,$W114,$Y114,$AA114,$AC114,$AE114,$AG114,$AI114,$AK114,$AM114,$AO114,$AQ114),2)-$B114/2&lt;=S114,(ROUND(AVERAGE($C114,$E114,$G114,$I114,$K114,$M114,$O114,$Q114,$S114,$U114,$W114,$Y114,$AA114,$AC114,$AE114,$AG114,$AI114,$AK114,$AM114,$AO114,$AQ114),2)+$B114/2&gt;=S114)),($G$5/$B$5),0))))</f>
        <v/>
      </c>
      <c r="U114" s="117">
        <f t="shared" ca="1" si="518"/>
        <v>800000</v>
      </c>
      <c r="V114" s="118">
        <f t="shared" ref="V114" ca="1" si="692">IF($A114="","",IF(U114="","",IF($K$4="Media aritmética",(U114&lt;=$B114)*($G$5/$B$5)+(U114&gt;$B114)*0,IF(AND(ROUND(AVERAGE($C114,$E114,$G114,$I114,$K114,$M114,$O114,$Q114,$S114,$U114,$W114,$Y114,$AA114,$AC114,$AE114,$AG114,$AI114,$AK114,$AM114,$AO114,$AQ114),2)-$B114/2&lt;=U114,(ROUND(AVERAGE($C114,$E114,$G114,$I114,$K114,$M114,$O114,$Q114,$S114,$U114,$W114,$Y114,$AA114,$AC114,$AE114,$AG114,$AI114,$AK114,$AM114,$AO114,$AQ114),2)+$B114/2&gt;=U114)),($G$5/$B$5),0))))</f>
        <v>0</v>
      </c>
      <c r="W114" s="117">
        <f t="shared" ca="1" si="519"/>
        <v>900000</v>
      </c>
      <c r="X114" s="118">
        <f t="shared" ca="1" si="520"/>
        <v>0</v>
      </c>
      <c r="Y114" s="117">
        <f t="shared" ca="1" si="521"/>
        <v>1323250</v>
      </c>
      <c r="Z114" s="118">
        <f t="shared" ca="1" si="520"/>
        <v>0</v>
      </c>
      <c r="AA114" s="117">
        <f t="shared" ca="1" si="522"/>
        <v>1324900</v>
      </c>
      <c r="AB114" s="118">
        <f t="shared" ref="AB114" ca="1" si="693">IF($A114="","",IF(AA114="","",IF($K$4="Media aritmética",(AA114&lt;=$B114)*($G$5/$B$5)+(AA114&gt;$B114)*0,IF(AND(ROUND(AVERAGE($C114,$E114,$G114,$I114,$K114,$M114,$O114,$Q114,$S114,$U114,$W114,$Y114,$AA114,$AC114,$AE114,$AG114,$AI114,$AK114,$AM114,$AO114,$AQ114),2)-$B114/2&lt;=AA114,(ROUND(AVERAGE($C114,$E114,$G114,$I114,$K114,$M114,$O114,$Q114,$S114,$U114,$W114,$Y114,$AA114,$AC114,$AE114,$AG114,$AI114,$AK114,$AM114,$AO114,$AQ114),2)+$B114/2&gt;=AA114)),($G$5/$B$5),0))))</f>
        <v>0</v>
      </c>
      <c r="AC114" s="117">
        <f t="shared" ca="1" si="524"/>
        <v>600000</v>
      </c>
      <c r="AD114" s="118">
        <f t="shared" ref="AD114" ca="1" si="694">IF($A114="","",IF(AC114="","",IF($K$4="Media aritmética",(AC114&lt;=$B114)*($G$5/$B$5)+(AC114&gt;$B114)*0,IF(AND(ROUND(AVERAGE($C114,$E114,$G114,$I114,$K114,$M114,$O114,$Q114,$S114,$U114,$W114,$Y114,$AA114,$AC114,$AE114,$AG114,$AI114,$AK114,$AM114,$AO114,$AQ114),2)-$B114/2&lt;=AC114,(ROUND(AVERAGE($C114,$E114,$G114,$I114,$K114,$M114,$O114,$Q114,$S114,$U114,$W114,$Y114,$AA114,$AC114,$AE114,$AG114,$AI114,$AK114,$AM114,$AO114,$AQ114),2)+$B114/2&gt;=AC114)),($G$5/$B$5),0))))</f>
        <v>5.4545454545454541</v>
      </c>
      <c r="AE114" s="117" t="str">
        <f t="shared" ca="1" si="526"/>
        <v/>
      </c>
      <c r="AF114" s="118" t="str">
        <f t="shared" ref="AF114" ca="1" si="695">IF($A114="","",IF(AE114="","",IF($K$4="Media aritmética",(AE114&lt;=$B114)*($G$5/$B$5)+(AE114&gt;$B114)*0,IF(AND(ROUND(AVERAGE($C114,$E114,$G114,$I114,$K114,$M114,$O114,$Q114,$S114,$U114,$W114,$Y114,$AA114,$AC114,$AE114,$AG114,$AI114,$AK114,$AM114,$AO114,$AQ114),2)-$B114/2&lt;=AE114,(ROUND(AVERAGE($C114,$E114,$G114,$I114,$K114,$M114,$O114,$Q114,$S114,$U114,$W114,$Y114,$AA114,$AC114,$AE114,$AG114,$AI114,$AK114,$AM114,$AO114,$AQ114),2)+$B114/2&gt;=AE114)),($G$5/$B$5),0))))</f>
        <v/>
      </c>
      <c r="AG114" s="117">
        <f t="shared" ca="1" si="528"/>
        <v>400000</v>
      </c>
      <c r="AH114" s="118">
        <f t="shared" ref="AH114" ca="1" si="696">IF($A114="","",IF(AG114="","",IF($K$4="Media aritmética",(AG114&lt;=$B114)*($G$5/$B$5)+(AG114&gt;$B114)*0,IF(AND(ROUND(AVERAGE($C114,$E114,$G114,$I114,$K114,$M114,$O114,$Q114,$S114,$U114,$W114,$Y114,$AA114,$AC114,$AE114,$AG114,$AI114,$AK114,$AM114,$AO114,$AQ114),2)-$B114/2&lt;=AG114,(ROUND(AVERAGE($C114,$E114,$G114,$I114,$K114,$M114,$O114,$Q114,$S114,$U114,$W114,$Y114,$AA114,$AC114,$AE114,$AG114,$AI114,$AK114,$AM114,$AO114,$AQ114),2)+$B114/2&gt;=AG114)),($G$5/$B$5),0))))</f>
        <v>5.4545454545454541</v>
      </c>
      <c r="AI114" s="117">
        <f t="shared" ca="1" si="530"/>
        <v>276571</v>
      </c>
      <c r="AJ114" s="118">
        <f t="shared" ref="AJ114" ca="1" si="697">IF($A114="","",IF(AI114="","",IF($K$4="Media aritmética",(AI114&lt;=$B114)*($G$5/$B$5)+(AI114&gt;$B114)*0,IF(AND(ROUND(AVERAGE($C114,$E114,$G114,$I114,$K114,$M114,$O114,$Q114,$S114,$U114,$W114,$Y114,$AA114,$AC114,$AE114,$AG114,$AI114,$AK114,$AM114,$AO114,$AQ114),2)-$B114/2&lt;=AI114,(ROUND(AVERAGE($C114,$E114,$G114,$I114,$K114,$M114,$O114,$Q114,$S114,$U114,$W114,$Y114,$AA114,$AC114,$AE114,$AG114,$AI114,$AK114,$AM114,$AO114,$AQ114),2)+$B114/2&gt;=AI114)),($G$5/$B$5),0))))</f>
        <v>5.4545454545454541</v>
      </c>
      <c r="AK114" s="117">
        <f t="shared" ca="1" si="532"/>
        <v>1325050</v>
      </c>
      <c r="AL114" s="118">
        <f t="shared" ref="AL114" ca="1" si="698">IF($A114="","",IF(AK114="","",IF($K$4="Media aritmética",(AK114&lt;=$B114)*($G$5/$B$5)+(AK114&gt;$B114)*0,IF(AND(ROUND(AVERAGE($C114,$E114,$G114,$I114,$K114,$M114,$O114,$Q114,$S114,$U114,$W114,$Y114,$AA114,$AC114,$AE114,$AG114,$AI114,$AK114,$AM114,$AO114,$AQ114),2)-$B114/2&lt;=AK114,(ROUND(AVERAGE($C114,$E114,$G114,$I114,$K114,$M114,$O114,$Q114,$S114,$U114,$W114,$Y114,$AA114,$AC114,$AE114,$AG114,$AI114,$AK114,$AM114,$AO114,$AQ114),2)+$B114/2&gt;=AK114)),($G$5/$B$5),0))))</f>
        <v>0</v>
      </c>
      <c r="AM114" s="117">
        <f t="shared" ca="1" si="534"/>
        <v>1350000</v>
      </c>
      <c r="AN114" s="118">
        <f t="shared" ref="AN114" ca="1" si="699">IF($A114="","",IF(AM114="","",IF($K$4="Media aritmética",(AM114&lt;=$B114)*($G$5/$B$5)+(AM114&gt;$B114)*0,IF(AND(ROUND(AVERAGE($C114,$E114,$G114,$I114,$K114,$M114,$O114,$Q114,$S114,$U114,$W114,$Y114,$AA114,$AC114,$AE114,$AG114,$AI114,$AK114,$AM114,$AO114,$AQ114),2)-$B114/2&lt;=AM114,(ROUND(AVERAGE($C114,$E114,$G114,$I114,$K114,$M114,$O114,$Q114,$S114,$U114,$W114,$Y114,$AA114,$AC114,$AE114,$AG114,$AI114,$AK114,$AM114,$AO114,$AQ114),2)+$B114/2&gt;=AM114)),($G$5/$B$5),0))))</f>
        <v>0</v>
      </c>
      <c r="AO114" s="117" t="str">
        <f t="shared" ca="1" si="536"/>
        <v/>
      </c>
      <c r="AP114" s="118" t="str">
        <f t="shared" ref="AP114" ca="1" si="700">IF($A114="","",IF(AO114="","",IF($K$4="Media aritmética",(AO114&lt;=$B114)*($G$5/$B$5)+(AO114&gt;$B114)*0,IF(AND(ROUND(AVERAGE($C114,$E114,$G114,$I114,$K114,$M114,$O114,$Q114,$S114,$U114,$W114,$Y114,$AA114,$AC114,$AE114,$AG114,$AI114,$AK114,$AM114,$AO114,$AQ114),2)-$B114/2&lt;=AO114,(ROUND(AVERAGE($C114,$E114,$G114,$I114,$K114,$M114,$O114,$Q114,$S114,$U114,$W114,$Y114,$AA114,$AC114,$AE114,$AG114,$AI114,$AK114,$AM114,$AO114,$AQ114),2)+$B114/2&gt;=AO114)),($G$5/$B$5),0))))</f>
        <v/>
      </c>
      <c r="AQ114" s="117">
        <f t="shared" ca="1" si="538"/>
        <v>1059220</v>
      </c>
      <c r="AR114" s="118">
        <f t="shared" ref="AR114" ca="1" si="701">IF($A114="","",IF(AQ114="","",IF($K$4="Media aritmética",(AQ114&lt;=$B114)*($G$5/$B$5)+(AQ114&gt;$B114)*0,IF(AND(ROUND(AVERAGE($C114,$E114,$G114,$I114,$K114,$M114,$O114,$Q114,$S114,$U114,$W114,$Y114,$AA114,$AC114,$AE114,$AG114,$AI114,$AK114,$AM114,$AO114,$AQ114),2)-$B114/2&lt;=AQ114,(ROUND(AVERAGE($C114,$E114,$G114,$I114,$K114,$M114,$O114,$Q114,$S114,$U114,$W114,$Y114,$AA114,$AC114,$AE114,$AG114,$AI114,$AK114,$AM114,$AO114,$AQ114),2)+$B114/2&gt;=AQ114)),($G$5/$B$5),0))))</f>
        <v>0</v>
      </c>
      <c r="AT114" s="232">
        <f t="shared" ca="1" si="540"/>
        <v>750374.4375</v>
      </c>
    </row>
    <row r="115" spans="1:46" s="110" customFormat="1" ht="21" hidden="1" customHeight="1" x14ac:dyDescent="0.25">
      <c r="A115" s="328"/>
      <c r="B115" s="116" t="str">
        <f t="shared" si="508"/>
        <v/>
      </c>
      <c r="C115" s="117" t="str">
        <f t="shared" ca="1" si="509"/>
        <v/>
      </c>
      <c r="D115" s="118" t="str">
        <f t="shared" ref="D115:D168" si="702">IF($A115="","",IF(C115="","",IF($K$4="Media aritmética",(C115&lt;=$B115)*($G$5/$B$5)+(C115&gt;$B115)*0,IF(AND(ROUND(AVERAGE($C115,$E115,$G115,$I115,$K115,$M115,$O115,$Q115,$S115,$U115,$W115,$Y115,$AA115,$AC115,$AE115,$AG115,$AI115,$AK115,$AM115,$AO115,$AQ115),2)-$B115/2&lt;=C115,(ROUND(AVERAGE($C115,$E115,$G115,$I115,$K115,$M115,$O115,$Q115,$S115,$U115,$W115,$Y115,$AA115,$AC115,$AE115,$AG115,$AI115,$AK115,$AM115,$AO115,$AQ115),2)+$B115/2&gt;=C115)),($G$5/$B$5),0))))</f>
        <v/>
      </c>
      <c r="E115" s="117" t="str">
        <f t="shared" ca="1" si="510"/>
        <v/>
      </c>
      <c r="F115" s="118" t="str">
        <f t="shared" ref="F115:F167" si="703">IF($A115="","",IF(E115="","",IF($K$4="Media aritmética",(E115&lt;=$B115)*($G$5/$B$5)+(E115&gt;$B115)*0,IF(AND(ROUND(AVERAGE($C115,$E115,$G115,$I115,$K115,$M115,$O115,$Q115,$S115,$U115,$W115,$Y115,$AA115,$AC115,$AE115,$AG115,$AI115),2)-$B115/2&lt;=E115,(ROUND(AVERAGE($C115,$E115,$G115,$I115,$K115,$M115,$O115,$Q115,$S115,$U115,$W115,$Y115,$AA115,$AC115,$AE115,$AG115,$AI115),2)+$B115/2&gt;=E115)),($G$5/$B$5),0))))</f>
        <v/>
      </c>
      <c r="G115" s="117" t="str">
        <f t="shared" ca="1" si="511"/>
        <v/>
      </c>
      <c r="H115" s="118" t="str">
        <f t="shared" ref="H115:H135" si="704">IF($A115="","",IF(G115="","",IF($K$4="Media aritmética",(G115&lt;=$B115)*($G$5/$B$5)+(G115&gt;$B115)*0,IF(AND(ROUND(AVERAGE($C115,$E115,$G115,$I115,$K115,$M115,$O115,$Q115,$S115,$U115,$W115,$Y115,$AA115,$AC115,$AE115,$AG115,$AI115),2)-$B115/2&lt;=G115,(ROUND(AVERAGE($C115,$E115,$G115,$I115,$K115,$M115,$O115,$Q115,$S115,$U115,$W115,$Y115,$AA115,$AC115,$AE115,$AG115,$AI115),2)+$B115/2&gt;=G115)),($G$5/$B$5),0))))</f>
        <v/>
      </c>
      <c r="I115" s="201" t="str">
        <f t="shared" ca="1" si="512"/>
        <v/>
      </c>
      <c r="J115" s="118" t="str">
        <f t="shared" ref="J115:J135" si="705">IF($A115="","",IF(I115="","",IF($K$4="Media aritmética",(I115&lt;=$B115)*($G$5/$B$5)+(I115&gt;$B115)*0,IF(AND(ROUND(AVERAGE($C115,$E115,$G115,$I115,$K115,$M115,$O115,$Q115,$S115,$U115,$W115,$Y115,$AA115,$AC115,$AE115,$AG115,$AI115),2)-$B115/2&lt;=I115,(ROUND(AVERAGE($C115,$E115,$G115,$I115,$K115,$M115,$O115,$Q115,$S115,$U115,$W115,$Y115,$AA115,$AC115,$AE115,$AG115,$AI115),2)+$B115/2&gt;=I115)),($G$5/$B$5),0))))</f>
        <v/>
      </c>
      <c r="K115" s="117" t="str">
        <f t="shared" ca="1" si="513"/>
        <v/>
      </c>
      <c r="L115" s="118" t="str">
        <f t="shared" ref="L115:L135" si="706">IF($A115="","",IF(K115="","",IF($K$4="Media aritmética",(K115&lt;=$B115)*($G$5/$B$5)+(K115&gt;$B115)*0,IF(AND(ROUND(AVERAGE($C115,$E115,$G115,$I115,$K115,$M115,$O115,$Q115,$S115,$U115,$W115,$Y115,$AA115,$AC115,$AE115,$AG115,$AI115),2)-$B115/2&lt;=K115,(ROUND(AVERAGE($C115,$E115,$G115,$I115,$K115,$M115,$O115,$Q115,$S115,$U115,$W115,$Y115,$AA115,$AC115,$AE115,$AG115,$AI115),2)+$B115/2&gt;=K115)),($G$5/$B$5),0))))</f>
        <v/>
      </c>
      <c r="M115" s="117" t="str">
        <f t="shared" ca="1" si="514"/>
        <v/>
      </c>
      <c r="N115" s="118" t="str">
        <f t="shared" ref="N115:N135" si="707">IF($A115="","",IF(M115="","",IF($K$4="Media aritmética",(M115&lt;=$B115)*($G$5/$B$5)+(M115&gt;$B115)*0,IF(AND(ROUND(AVERAGE($C115,$E115,$G115,$I115,$K115,$M115,$O115,$Q115,$S115,$U115,$W115,$Y115,$AA115,$AC115,$AE115,$AG115,$AI115),2)-$B115/2&lt;=M115,(ROUND(AVERAGE($C115,$E115,$G115,$I115,$K115,$M115,$O115,$Q115,$S115,$U115,$W115,$Y115,$AA115,$AC115,$AE115,$AG115,$AI115),2)+$B115/2&gt;=M115)),($G$5/$B$5),0))))</f>
        <v/>
      </c>
      <c r="O115" s="117" t="str">
        <f t="shared" ca="1" si="515"/>
        <v/>
      </c>
      <c r="P115" s="118" t="str">
        <f t="shared" ref="P115:P135" si="708">IF($A115="","",IF(O115="","",IF($K$4="Media aritmética",(O115&lt;=$B115)*($G$5/$B$5)+(O115&gt;$B115)*0,IF(AND(ROUND(AVERAGE($C115,$E115,$G115,$I115,$K115,$M115,$O115,$Q115,$S115,$U115,$W115,$Y115,$AA115,$AC115,$AE115,$AG115,$AI115),2)-$B115/2&lt;=O115,(ROUND(AVERAGE($C115,$E115,$G115,$I115,$K115,$M115,$O115,$Q115,$S115,$U115,$W115,$Y115,$AA115,$AC115,$AE115,$AG115,$AI115),2)+$B115/2&gt;=O115)),($G$5/$B$5),0))))</f>
        <v/>
      </c>
      <c r="Q115" s="117" t="str">
        <f t="shared" ca="1" si="516"/>
        <v/>
      </c>
      <c r="R115" s="118" t="str">
        <f t="shared" ref="R115:R135" si="709">IF($A115="","",IF(Q115="","",IF($K$4="Media aritmética",(Q115&lt;=$B115)*($G$5/$B$5)+(Q115&gt;$B115)*0,IF(AND(ROUND(AVERAGE($C115,$E115,$G115,$I115,$K115,$M115,$O115,$Q115,$S115,$U115,$W115,$Y115,$AA115,$AC115,$AE115,$AG115,$AI115),2)-$B115/2&lt;=Q115,(ROUND(AVERAGE($C115,$E115,$G115,$I115,$K115,$M115,$O115,$Q115,$S115,$U115,$W115,$Y115,$AA115,$AC115,$AE115,$AG115,$AI115),2)+$B115/2&gt;=Q115)),($G$5/$B$5),0))))</f>
        <v/>
      </c>
      <c r="S115" s="117" t="str">
        <f t="shared" ca="1" si="517"/>
        <v/>
      </c>
      <c r="T115" s="118" t="str">
        <f t="shared" ref="T115:T135" si="710">IF($A115="","",IF(S115="","",IF($K$4="Media aritmética",(S115&lt;=$B115)*($G$5/$B$5)+(S115&gt;$B115)*0,IF(AND(ROUND(AVERAGE($C115,$E115,$G115,$I115,$K115,$M115,$O115,$Q115,$S115,$U115,$W115,$Y115,$AA115,$AC115,$AE115,$AG115,$AI115),2)-$B115/2&lt;=S115,(ROUND(AVERAGE($C115,$E115,$G115,$I115,$K115,$M115,$O115,$Q115,$S115,$U115,$W115,$Y115,$AA115,$AC115,$AE115,$AG115,$AI115),2)+$B115/2&gt;=S115)),($G$5/$B$5),0))))</f>
        <v/>
      </c>
      <c r="U115" s="117" t="str">
        <f t="shared" ca="1" si="518"/>
        <v/>
      </c>
      <c r="V115" s="118" t="str">
        <f t="shared" ref="V115:V135" si="711">IF($A115="","",IF(U115="","",IF($K$4="Media aritmética",(U115&lt;=$B115)*($G$5/$B$5)+(U115&gt;$B115)*0,IF(AND(ROUND(AVERAGE($C115,$E115,$G115,$I115,$K115,$M115,$O115,$Q115,$S115,$U115,$W115,$Y115,$AA115,$AC115,$AE115,$AG115,$AI115),2)-$B115/2&lt;=U115,(ROUND(AVERAGE($C115,$E115,$G115,$I115,$K115,$M115,$O115,$Q115,$S115,$U115,$W115,$Y115,$AA115,$AC115,$AE115,$AG115,$AI115),2)+$B115/2&gt;=U115)),($G$5/$B$5),0))))</f>
        <v/>
      </c>
      <c r="W115" s="117" t="str">
        <f t="shared" ca="1" si="519"/>
        <v/>
      </c>
      <c r="X115" s="118" t="str">
        <f t="shared" ref="X115:X135" si="712">IF($A115="","",IF(W115="","",IF($K$4="Media aritmética",(W115&lt;=$B115)*($G$5/$B$5)+(W115&gt;$B115)*0,IF(AND(ROUND(AVERAGE($C115,$E115,$G115,$I115,$K115,$M115,$O115,$Q115,$S115,$U115,$W115,$Y115,$AA115,$AC115,$AE115,$AG115,$AI115),2)-$B115/2&lt;=W115,(ROUND(AVERAGE($C115,$E115,$G115,$I115,$K115,$M115,$O115,$Q115,$S115,$U115,$W115,$Y115,$AA115,$AC115,$AE115,$AG115,$AI115),2)+$B115/2&gt;=W115)),($G$5/$B$5),0))))</f>
        <v/>
      </c>
      <c r="Y115" s="117" t="str">
        <f t="shared" ca="1" si="521"/>
        <v/>
      </c>
      <c r="Z115" s="118" t="str">
        <f t="shared" ref="Z115:Z135" si="713">IF($A115="","",IF(Y115="","",IF($K$4="Media aritmética",(Y115&lt;=$B115)*($G$5/$B$5)+(Y115&gt;$B115)*0,IF(AND(ROUND(AVERAGE($C115,$E115,$G115,$I115,$K115,$M115,$O115,$Q115,$S115,$U115,$W115,$Y115,$AA115,$AC115,$AE115,$AG115,$AI115),2)-$B115/2&lt;=Y115,(ROUND(AVERAGE($C115,$E115,$G115,$I115,$K115,$M115,$O115,$Q115,$S115,$U115,$W115,$Y115,$AA115,$AC115,$AE115,$AG115,$AI115),2)+$B115/2&gt;=Y115)),($G$5/$B$5),0))))</f>
        <v/>
      </c>
      <c r="AA115" s="117" t="str">
        <f t="shared" ca="1" si="522"/>
        <v/>
      </c>
      <c r="AB115" s="118" t="str">
        <f t="shared" ref="AB115:AB135" si="714">IF($A115="","",IF(AA115="","",IF($K$4="Media aritmética",(AA115&lt;=$B115)*($G$5/$B$5)+(AA115&gt;$B115)*0,IF(AND(ROUND(AVERAGE($C115,$E115,$G115,$I115,$K115,$M115,$O115,$Q115,$S115,$U115,$W115,$Y115,$AA115,$AC115,$AE115,$AG115,$AI115),2)-$B115/2&lt;=AA115,(ROUND(AVERAGE($C115,$E115,$G115,$I115,$K115,$M115,$O115,$Q115,$S115,$U115,$W115,$Y115,$AA115,$AC115,$AE115,$AG115,$AI115),2)+$B115/2&gt;=AA115)),($G$5/$B$5),0))))</f>
        <v/>
      </c>
      <c r="AC115" s="117" t="str">
        <f t="shared" ca="1" si="524"/>
        <v/>
      </c>
      <c r="AD115" s="118" t="str">
        <f t="shared" ref="AD115:AD135" si="715">IF($A115="","",IF(AC115="","",IF($K$4="Media aritmética",(AC115&lt;=$B115)*($G$5/$B$5)+(AC115&gt;$B115)*0,IF(AND(ROUND(AVERAGE($C115,$E115,$G115,$I115,$K115,$M115,$O115,$Q115,$S115,$U115,$W115,$Y115,$AA115,$AC115,$AE115,$AG115,$AI115),2)-$B115/2&lt;=AC115,(ROUND(AVERAGE($C115,$E115,$G115,$I115,$K115,$M115,$O115,$Q115,$S115,$U115,$W115,$Y115,$AA115,$AC115,$AE115,$AG115,$AI115),2)+$B115/2&gt;=AC115)),($G$5/$B$5),0))))</f>
        <v/>
      </c>
      <c r="AE115" s="117" t="str">
        <f t="shared" ca="1" si="526"/>
        <v/>
      </c>
      <c r="AF115" s="118" t="str">
        <f t="shared" ref="AF115:AF140" si="716">IF($A115="","",IF(AE115="","",IF($K$4="Media aritmética",(AE115&lt;=$B115)*($G$5/$B$5)+(AE115&gt;$B115)*0,IF(AND(ROUND(AVERAGE($C115,$E115,$G115,$I115,$K115,$M115,$O115,$Q115,$S115,$U115,$W115,$Y115,$AA115,$AC115,$AE115,$AG115,$AI115),2)-$B115/2&lt;=AE115,(ROUND(AVERAGE($C115,$E115,$G115,$I115,$K115,$M115,$O115,$Q115,$S115,$U115,$W115,$Y115,$AA115,$AC115,$AE115,$AG115,$AI115),2)+$B115/2&gt;=AE115)),($G$5/$B$5),0))))</f>
        <v/>
      </c>
      <c r="AG115" s="117" t="str">
        <f t="shared" ca="1" si="528"/>
        <v/>
      </c>
      <c r="AH115" s="118" t="str">
        <f t="shared" ref="AH115:AH140" si="717">IF($A115="","",IF(AG115="","",IF($K$4="Media aritmética",(AG115&lt;=$B115)*($G$5/$B$5)+(AG115&gt;$B115)*0,IF(AND(ROUND(AVERAGE($C115,$E115,$G115,$I115,$K115,$M115,$O115,$Q115,$S115,$U115,$W115,$Y115,$AA115,$AC115,$AE115,$AG115,$AI115),2)-$B115/2&lt;=AG115,(ROUND(AVERAGE($C115,$E115,$G115,$I115,$K115,$M115,$O115,$Q115,$S115,$U115,$W115,$Y115,$AA115,$AC115,$AE115,$AG115,$AI115),2)+$B115/2&gt;=AG115)),($G$5/$B$5),0))))</f>
        <v/>
      </c>
      <c r="AI115" s="117" t="str">
        <f t="shared" ca="1" si="530"/>
        <v/>
      </c>
      <c r="AJ115" s="118" t="str">
        <f t="shared" ref="AJ115:AJ140" si="718">IF($A115="","",IF(AI115="","",IF($K$4="Media aritmética",(AI115&lt;=$B115)*($G$5/$B$5)+(AI115&gt;$B115)*0,IF(AND(ROUND(AVERAGE($C115,$E115,$G115,$I115,$K115,$M115,$O115,$Q115,$S115,$U115,$W115,$Y115,$AA115,$AC115,$AE115,$AG115,$AI115),2)-$B115/2&lt;=AI115,(ROUND(AVERAGE($C115,$E115,$G115,$I115,$K115,$M115,$O115,$Q115,$S115,$U115,$W115,$Y115,$AA115,$AC115,$AE115,$AG115,$AI115),2)+$B115/2&gt;=AI115)),($G$5/$B$5),0))))</f>
        <v/>
      </c>
      <c r="AK115" s="117" t="str">
        <f t="shared" ca="1" si="532"/>
        <v/>
      </c>
      <c r="AL115" s="118" t="str">
        <f t="shared" ref="AL115:AL140" si="719">IF($A115="","",IF(AK115="","",IF($K$4="Media aritmética",(AK115&lt;=$B115)*($G$5/$B$5)+(AK115&gt;$B115)*0,IF(AND(ROUND(AVERAGE($C115,$E115,$G115,$I115,$K115,$M115,$O115,$Q115,$S115,$U115,$W115,$Y115,$AA115,$AC115,$AE115,$AG115,$AI115),2)-$B115/2&lt;=AK115,(ROUND(AVERAGE($C115,$E115,$G115,$I115,$K115,$M115,$O115,$Q115,$S115,$U115,$W115,$Y115,$AA115,$AC115,$AE115,$AG115,$AI115),2)+$B115/2&gt;=AK115)),($G$5/$B$5),0))))</f>
        <v/>
      </c>
      <c r="AM115" s="117" t="str">
        <f t="shared" ca="1" si="534"/>
        <v/>
      </c>
      <c r="AN115" s="118" t="str">
        <f t="shared" ref="AN115:AN140" si="720">IF($A115="","",IF(AM115="","",IF($K$4="Media aritmética",(AM115&lt;=$B115)*($G$5/$B$5)+(AM115&gt;$B115)*0,IF(AND(ROUND(AVERAGE($C115,$E115,$G115,$I115,$K115,$M115,$O115,$Q115,$S115,$U115,$W115,$Y115,$AA115,$AC115,$AE115,$AG115,$AI115),2)-$B115/2&lt;=AM115,(ROUND(AVERAGE($C115,$E115,$G115,$I115,$K115,$M115,$O115,$Q115,$S115,$U115,$W115,$Y115,$AA115,$AC115,$AE115,$AG115,$AI115),2)+$B115/2&gt;=AM115)),($G$5/$B$5),0))))</f>
        <v/>
      </c>
      <c r="AO115" s="117" t="str">
        <f t="shared" ca="1" si="536"/>
        <v/>
      </c>
      <c r="AP115" s="118" t="str">
        <f t="shared" ref="AP115:AP140" si="721">IF($A115="","",IF(AO115="","",IF($K$4="Media aritmética",(AO115&lt;=$B115)*($G$5/$B$5)+(AO115&gt;$B115)*0,IF(AND(ROUND(AVERAGE($C115,$E115,$G115,$I115,$K115,$M115,$O115,$Q115,$S115,$U115,$W115,$Y115,$AA115,$AC115,$AE115,$AG115,$AI115),2)-$B115/2&lt;=AO115,(ROUND(AVERAGE($C115,$E115,$G115,$I115,$K115,$M115,$O115,$Q115,$S115,$U115,$W115,$Y115,$AA115,$AC115,$AE115,$AG115,$AI115),2)+$B115/2&gt;=AO115)),($G$5/$B$5),0))))</f>
        <v/>
      </c>
      <c r="AQ115" s="117" t="str">
        <f t="shared" ca="1" si="538"/>
        <v/>
      </c>
      <c r="AR115" s="118" t="str">
        <f t="shared" ref="AR115:AR140" si="722">IF($A115="","",IF(AQ115="","",IF($K$4="Media aritmética",(AQ115&lt;=$B115)*($G$5/$B$5)+(AQ115&gt;$B115)*0,IF(AND(ROUND(AVERAGE($C115,$E115,$G115,$I115,$K115,$M115,$O115,$Q115,$S115,$U115,$W115,$Y115,$AA115,$AC115,$AE115,$AG115,$AI115),2)-$B115/2&lt;=AQ115,(ROUND(AVERAGE($C115,$E115,$G115,$I115,$K115,$M115,$O115,$Q115,$S115,$U115,$W115,$Y115,$AA115,$AC115,$AE115,$AG115,$AI115),2)+$B115/2&gt;=AQ115)),($G$5/$B$5),0))))</f>
        <v/>
      </c>
    </row>
    <row r="116" spans="1:46" s="110" customFormat="1" ht="21" hidden="1" customHeight="1" x14ac:dyDescent="0.25">
      <c r="A116" s="328"/>
      <c r="B116" s="116" t="str">
        <f t="shared" si="508"/>
        <v/>
      </c>
      <c r="C116" s="117" t="str">
        <f t="shared" ca="1" si="509"/>
        <v/>
      </c>
      <c r="D116" s="118" t="str">
        <f t="shared" si="702"/>
        <v/>
      </c>
      <c r="E116" s="117" t="str">
        <f t="shared" ca="1" si="510"/>
        <v/>
      </c>
      <c r="F116" s="118" t="str">
        <f t="shared" si="703"/>
        <v/>
      </c>
      <c r="G116" s="117" t="str">
        <f t="shared" ca="1" si="511"/>
        <v/>
      </c>
      <c r="H116" s="118" t="str">
        <f t="shared" si="704"/>
        <v/>
      </c>
      <c r="I116" s="201" t="str">
        <f t="shared" ca="1" si="512"/>
        <v/>
      </c>
      <c r="J116" s="118" t="str">
        <f t="shared" si="705"/>
        <v/>
      </c>
      <c r="K116" s="117" t="str">
        <f t="shared" ca="1" si="513"/>
        <v/>
      </c>
      <c r="L116" s="118" t="str">
        <f t="shared" si="706"/>
        <v/>
      </c>
      <c r="M116" s="117" t="str">
        <f t="shared" ca="1" si="514"/>
        <v/>
      </c>
      <c r="N116" s="118" t="str">
        <f t="shared" si="707"/>
        <v/>
      </c>
      <c r="O116" s="117" t="str">
        <f t="shared" ca="1" si="515"/>
        <v/>
      </c>
      <c r="P116" s="118" t="str">
        <f t="shared" si="708"/>
        <v/>
      </c>
      <c r="Q116" s="117" t="str">
        <f t="shared" ca="1" si="516"/>
        <v/>
      </c>
      <c r="R116" s="118" t="str">
        <f t="shared" si="709"/>
        <v/>
      </c>
      <c r="S116" s="117" t="str">
        <f t="shared" ca="1" si="517"/>
        <v/>
      </c>
      <c r="T116" s="118" t="str">
        <f t="shared" si="710"/>
        <v/>
      </c>
      <c r="U116" s="117" t="str">
        <f t="shared" ca="1" si="518"/>
        <v/>
      </c>
      <c r="V116" s="118" t="str">
        <f t="shared" si="711"/>
        <v/>
      </c>
      <c r="W116" s="117" t="str">
        <f t="shared" ca="1" si="519"/>
        <v/>
      </c>
      <c r="X116" s="118" t="str">
        <f t="shared" si="712"/>
        <v/>
      </c>
      <c r="Y116" s="117" t="str">
        <f t="shared" ca="1" si="521"/>
        <v/>
      </c>
      <c r="Z116" s="118" t="str">
        <f t="shared" si="713"/>
        <v/>
      </c>
      <c r="AA116" s="117" t="str">
        <f t="shared" ca="1" si="522"/>
        <v/>
      </c>
      <c r="AB116" s="118" t="str">
        <f t="shared" si="714"/>
        <v/>
      </c>
      <c r="AC116" s="117" t="str">
        <f t="shared" ca="1" si="524"/>
        <v/>
      </c>
      <c r="AD116" s="118" t="str">
        <f t="shared" si="715"/>
        <v/>
      </c>
      <c r="AE116" s="117" t="str">
        <f t="shared" ca="1" si="526"/>
        <v/>
      </c>
      <c r="AF116" s="118" t="str">
        <f t="shared" si="716"/>
        <v/>
      </c>
      <c r="AG116" s="117" t="str">
        <f t="shared" ca="1" si="528"/>
        <v/>
      </c>
      <c r="AH116" s="118" t="str">
        <f t="shared" si="717"/>
        <v/>
      </c>
      <c r="AI116" s="117" t="str">
        <f t="shared" ca="1" si="530"/>
        <v/>
      </c>
      <c r="AJ116" s="118" t="str">
        <f t="shared" si="718"/>
        <v/>
      </c>
      <c r="AK116" s="117" t="str">
        <f t="shared" ca="1" si="532"/>
        <v/>
      </c>
      <c r="AL116" s="118" t="str">
        <f t="shared" si="719"/>
        <v/>
      </c>
      <c r="AM116" s="117" t="str">
        <f t="shared" ca="1" si="534"/>
        <v/>
      </c>
      <c r="AN116" s="118" t="str">
        <f t="shared" si="720"/>
        <v/>
      </c>
      <c r="AO116" s="117" t="str">
        <f t="shared" ca="1" si="536"/>
        <v/>
      </c>
      <c r="AP116" s="118" t="str">
        <f t="shared" si="721"/>
        <v/>
      </c>
      <c r="AQ116" s="117" t="str">
        <f t="shared" ca="1" si="538"/>
        <v/>
      </c>
      <c r="AR116" s="118" t="str">
        <f t="shared" si="722"/>
        <v/>
      </c>
    </row>
    <row r="117" spans="1:46" s="110" customFormat="1" ht="21" hidden="1" customHeight="1" x14ac:dyDescent="0.25">
      <c r="A117" s="328"/>
      <c r="B117" s="116" t="str">
        <f t="shared" si="508"/>
        <v/>
      </c>
      <c r="C117" s="117" t="str">
        <f t="shared" ca="1" si="509"/>
        <v/>
      </c>
      <c r="D117" s="118" t="str">
        <f t="shared" si="702"/>
        <v/>
      </c>
      <c r="E117" s="117" t="str">
        <f t="shared" ca="1" si="510"/>
        <v/>
      </c>
      <c r="F117" s="118" t="str">
        <f t="shared" si="703"/>
        <v/>
      </c>
      <c r="G117" s="117" t="str">
        <f t="shared" ca="1" si="511"/>
        <v/>
      </c>
      <c r="H117" s="118" t="str">
        <f t="shared" si="704"/>
        <v/>
      </c>
      <c r="I117" s="201" t="str">
        <f t="shared" ca="1" si="512"/>
        <v/>
      </c>
      <c r="J117" s="118" t="str">
        <f t="shared" si="705"/>
        <v/>
      </c>
      <c r="K117" s="117" t="str">
        <f t="shared" ca="1" si="513"/>
        <v/>
      </c>
      <c r="L117" s="118" t="str">
        <f t="shared" si="706"/>
        <v/>
      </c>
      <c r="M117" s="117" t="str">
        <f t="shared" ca="1" si="514"/>
        <v/>
      </c>
      <c r="N117" s="118" t="str">
        <f t="shared" si="707"/>
        <v/>
      </c>
      <c r="O117" s="117" t="str">
        <f t="shared" ca="1" si="515"/>
        <v/>
      </c>
      <c r="P117" s="118" t="str">
        <f t="shared" si="708"/>
        <v/>
      </c>
      <c r="Q117" s="117" t="str">
        <f t="shared" ca="1" si="516"/>
        <v/>
      </c>
      <c r="R117" s="118" t="str">
        <f t="shared" si="709"/>
        <v/>
      </c>
      <c r="S117" s="117" t="str">
        <f t="shared" ca="1" si="517"/>
        <v/>
      </c>
      <c r="T117" s="118" t="str">
        <f t="shared" si="710"/>
        <v/>
      </c>
      <c r="U117" s="117" t="str">
        <f t="shared" ca="1" si="518"/>
        <v/>
      </c>
      <c r="V117" s="118" t="str">
        <f t="shared" si="711"/>
        <v/>
      </c>
      <c r="W117" s="117" t="str">
        <f t="shared" ca="1" si="519"/>
        <v/>
      </c>
      <c r="X117" s="118" t="str">
        <f t="shared" si="712"/>
        <v/>
      </c>
      <c r="Y117" s="117" t="str">
        <f t="shared" ca="1" si="521"/>
        <v/>
      </c>
      <c r="Z117" s="118" t="str">
        <f t="shared" si="713"/>
        <v/>
      </c>
      <c r="AA117" s="117" t="str">
        <f t="shared" ca="1" si="522"/>
        <v/>
      </c>
      <c r="AB117" s="118" t="str">
        <f t="shared" si="714"/>
        <v/>
      </c>
      <c r="AC117" s="117" t="str">
        <f t="shared" ca="1" si="524"/>
        <v/>
      </c>
      <c r="AD117" s="118" t="str">
        <f t="shared" si="715"/>
        <v/>
      </c>
      <c r="AE117" s="117" t="str">
        <f t="shared" ca="1" si="526"/>
        <v/>
      </c>
      <c r="AF117" s="118" t="str">
        <f t="shared" si="716"/>
        <v/>
      </c>
      <c r="AG117" s="117" t="str">
        <f t="shared" ca="1" si="528"/>
        <v/>
      </c>
      <c r="AH117" s="118" t="str">
        <f t="shared" si="717"/>
        <v/>
      </c>
      <c r="AI117" s="117" t="str">
        <f t="shared" ca="1" si="530"/>
        <v/>
      </c>
      <c r="AJ117" s="118" t="str">
        <f t="shared" si="718"/>
        <v/>
      </c>
      <c r="AK117" s="117" t="str">
        <f t="shared" ca="1" si="532"/>
        <v/>
      </c>
      <c r="AL117" s="118" t="str">
        <f t="shared" si="719"/>
        <v/>
      </c>
      <c r="AM117" s="117" t="str">
        <f t="shared" ca="1" si="534"/>
        <v/>
      </c>
      <c r="AN117" s="118" t="str">
        <f t="shared" si="720"/>
        <v/>
      </c>
      <c r="AO117" s="117" t="str">
        <f t="shared" ca="1" si="536"/>
        <v/>
      </c>
      <c r="AP117" s="118" t="str">
        <f t="shared" si="721"/>
        <v/>
      </c>
      <c r="AQ117" s="117" t="str">
        <f t="shared" ca="1" si="538"/>
        <v/>
      </c>
      <c r="AR117" s="118" t="str">
        <f t="shared" si="722"/>
        <v/>
      </c>
    </row>
    <row r="118" spans="1:46" s="110" customFormat="1" ht="21" hidden="1" customHeight="1" x14ac:dyDescent="0.25">
      <c r="A118" s="328"/>
      <c r="B118" s="116" t="str">
        <f t="shared" si="508"/>
        <v/>
      </c>
      <c r="C118" s="117" t="str">
        <f t="shared" ca="1" si="509"/>
        <v/>
      </c>
      <c r="D118" s="118" t="str">
        <f t="shared" si="702"/>
        <v/>
      </c>
      <c r="E118" s="117" t="str">
        <f t="shared" ca="1" si="510"/>
        <v/>
      </c>
      <c r="F118" s="118" t="str">
        <f t="shared" si="703"/>
        <v/>
      </c>
      <c r="G118" s="117" t="str">
        <f t="shared" ca="1" si="511"/>
        <v/>
      </c>
      <c r="H118" s="118" t="str">
        <f t="shared" si="704"/>
        <v/>
      </c>
      <c r="I118" s="201" t="str">
        <f t="shared" ca="1" si="512"/>
        <v/>
      </c>
      <c r="J118" s="118" t="str">
        <f t="shared" si="705"/>
        <v/>
      </c>
      <c r="K118" s="117" t="str">
        <f t="shared" ca="1" si="513"/>
        <v/>
      </c>
      <c r="L118" s="118" t="str">
        <f t="shared" si="706"/>
        <v/>
      </c>
      <c r="M118" s="117" t="str">
        <f t="shared" ca="1" si="514"/>
        <v/>
      </c>
      <c r="N118" s="118" t="str">
        <f t="shared" si="707"/>
        <v/>
      </c>
      <c r="O118" s="117" t="str">
        <f t="shared" ca="1" si="515"/>
        <v/>
      </c>
      <c r="P118" s="118" t="str">
        <f t="shared" si="708"/>
        <v/>
      </c>
      <c r="Q118" s="117" t="str">
        <f t="shared" ca="1" si="516"/>
        <v/>
      </c>
      <c r="R118" s="118" t="str">
        <f t="shared" si="709"/>
        <v/>
      </c>
      <c r="S118" s="117" t="str">
        <f t="shared" ca="1" si="517"/>
        <v/>
      </c>
      <c r="T118" s="118" t="str">
        <f t="shared" si="710"/>
        <v/>
      </c>
      <c r="U118" s="117" t="str">
        <f t="shared" ca="1" si="518"/>
        <v/>
      </c>
      <c r="V118" s="118" t="str">
        <f t="shared" si="711"/>
        <v/>
      </c>
      <c r="W118" s="117" t="str">
        <f t="shared" ca="1" si="519"/>
        <v/>
      </c>
      <c r="X118" s="118" t="str">
        <f t="shared" si="712"/>
        <v/>
      </c>
      <c r="Y118" s="117" t="str">
        <f t="shared" ca="1" si="521"/>
        <v/>
      </c>
      <c r="Z118" s="118" t="str">
        <f t="shared" si="713"/>
        <v/>
      </c>
      <c r="AA118" s="117" t="str">
        <f t="shared" ca="1" si="522"/>
        <v/>
      </c>
      <c r="AB118" s="118" t="str">
        <f t="shared" si="714"/>
        <v/>
      </c>
      <c r="AC118" s="117" t="str">
        <f t="shared" ca="1" si="524"/>
        <v/>
      </c>
      <c r="AD118" s="118" t="str">
        <f t="shared" si="715"/>
        <v/>
      </c>
      <c r="AE118" s="117" t="str">
        <f t="shared" ca="1" si="526"/>
        <v/>
      </c>
      <c r="AF118" s="118" t="str">
        <f t="shared" si="716"/>
        <v/>
      </c>
      <c r="AG118" s="117" t="str">
        <f t="shared" ca="1" si="528"/>
        <v/>
      </c>
      <c r="AH118" s="118" t="str">
        <f t="shared" si="717"/>
        <v/>
      </c>
      <c r="AI118" s="117" t="str">
        <f t="shared" ca="1" si="530"/>
        <v/>
      </c>
      <c r="AJ118" s="118" t="str">
        <f t="shared" si="718"/>
        <v/>
      </c>
      <c r="AK118" s="117" t="str">
        <f t="shared" ca="1" si="532"/>
        <v/>
      </c>
      <c r="AL118" s="118" t="str">
        <f t="shared" si="719"/>
        <v/>
      </c>
      <c r="AM118" s="117" t="str">
        <f t="shared" ca="1" si="534"/>
        <v/>
      </c>
      <c r="AN118" s="118" t="str">
        <f t="shared" si="720"/>
        <v/>
      </c>
      <c r="AO118" s="117" t="str">
        <f t="shared" ca="1" si="536"/>
        <v/>
      </c>
      <c r="AP118" s="118" t="str">
        <f t="shared" si="721"/>
        <v/>
      </c>
      <c r="AQ118" s="117" t="str">
        <f t="shared" ca="1" si="538"/>
        <v/>
      </c>
      <c r="AR118" s="118" t="str">
        <f t="shared" si="722"/>
        <v/>
      </c>
    </row>
    <row r="119" spans="1:46" s="110" customFormat="1" ht="21" hidden="1" customHeight="1" x14ac:dyDescent="0.25">
      <c r="A119" s="328"/>
      <c r="B119" s="116" t="str">
        <f t="shared" si="508"/>
        <v/>
      </c>
      <c r="C119" s="117" t="str">
        <f t="shared" ca="1" si="509"/>
        <v/>
      </c>
      <c r="D119" s="118" t="str">
        <f t="shared" si="702"/>
        <v/>
      </c>
      <c r="E119" s="117" t="str">
        <f t="shared" ca="1" si="510"/>
        <v/>
      </c>
      <c r="F119" s="118" t="str">
        <f t="shared" si="703"/>
        <v/>
      </c>
      <c r="G119" s="117" t="str">
        <f t="shared" ca="1" si="511"/>
        <v/>
      </c>
      <c r="H119" s="118" t="str">
        <f t="shared" si="704"/>
        <v/>
      </c>
      <c r="I119" s="201" t="str">
        <f t="shared" ca="1" si="512"/>
        <v/>
      </c>
      <c r="J119" s="118" t="str">
        <f t="shared" si="705"/>
        <v/>
      </c>
      <c r="K119" s="117" t="str">
        <f t="shared" ca="1" si="513"/>
        <v/>
      </c>
      <c r="L119" s="118" t="str">
        <f t="shared" si="706"/>
        <v/>
      </c>
      <c r="M119" s="117" t="str">
        <f t="shared" ca="1" si="514"/>
        <v/>
      </c>
      <c r="N119" s="118" t="str">
        <f t="shared" si="707"/>
        <v/>
      </c>
      <c r="O119" s="117" t="str">
        <f t="shared" ca="1" si="515"/>
        <v/>
      </c>
      <c r="P119" s="118" t="str">
        <f t="shared" si="708"/>
        <v/>
      </c>
      <c r="Q119" s="117" t="str">
        <f t="shared" ca="1" si="516"/>
        <v/>
      </c>
      <c r="R119" s="118" t="str">
        <f t="shared" si="709"/>
        <v/>
      </c>
      <c r="S119" s="117" t="str">
        <f t="shared" ca="1" si="517"/>
        <v/>
      </c>
      <c r="T119" s="118" t="str">
        <f t="shared" si="710"/>
        <v/>
      </c>
      <c r="U119" s="117" t="str">
        <f t="shared" ca="1" si="518"/>
        <v/>
      </c>
      <c r="V119" s="118" t="str">
        <f t="shared" si="711"/>
        <v/>
      </c>
      <c r="W119" s="117" t="str">
        <f t="shared" ca="1" si="519"/>
        <v/>
      </c>
      <c r="X119" s="118" t="str">
        <f t="shared" si="712"/>
        <v/>
      </c>
      <c r="Y119" s="117" t="str">
        <f t="shared" ca="1" si="521"/>
        <v/>
      </c>
      <c r="Z119" s="118" t="str">
        <f t="shared" si="713"/>
        <v/>
      </c>
      <c r="AA119" s="117" t="str">
        <f t="shared" ca="1" si="522"/>
        <v/>
      </c>
      <c r="AB119" s="118" t="str">
        <f t="shared" si="714"/>
        <v/>
      </c>
      <c r="AC119" s="117" t="str">
        <f t="shared" ca="1" si="524"/>
        <v/>
      </c>
      <c r="AD119" s="118" t="str">
        <f t="shared" si="715"/>
        <v/>
      </c>
      <c r="AE119" s="117" t="str">
        <f t="shared" ca="1" si="526"/>
        <v/>
      </c>
      <c r="AF119" s="118" t="str">
        <f t="shared" si="716"/>
        <v/>
      </c>
      <c r="AG119" s="117" t="str">
        <f t="shared" ca="1" si="528"/>
        <v/>
      </c>
      <c r="AH119" s="118" t="str">
        <f t="shared" si="717"/>
        <v/>
      </c>
      <c r="AI119" s="117" t="str">
        <f t="shared" ca="1" si="530"/>
        <v/>
      </c>
      <c r="AJ119" s="118" t="str">
        <f t="shared" si="718"/>
        <v/>
      </c>
      <c r="AK119" s="117" t="str">
        <f t="shared" ca="1" si="532"/>
        <v/>
      </c>
      <c r="AL119" s="118" t="str">
        <f t="shared" si="719"/>
        <v/>
      </c>
      <c r="AM119" s="117" t="str">
        <f t="shared" ca="1" si="534"/>
        <v/>
      </c>
      <c r="AN119" s="118" t="str">
        <f t="shared" si="720"/>
        <v/>
      </c>
      <c r="AO119" s="117" t="str">
        <f t="shared" ca="1" si="536"/>
        <v/>
      </c>
      <c r="AP119" s="118" t="str">
        <f t="shared" si="721"/>
        <v/>
      </c>
      <c r="AQ119" s="117" t="str">
        <f t="shared" ca="1" si="538"/>
        <v/>
      </c>
      <c r="AR119" s="118" t="str">
        <f t="shared" si="722"/>
        <v/>
      </c>
    </row>
    <row r="120" spans="1:46" s="110" customFormat="1" ht="21" hidden="1" customHeight="1" x14ac:dyDescent="0.25">
      <c r="A120" s="328"/>
      <c r="B120" s="116" t="str">
        <f t="shared" si="508"/>
        <v/>
      </c>
      <c r="C120" s="117" t="str">
        <f t="shared" ca="1" si="509"/>
        <v/>
      </c>
      <c r="D120" s="118" t="str">
        <f t="shared" si="702"/>
        <v/>
      </c>
      <c r="E120" s="117" t="str">
        <f t="shared" ca="1" si="510"/>
        <v/>
      </c>
      <c r="F120" s="118" t="str">
        <f t="shared" si="703"/>
        <v/>
      </c>
      <c r="G120" s="117" t="str">
        <f t="shared" ca="1" si="511"/>
        <v/>
      </c>
      <c r="H120" s="118" t="str">
        <f t="shared" si="704"/>
        <v/>
      </c>
      <c r="I120" s="201" t="str">
        <f t="shared" ca="1" si="512"/>
        <v/>
      </c>
      <c r="J120" s="118" t="str">
        <f t="shared" si="705"/>
        <v/>
      </c>
      <c r="K120" s="117" t="str">
        <f t="shared" ca="1" si="513"/>
        <v/>
      </c>
      <c r="L120" s="118" t="str">
        <f t="shared" si="706"/>
        <v/>
      </c>
      <c r="M120" s="117" t="str">
        <f t="shared" ca="1" si="514"/>
        <v/>
      </c>
      <c r="N120" s="118" t="str">
        <f t="shared" si="707"/>
        <v/>
      </c>
      <c r="O120" s="117" t="str">
        <f t="shared" ca="1" si="515"/>
        <v/>
      </c>
      <c r="P120" s="118" t="str">
        <f t="shared" si="708"/>
        <v/>
      </c>
      <c r="Q120" s="117" t="str">
        <f t="shared" ca="1" si="516"/>
        <v/>
      </c>
      <c r="R120" s="118" t="str">
        <f t="shared" si="709"/>
        <v/>
      </c>
      <c r="S120" s="117" t="str">
        <f t="shared" ca="1" si="517"/>
        <v/>
      </c>
      <c r="T120" s="118" t="str">
        <f t="shared" si="710"/>
        <v/>
      </c>
      <c r="U120" s="117" t="str">
        <f t="shared" ca="1" si="518"/>
        <v/>
      </c>
      <c r="V120" s="118" t="str">
        <f t="shared" si="711"/>
        <v/>
      </c>
      <c r="W120" s="117" t="str">
        <f t="shared" ca="1" si="519"/>
        <v/>
      </c>
      <c r="X120" s="118" t="str">
        <f t="shared" si="712"/>
        <v/>
      </c>
      <c r="Y120" s="117" t="str">
        <f t="shared" ca="1" si="521"/>
        <v/>
      </c>
      <c r="Z120" s="118" t="str">
        <f t="shared" si="713"/>
        <v/>
      </c>
      <c r="AA120" s="117" t="str">
        <f t="shared" ca="1" si="522"/>
        <v/>
      </c>
      <c r="AB120" s="118" t="str">
        <f t="shared" si="714"/>
        <v/>
      </c>
      <c r="AC120" s="117" t="str">
        <f t="shared" ca="1" si="524"/>
        <v/>
      </c>
      <c r="AD120" s="118" t="str">
        <f t="shared" si="715"/>
        <v/>
      </c>
      <c r="AE120" s="117" t="str">
        <f t="shared" ca="1" si="526"/>
        <v/>
      </c>
      <c r="AF120" s="118" t="str">
        <f t="shared" si="716"/>
        <v/>
      </c>
      <c r="AG120" s="117" t="str">
        <f t="shared" ca="1" si="528"/>
        <v/>
      </c>
      <c r="AH120" s="118" t="str">
        <f t="shared" si="717"/>
        <v/>
      </c>
      <c r="AI120" s="117" t="str">
        <f t="shared" ca="1" si="530"/>
        <v/>
      </c>
      <c r="AJ120" s="118" t="str">
        <f t="shared" si="718"/>
        <v/>
      </c>
      <c r="AK120" s="117" t="str">
        <f t="shared" ca="1" si="532"/>
        <v/>
      </c>
      <c r="AL120" s="118" t="str">
        <f t="shared" si="719"/>
        <v/>
      </c>
      <c r="AM120" s="117" t="str">
        <f t="shared" ca="1" si="534"/>
        <v/>
      </c>
      <c r="AN120" s="118" t="str">
        <f t="shared" si="720"/>
        <v/>
      </c>
      <c r="AO120" s="117" t="str">
        <f t="shared" ca="1" si="536"/>
        <v/>
      </c>
      <c r="AP120" s="118" t="str">
        <f t="shared" si="721"/>
        <v/>
      </c>
      <c r="AQ120" s="117" t="str">
        <f t="shared" ca="1" si="538"/>
        <v/>
      </c>
      <c r="AR120" s="118" t="str">
        <f t="shared" si="722"/>
        <v/>
      </c>
    </row>
    <row r="121" spans="1:46" s="110" customFormat="1" ht="21" hidden="1" customHeight="1" x14ac:dyDescent="0.25">
      <c r="A121" s="328"/>
      <c r="B121" s="116" t="str">
        <f t="shared" si="508"/>
        <v/>
      </c>
      <c r="C121" s="117" t="str">
        <f t="shared" ca="1" si="509"/>
        <v/>
      </c>
      <c r="D121" s="118" t="str">
        <f t="shared" si="702"/>
        <v/>
      </c>
      <c r="E121" s="117" t="str">
        <f t="shared" ca="1" si="510"/>
        <v/>
      </c>
      <c r="F121" s="118" t="str">
        <f t="shared" si="703"/>
        <v/>
      </c>
      <c r="G121" s="117" t="str">
        <f t="shared" ca="1" si="511"/>
        <v/>
      </c>
      <c r="H121" s="118" t="str">
        <f t="shared" si="704"/>
        <v/>
      </c>
      <c r="I121" s="201" t="str">
        <f t="shared" ca="1" si="512"/>
        <v/>
      </c>
      <c r="J121" s="118" t="str">
        <f t="shared" si="705"/>
        <v/>
      </c>
      <c r="K121" s="117" t="str">
        <f t="shared" ca="1" si="513"/>
        <v/>
      </c>
      <c r="L121" s="118" t="str">
        <f t="shared" si="706"/>
        <v/>
      </c>
      <c r="M121" s="117" t="str">
        <f t="shared" ca="1" si="514"/>
        <v/>
      </c>
      <c r="N121" s="118" t="str">
        <f t="shared" si="707"/>
        <v/>
      </c>
      <c r="O121" s="117" t="str">
        <f t="shared" ca="1" si="515"/>
        <v/>
      </c>
      <c r="P121" s="118" t="str">
        <f t="shared" si="708"/>
        <v/>
      </c>
      <c r="Q121" s="117" t="str">
        <f t="shared" ca="1" si="516"/>
        <v/>
      </c>
      <c r="R121" s="118" t="str">
        <f t="shared" si="709"/>
        <v/>
      </c>
      <c r="S121" s="117" t="str">
        <f t="shared" ca="1" si="517"/>
        <v/>
      </c>
      <c r="T121" s="118" t="str">
        <f t="shared" si="710"/>
        <v/>
      </c>
      <c r="U121" s="117" t="str">
        <f t="shared" ca="1" si="518"/>
        <v/>
      </c>
      <c r="V121" s="118" t="str">
        <f t="shared" si="711"/>
        <v/>
      </c>
      <c r="W121" s="117" t="str">
        <f t="shared" ca="1" si="519"/>
        <v/>
      </c>
      <c r="X121" s="118" t="str">
        <f t="shared" si="712"/>
        <v/>
      </c>
      <c r="Y121" s="117" t="str">
        <f t="shared" ca="1" si="521"/>
        <v/>
      </c>
      <c r="Z121" s="118" t="str">
        <f t="shared" si="713"/>
        <v/>
      </c>
      <c r="AA121" s="117" t="str">
        <f t="shared" ca="1" si="522"/>
        <v/>
      </c>
      <c r="AB121" s="118" t="str">
        <f t="shared" si="714"/>
        <v/>
      </c>
      <c r="AC121" s="117" t="str">
        <f t="shared" ca="1" si="524"/>
        <v/>
      </c>
      <c r="AD121" s="118" t="str">
        <f t="shared" si="715"/>
        <v/>
      </c>
      <c r="AE121" s="117" t="str">
        <f t="shared" ca="1" si="526"/>
        <v/>
      </c>
      <c r="AF121" s="118" t="str">
        <f t="shared" si="716"/>
        <v/>
      </c>
      <c r="AG121" s="117" t="str">
        <f t="shared" ca="1" si="528"/>
        <v/>
      </c>
      <c r="AH121" s="118" t="str">
        <f t="shared" si="717"/>
        <v/>
      </c>
      <c r="AI121" s="117" t="str">
        <f t="shared" ca="1" si="530"/>
        <v/>
      </c>
      <c r="AJ121" s="118" t="str">
        <f t="shared" si="718"/>
        <v/>
      </c>
      <c r="AK121" s="117" t="str">
        <f t="shared" ca="1" si="532"/>
        <v/>
      </c>
      <c r="AL121" s="118" t="str">
        <f t="shared" si="719"/>
        <v/>
      </c>
      <c r="AM121" s="117" t="str">
        <f t="shared" ca="1" si="534"/>
        <v/>
      </c>
      <c r="AN121" s="118" t="str">
        <f t="shared" si="720"/>
        <v/>
      </c>
      <c r="AO121" s="117" t="str">
        <f t="shared" ca="1" si="536"/>
        <v/>
      </c>
      <c r="AP121" s="118" t="str">
        <f t="shared" si="721"/>
        <v/>
      </c>
      <c r="AQ121" s="117" t="str">
        <f t="shared" ca="1" si="538"/>
        <v/>
      </c>
      <c r="AR121" s="118" t="str">
        <f t="shared" si="722"/>
        <v/>
      </c>
    </row>
    <row r="122" spans="1:46" s="110" customFormat="1" ht="21" hidden="1" customHeight="1" x14ac:dyDescent="0.25">
      <c r="A122" s="328"/>
      <c r="B122" s="116" t="str">
        <f t="shared" si="508"/>
        <v/>
      </c>
      <c r="C122" s="117" t="str">
        <f t="shared" ca="1" si="509"/>
        <v/>
      </c>
      <c r="D122" s="118" t="str">
        <f t="shared" si="702"/>
        <v/>
      </c>
      <c r="E122" s="117" t="str">
        <f t="shared" ca="1" si="510"/>
        <v/>
      </c>
      <c r="F122" s="118" t="str">
        <f t="shared" si="703"/>
        <v/>
      </c>
      <c r="G122" s="117" t="str">
        <f t="shared" ca="1" si="511"/>
        <v/>
      </c>
      <c r="H122" s="118" t="str">
        <f t="shared" si="704"/>
        <v/>
      </c>
      <c r="I122" s="201" t="str">
        <f t="shared" ca="1" si="512"/>
        <v/>
      </c>
      <c r="J122" s="118" t="str">
        <f t="shared" si="705"/>
        <v/>
      </c>
      <c r="K122" s="117" t="str">
        <f t="shared" ca="1" si="513"/>
        <v/>
      </c>
      <c r="L122" s="118" t="str">
        <f t="shared" si="706"/>
        <v/>
      </c>
      <c r="M122" s="117" t="str">
        <f t="shared" ca="1" si="514"/>
        <v/>
      </c>
      <c r="N122" s="118" t="str">
        <f t="shared" si="707"/>
        <v/>
      </c>
      <c r="O122" s="117" t="str">
        <f t="shared" ca="1" si="515"/>
        <v/>
      </c>
      <c r="P122" s="118" t="str">
        <f t="shared" si="708"/>
        <v/>
      </c>
      <c r="Q122" s="117" t="str">
        <f t="shared" ca="1" si="516"/>
        <v/>
      </c>
      <c r="R122" s="118" t="str">
        <f t="shared" si="709"/>
        <v/>
      </c>
      <c r="S122" s="117" t="str">
        <f t="shared" ca="1" si="517"/>
        <v/>
      </c>
      <c r="T122" s="118" t="str">
        <f t="shared" si="710"/>
        <v/>
      </c>
      <c r="U122" s="117" t="str">
        <f t="shared" ca="1" si="518"/>
        <v/>
      </c>
      <c r="V122" s="118" t="str">
        <f t="shared" si="711"/>
        <v/>
      </c>
      <c r="W122" s="117" t="str">
        <f t="shared" ca="1" si="519"/>
        <v/>
      </c>
      <c r="X122" s="118" t="str">
        <f t="shared" si="712"/>
        <v/>
      </c>
      <c r="Y122" s="117" t="str">
        <f t="shared" ca="1" si="521"/>
        <v/>
      </c>
      <c r="Z122" s="118" t="str">
        <f t="shared" si="713"/>
        <v/>
      </c>
      <c r="AA122" s="117" t="str">
        <f t="shared" ca="1" si="522"/>
        <v/>
      </c>
      <c r="AB122" s="118" t="str">
        <f t="shared" si="714"/>
        <v/>
      </c>
      <c r="AC122" s="117" t="str">
        <f t="shared" ca="1" si="524"/>
        <v/>
      </c>
      <c r="AD122" s="118" t="str">
        <f t="shared" si="715"/>
        <v/>
      </c>
      <c r="AE122" s="117" t="str">
        <f t="shared" ca="1" si="526"/>
        <v/>
      </c>
      <c r="AF122" s="118" t="str">
        <f t="shared" si="716"/>
        <v/>
      </c>
      <c r="AG122" s="117" t="str">
        <f t="shared" ca="1" si="528"/>
        <v/>
      </c>
      <c r="AH122" s="118" t="str">
        <f t="shared" si="717"/>
        <v/>
      </c>
      <c r="AI122" s="117" t="str">
        <f t="shared" ca="1" si="530"/>
        <v/>
      </c>
      <c r="AJ122" s="118" t="str">
        <f t="shared" si="718"/>
        <v/>
      </c>
      <c r="AK122" s="117" t="str">
        <f t="shared" ca="1" si="532"/>
        <v/>
      </c>
      <c r="AL122" s="118" t="str">
        <f t="shared" si="719"/>
        <v/>
      </c>
      <c r="AM122" s="117" t="str">
        <f t="shared" ca="1" si="534"/>
        <v/>
      </c>
      <c r="AN122" s="118" t="str">
        <f t="shared" si="720"/>
        <v/>
      </c>
      <c r="AO122" s="117" t="str">
        <f t="shared" ca="1" si="536"/>
        <v/>
      </c>
      <c r="AP122" s="118" t="str">
        <f t="shared" si="721"/>
        <v/>
      </c>
      <c r="AQ122" s="117" t="str">
        <f t="shared" ca="1" si="538"/>
        <v/>
      </c>
      <c r="AR122" s="118" t="str">
        <f t="shared" si="722"/>
        <v/>
      </c>
    </row>
    <row r="123" spans="1:46" s="110" customFormat="1" ht="21" hidden="1" customHeight="1" x14ac:dyDescent="0.25">
      <c r="A123" s="328"/>
      <c r="B123" s="116" t="str">
        <f t="shared" si="508"/>
        <v/>
      </c>
      <c r="C123" s="117" t="str">
        <f t="shared" ca="1" si="509"/>
        <v/>
      </c>
      <c r="D123" s="118" t="str">
        <f t="shared" si="702"/>
        <v/>
      </c>
      <c r="E123" s="117" t="str">
        <f t="shared" ca="1" si="510"/>
        <v/>
      </c>
      <c r="F123" s="118" t="str">
        <f t="shared" si="703"/>
        <v/>
      </c>
      <c r="G123" s="117" t="str">
        <f t="shared" ca="1" si="511"/>
        <v/>
      </c>
      <c r="H123" s="118" t="str">
        <f t="shared" si="704"/>
        <v/>
      </c>
      <c r="I123" s="201" t="str">
        <f t="shared" ca="1" si="512"/>
        <v/>
      </c>
      <c r="J123" s="118" t="str">
        <f t="shared" si="705"/>
        <v/>
      </c>
      <c r="K123" s="117" t="str">
        <f t="shared" ca="1" si="513"/>
        <v/>
      </c>
      <c r="L123" s="118" t="str">
        <f t="shared" si="706"/>
        <v/>
      </c>
      <c r="M123" s="117" t="str">
        <f t="shared" ca="1" si="514"/>
        <v/>
      </c>
      <c r="N123" s="118" t="str">
        <f t="shared" si="707"/>
        <v/>
      </c>
      <c r="O123" s="117" t="str">
        <f t="shared" ca="1" si="515"/>
        <v/>
      </c>
      <c r="P123" s="118" t="str">
        <f t="shared" si="708"/>
        <v/>
      </c>
      <c r="Q123" s="117" t="str">
        <f t="shared" ca="1" si="516"/>
        <v/>
      </c>
      <c r="R123" s="118" t="str">
        <f t="shared" si="709"/>
        <v/>
      </c>
      <c r="S123" s="117" t="str">
        <f t="shared" ca="1" si="517"/>
        <v/>
      </c>
      <c r="T123" s="118" t="str">
        <f t="shared" si="710"/>
        <v/>
      </c>
      <c r="U123" s="117" t="str">
        <f t="shared" ca="1" si="518"/>
        <v/>
      </c>
      <c r="V123" s="118" t="str">
        <f t="shared" si="711"/>
        <v/>
      </c>
      <c r="W123" s="117" t="str">
        <f t="shared" ca="1" si="519"/>
        <v/>
      </c>
      <c r="X123" s="118" t="str">
        <f t="shared" si="712"/>
        <v/>
      </c>
      <c r="Y123" s="117" t="str">
        <f t="shared" ca="1" si="521"/>
        <v/>
      </c>
      <c r="Z123" s="118" t="str">
        <f t="shared" si="713"/>
        <v/>
      </c>
      <c r="AA123" s="117" t="str">
        <f t="shared" ca="1" si="522"/>
        <v/>
      </c>
      <c r="AB123" s="118" t="str">
        <f t="shared" si="714"/>
        <v/>
      </c>
      <c r="AC123" s="117" t="str">
        <f t="shared" ca="1" si="524"/>
        <v/>
      </c>
      <c r="AD123" s="118" t="str">
        <f t="shared" si="715"/>
        <v/>
      </c>
      <c r="AE123" s="117" t="str">
        <f t="shared" ca="1" si="526"/>
        <v/>
      </c>
      <c r="AF123" s="118" t="str">
        <f t="shared" si="716"/>
        <v/>
      </c>
      <c r="AG123" s="117" t="str">
        <f t="shared" ca="1" si="528"/>
        <v/>
      </c>
      <c r="AH123" s="118" t="str">
        <f t="shared" si="717"/>
        <v/>
      </c>
      <c r="AI123" s="117" t="str">
        <f t="shared" ca="1" si="530"/>
        <v/>
      </c>
      <c r="AJ123" s="118" t="str">
        <f t="shared" si="718"/>
        <v/>
      </c>
      <c r="AK123" s="117" t="str">
        <f t="shared" ca="1" si="532"/>
        <v/>
      </c>
      <c r="AL123" s="118" t="str">
        <f t="shared" si="719"/>
        <v/>
      </c>
      <c r="AM123" s="117" t="str">
        <f t="shared" ca="1" si="534"/>
        <v/>
      </c>
      <c r="AN123" s="118" t="str">
        <f t="shared" si="720"/>
        <v/>
      </c>
      <c r="AO123" s="117" t="str">
        <f t="shared" ca="1" si="536"/>
        <v/>
      </c>
      <c r="AP123" s="118" t="str">
        <f t="shared" si="721"/>
        <v/>
      </c>
      <c r="AQ123" s="117" t="str">
        <f t="shared" ca="1" si="538"/>
        <v/>
      </c>
      <c r="AR123" s="118" t="str">
        <f t="shared" si="722"/>
        <v/>
      </c>
    </row>
    <row r="124" spans="1:46" s="110" customFormat="1" ht="21" hidden="1" customHeight="1" x14ac:dyDescent="0.25">
      <c r="A124" s="328"/>
      <c r="B124" s="116" t="str">
        <f t="shared" si="508"/>
        <v/>
      </c>
      <c r="C124" s="117" t="str">
        <f t="shared" ca="1" si="509"/>
        <v/>
      </c>
      <c r="D124" s="118" t="str">
        <f t="shared" si="702"/>
        <v/>
      </c>
      <c r="E124" s="117" t="str">
        <f t="shared" ca="1" si="510"/>
        <v/>
      </c>
      <c r="F124" s="118" t="str">
        <f t="shared" si="703"/>
        <v/>
      </c>
      <c r="G124" s="117" t="str">
        <f t="shared" ca="1" si="511"/>
        <v/>
      </c>
      <c r="H124" s="118" t="str">
        <f t="shared" si="704"/>
        <v/>
      </c>
      <c r="I124" s="201" t="str">
        <f t="shared" ca="1" si="512"/>
        <v/>
      </c>
      <c r="J124" s="118" t="str">
        <f t="shared" si="705"/>
        <v/>
      </c>
      <c r="K124" s="117" t="str">
        <f t="shared" ca="1" si="513"/>
        <v/>
      </c>
      <c r="L124" s="118" t="str">
        <f t="shared" si="706"/>
        <v/>
      </c>
      <c r="M124" s="117" t="str">
        <f t="shared" ca="1" si="514"/>
        <v/>
      </c>
      <c r="N124" s="118" t="str">
        <f t="shared" si="707"/>
        <v/>
      </c>
      <c r="O124" s="117" t="str">
        <f t="shared" ca="1" si="515"/>
        <v/>
      </c>
      <c r="P124" s="118" t="str">
        <f t="shared" si="708"/>
        <v/>
      </c>
      <c r="Q124" s="117" t="str">
        <f t="shared" ca="1" si="516"/>
        <v/>
      </c>
      <c r="R124" s="118" t="str">
        <f t="shared" si="709"/>
        <v/>
      </c>
      <c r="S124" s="117" t="str">
        <f t="shared" ca="1" si="517"/>
        <v/>
      </c>
      <c r="T124" s="118" t="str">
        <f t="shared" si="710"/>
        <v/>
      </c>
      <c r="U124" s="117" t="str">
        <f t="shared" ca="1" si="518"/>
        <v/>
      </c>
      <c r="V124" s="118" t="str">
        <f t="shared" si="711"/>
        <v/>
      </c>
      <c r="W124" s="117" t="str">
        <f t="shared" ca="1" si="519"/>
        <v/>
      </c>
      <c r="X124" s="118" t="str">
        <f t="shared" si="712"/>
        <v/>
      </c>
      <c r="Y124" s="117" t="str">
        <f t="shared" ca="1" si="521"/>
        <v/>
      </c>
      <c r="Z124" s="118" t="str">
        <f t="shared" si="713"/>
        <v/>
      </c>
      <c r="AA124" s="117" t="str">
        <f t="shared" ca="1" si="522"/>
        <v/>
      </c>
      <c r="AB124" s="118" t="str">
        <f t="shared" si="714"/>
        <v/>
      </c>
      <c r="AC124" s="117" t="str">
        <f t="shared" ca="1" si="524"/>
        <v/>
      </c>
      <c r="AD124" s="118" t="str">
        <f t="shared" si="715"/>
        <v/>
      </c>
      <c r="AE124" s="117" t="str">
        <f t="shared" ca="1" si="526"/>
        <v/>
      </c>
      <c r="AF124" s="118" t="str">
        <f t="shared" si="716"/>
        <v/>
      </c>
      <c r="AG124" s="117" t="str">
        <f t="shared" ca="1" si="528"/>
        <v/>
      </c>
      <c r="AH124" s="118" t="str">
        <f t="shared" si="717"/>
        <v/>
      </c>
      <c r="AI124" s="117" t="str">
        <f t="shared" ca="1" si="530"/>
        <v/>
      </c>
      <c r="AJ124" s="118" t="str">
        <f t="shared" si="718"/>
        <v/>
      </c>
      <c r="AK124" s="117" t="str">
        <f t="shared" ca="1" si="532"/>
        <v/>
      </c>
      <c r="AL124" s="118" t="str">
        <f t="shared" si="719"/>
        <v/>
      </c>
      <c r="AM124" s="117" t="str">
        <f t="shared" ca="1" si="534"/>
        <v/>
      </c>
      <c r="AN124" s="118" t="str">
        <f t="shared" si="720"/>
        <v/>
      </c>
      <c r="AO124" s="117" t="str">
        <f t="shared" ca="1" si="536"/>
        <v/>
      </c>
      <c r="AP124" s="118" t="str">
        <f t="shared" si="721"/>
        <v/>
      </c>
      <c r="AQ124" s="117" t="str">
        <f t="shared" ca="1" si="538"/>
        <v/>
      </c>
      <c r="AR124" s="118" t="str">
        <f t="shared" si="722"/>
        <v/>
      </c>
    </row>
    <row r="125" spans="1:46" s="110" customFormat="1" ht="21" hidden="1" customHeight="1" x14ac:dyDescent="0.25">
      <c r="A125" s="328"/>
      <c r="B125" s="116" t="str">
        <f t="shared" si="508"/>
        <v/>
      </c>
      <c r="C125" s="117" t="str">
        <f t="shared" ca="1" si="509"/>
        <v/>
      </c>
      <c r="D125" s="118" t="str">
        <f t="shared" si="702"/>
        <v/>
      </c>
      <c r="E125" s="117" t="str">
        <f t="shared" ca="1" si="510"/>
        <v/>
      </c>
      <c r="F125" s="118" t="str">
        <f t="shared" si="703"/>
        <v/>
      </c>
      <c r="G125" s="117" t="str">
        <f t="shared" ca="1" si="511"/>
        <v/>
      </c>
      <c r="H125" s="118" t="str">
        <f t="shared" si="704"/>
        <v/>
      </c>
      <c r="I125" s="201" t="str">
        <f t="shared" ca="1" si="512"/>
        <v/>
      </c>
      <c r="J125" s="118" t="str">
        <f t="shared" si="705"/>
        <v/>
      </c>
      <c r="K125" s="117" t="str">
        <f t="shared" ca="1" si="513"/>
        <v/>
      </c>
      <c r="L125" s="118" t="str">
        <f t="shared" si="706"/>
        <v/>
      </c>
      <c r="M125" s="117" t="str">
        <f t="shared" ca="1" si="514"/>
        <v/>
      </c>
      <c r="N125" s="118" t="str">
        <f t="shared" si="707"/>
        <v/>
      </c>
      <c r="O125" s="117" t="str">
        <f t="shared" ca="1" si="515"/>
        <v/>
      </c>
      <c r="P125" s="118" t="str">
        <f t="shared" si="708"/>
        <v/>
      </c>
      <c r="Q125" s="117" t="str">
        <f t="shared" ca="1" si="516"/>
        <v/>
      </c>
      <c r="R125" s="118" t="str">
        <f t="shared" si="709"/>
        <v/>
      </c>
      <c r="S125" s="117" t="str">
        <f t="shared" ca="1" si="517"/>
        <v/>
      </c>
      <c r="T125" s="118" t="str">
        <f t="shared" si="710"/>
        <v/>
      </c>
      <c r="U125" s="117" t="str">
        <f t="shared" ca="1" si="518"/>
        <v/>
      </c>
      <c r="V125" s="118" t="str">
        <f t="shared" si="711"/>
        <v/>
      </c>
      <c r="W125" s="117" t="str">
        <f t="shared" ca="1" si="519"/>
        <v/>
      </c>
      <c r="X125" s="118" t="str">
        <f t="shared" si="712"/>
        <v/>
      </c>
      <c r="Y125" s="117" t="str">
        <f t="shared" ca="1" si="521"/>
        <v/>
      </c>
      <c r="Z125" s="118" t="str">
        <f t="shared" si="713"/>
        <v/>
      </c>
      <c r="AA125" s="117" t="str">
        <f t="shared" ca="1" si="522"/>
        <v/>
      </c>
      <c r="AB125" s="118" t="str">
        <f t="shared" si="714"/>
        <v/>
      </c>
      <c r="AC125" s="117" t="str">
        <f t="shared" ca="1" si="524"/>
        <v/>
      </c>
      <c r="AD125" s="118" t="str">
        <f t="shared" si="715"/>
        <v/>
      </c>
      <c r="AE125" s="117" t="str">
        <f t="shared" ca="1" si="526"/>
        <v/>
      </c>
      <c r="AF125" s="118" t="str">
        <f t="shared" si="716"/>
        <v/>
      </c>
      <c r="AG125" s="117" t="str">
        <f t="shared" ca="1" si="528"/>
        <v/>
      </c>
      <c r="AH125" s="118" t="str">
        <f t="shared" si="717"/>
        <v/>
      </c>
      <c r="AI125" s="117" t="str">
        <f t="shared" ca="1" si="530"/>
        <v/>
      </c>
      <c r="AJ125" s="118" t="str">
        <f t="shared" si="718"/>
        <v/>
      </c>
      <c r="AK125" s="117" t="str">
        <f t="shared" ca="1" si="532"/>
        <v/>
      </c>
      <c r="AL125" s="118" t="str">
        <f t="shared" si="719"/>
        <v/>
      </c>
      <c r="AM125" s="117" t="str">
        <f t="shared" ca="1" si="534"/>
        <v/>
      </c>
      <c r="AN125" s="118" t="str">
        <f t="shared" si="720"/>
        <v/>
      </c>
      <c r="AO125" s="117" t="str">
        <f t="shared" ca="1" si="536"/>
        <v/>
      </c>
      <c r="AP125" s="118" t="str">
        <f t="shared" si="721"/>
        <v/>
      </c>
      <c r="AQ125" s="117" t="str">
        <f t="shared" ca="1" si="538"/>
        <v/>
      </c>
      <c r="AR125" s="118" t="str">
        <f t="shared" si="722"/>
        <v/>
      </c>
    </row>
    <row r="126" spans="1:46" s="110" customFormat="1" ht="21" hidden="1" customHeight="1" x14ac:dyDescent="0.25">
      <c r="A126" s="328"/>
      <c r="B126" s="116" t="str">
        <f t="shared" si="508"/>
        <v/>
      </c>
      <c r="C126" s="117" t="str">
        <f t="shared" ca="1" si="509"/>
        <v/>
      </c>
      <c r="D126" s="118" t="str">
        <f t="shared" si="702"/>
        <v/>
      </c>
      <c r="E126" s="117" t="str">
        <f t="shared" ca="1" si="510"/>
        <v/>
      </c>
      <c r="F126" s="118" t="str">
        <f t="shared" si="703"/>
        <v/>
      </c>
      <c r="G126" s="117" t="str">
        <f t="shared" ca="1" si="511"/>
        <v/>
      </c>
      <c r="H126" s="118" t="str">
        <f t="shared" si="704"/>
        <v/>
      </c>
      <c r="I126" s="201" t="str">
        <f t="shared" ca="1" si="512"/>
        <v/>
      </c>
      <c r="J126" s="118" t="str">
        <f t="shared" si="705"/>
        <v/>
      </c>
      <c r="K126" s="117" t="str">
        <f t="shared" ca="1" si="513"/>
        <v/>
      </c>
      <c r="L126" s="118" t="str">
        <f t="shared" si="706"/>
        <v/>
      </c>
      <c r="M126" s="117" t="str">
        <f t="shared" ca="1" si="514"/>
        <v/>
      </c>
      <c r="N126" s="118" t="str">
        <f t="shared" si="707"/>
        <v/>
      </c>
      <c r="O126" s="117" t="str">
        <f t="shared" ca="1" si="515"/>
        <v/>
      </c>
      <c r="P126" s="118" t="str">
        <f t="shared" si="708"/>
        <v/>
      </c>
      <c r="Q126" s="117" t="str">
        <f t="shared" ca="1" si="516"/>
        <v/>
      </c>
      <c r="R126" s="118" t="str">
        <f t="shared" si="709"/>
        <v/>
      </c>
      <c r="S126" s="117" t="str">
        <f t="shared" ca="1" si="517"/>
        <v/>
      </c>
      <c r="T126" s="118" t="str">
        <f t="shared" si="710"/>
        <v/>
      </c>
      <c r="U126" s="117" t="str">
        <f t="shared" ca="1" si="518"/>
        <v/>
      </c>
      <c r="V126" s="118" t="str">
        <f t="shared" si="711"/>
        <v/>
      </c>
      <c r="W126" s="117" t="str">
        <f t="shared" ca="1" si="519"/>
        <v/>
      </c>
      <c r="X126" s="118" t="str">
        <f t="shared" si="712"/>
        <v/>
      </c>
      <c r="Y126" s="117" t="str">
        <f t="shared" ca="1" si="521"/>
        <v/>
      </c>
      <c r="Z126" s="118" t="str">
        <f t="shared" si="713"/>
        <v/>
      </c>
      <c r="AA126" s="117" t="str">
        <f t="shared" ca="1" si="522"/>
        <v/>
      </c>
      <c r="AB126" s="118" t="str">
        <f t="shared" si="714"/>
        <v/>
      </c>
      <c r="AC126" s="117" t="str">
        <f t="shared" ca="1" si="524"/>
        <v/>
      </c>
      <c r="AD126" s="118" t="str">
        <f t="shared" si="715"/>
        <v/>
      </c>
      <c r="AE126" s="117" t="str">
        <f t="shared" ca="1" si="526"/>
        <v/>
      </c>
      <c r="AF126" s="118" t="str">
        <f t="shared" si="716"/>
        <v/>
      </c>
      <c r="AG126" s="117" t="str">
        <f t="shared" ca="1" si="528"/>
        <v/>
      </c>
      <c r="AH126" s="118" t="str">
        <f t="shared" si="717"/>
        <v/>
      </c>
      <c r="AI126" s="117" t="str">
        <f t="shared" ca="1" si="530"/>
        <v/>
      </c>
      <c r="AJ126" s="118" t="str">
        <f t="shared" si="718"/>
        <v/>
      </c>
      <c r="AK126" s="117" t="str">
        <f t="shared" ca="1" si="532"/>
        <v/>
      </c>
      <c r="AL126" s="118" t="str">
        <f t="shared" si="719"/>
        <v/>
      </c>
      <c r="AM126" s="117" t="str">
        <f t="shared" ca="1" si="534"/>
        <v/>
      </c>
      <c r="AN126" s="118" t="str">
        <f t="shared" si="720"/>
        <v/>
      </c>
      <c r="AO126" s="117" t="str">
        <f t="shared" ca="1" si="536"/>
        <v/>
      </c>
      <c r="AP126" s="118" t="str">
        <f t="shared" si="721"/>
        <v/>
      </c>
      <c r="AQ126" s="117" t="str">
        <f t="shared" ca="1" si="538"/>
        <v/>
      </c>
      <c r="AR126" s="118" t="str">
        <f t="shared" si="722"/>
        <v/>
      </c>
    </row>
    <row r="127" spans="1:46" s="110" customFormat="1" ht="21" hidden="1" customHeight="1" x14ac:dyDescent="0.25">
      <c r="A127" s="328"/>
      <c r="B127" s="116" t="str">
        <f t="shared" si="508"/>
        <v/>
      </c>
      <c r="C127" s="117" t="str">
        <f t="shared" ca="1" si="509"/>
        <v/>
      </c>
      <c r="D127" s="118" t="str">
        <f t="shared" si="702"/>
        <v/>
      </c>
      <c r="E127" s="117" t="str">
        <f t="shared" ca="1" si="510"/>
        <v/>
      </c>
      <c r="F127" s="118" t="str">
        <f t="shared" si="703"/>
        <v/>
      </c>
      <c r="G127" s="117" t="str">
        <f t="shared" ca="1" si="511"/>
        <v/>
      </c>
      <c r="H127" s="118" t="str">
        <f t="shared" si="704"/>
        <v/>
      </c>
      <c r="I127" s="201" t="str">
        <f t="shared" ca="1" si="512"/>
        <v/>
      </c>
      <c r="J127" s="118" t="str">
        <f t="shared" si="705"/>
        <v/>
      </c>
      <c r="K127" s="117" t="str">
        <f t="shared" ca="1" si="513"/>
        <v/>
      </c>
      <c r="L127" s="118" t="str">
        <f t="shared" si="706"/>
        <v/>
      </c>
      <c r="M127" s="117" t="str">
        <f t="shared" ca="1" si="514"/>
        <v/>
      </c>
      <c r="N127" s="118" t="str">
        <f t="shared" si="707"/>
        <v/>
      </c>
      <c r="O127" s="117" t="str">
        <f t="shared" ca="1" si="515"/>
        <v/>
      </c>
      <c r="P127" s="118" t="str">
        <f t="shared" si="708"/>
        <v/>
      </c>
      <c r="Q127" s="117" t="str">
        <f t="shared" ca="1" si="516"/>
        <v/>
      </c>
      <c r="R127" s="118" t="str">
        <f t="shared" si="709"/>
        <v/>
      </c>
      <c r="S127" s="117" t="str">
        <f t="shared" ca="1" si="517"/>
        <v/>
      </c>
      <c r="T127" s="118" t="str">
        <f t="shared" si="710"/>
        <v/>
      </c>
      <c r="U127" s="117" t="str">
        <f t="shared" ca="1" si="518"/>
        <v/>
      </c>
      <c r="V127" s="118" t="str">
        <f t="shared" si="711"/>
        <v/>
      </c>
      <c r="W127" s="117" t="str">
        <f t="shared" ca="1" si="519"/>
        <v/>
      </c>
      <c r="X127" s="118" t="str">
        <f t="shared" si="712"/>
        <v/>
      </c>
      <c r="Y127" s="117" t="str">
        <f t="shared" ca="1" si="521"/>
        <v/>
      </c>
      <c r="Z127" s="118" t="str">
        <f t="shared" si="713"/>
        <v/>
      </c>
      <c r="AA127" s="117" t="str">
        <f t="shared" ca="1" si="522"/>
        <v/>
      </c>
      <c r="AB127" s="118" t="str">
        <f t="shared" si="714"/>
        <v/>
      </c>
      <c r="AC127" s="117" t="str">
        <f t="shared" ca="1" si="524"/>
        <v/>
      </c>
      <c r="AD127" s="118" t="str">
        <f t="shared" si="715"/>
        <v/>
      </c>
      <c r="AE127" s="117" t="str">
        <f t="shared" ca="1" si="526"/>
        <v/>
      </c>
      <c r="AF127" s="118" t="str">
        <f t="shared" si="716"/>
        <v/>
      </c>
      <c r="AG127" s="117" t="str">
        <f t="shared" ca="1" si="528"/>
        <v/>
      </c>
      <c r="AH127" s="118" t="str">
        <f t="shared" si="717"/>
        <v/>
      </c>
      <c r="AI127" s="117" t="str">
        <f t="shared" ca="1" si="530"/>
        <v/>
      </c>
      <c r="AJ127" s="118" t="str">
        <f t="shared" si="718"/>
        <v/>
      </c>
      <c r="AK127" s="117" t="str">
        <f t="shared" ca="1" si="532"/>
        <v/>
      </c>
      <c r="AL127" s="118" t="str">
        <f t="shared" si="719"/>
        <v/>
      </c>
      <c r="AM127" s="117" t="str">
        <f t="shared" ca="1" si="534"/>
        <v/>
      </c>
      <c r="AN127" s="118" t="str">
        <f t="shared" si="720"/>
        <v/>
      </c>
      <c r="AO127" s="117" t="str">
        <f t="shared" ca="1" si="536"/>
        <v/>
      </c>
      <c r="AP127" s="118" t="str">
        <f t="shared" si="721"/>
        <v/>
      </c>
      <c r="AQ127" s="117" t="str">
        <f t="shared" ca="1" si="538"/>
        <v/>
      </c>
      <c r="AR127" s="118" t="str">
        <f t="shared" si="722"/>
        <v/>
      </c>
    </row>
    <row r="128" spans="1:46" s="110" customFormat="1" ht="21" hidden="1" customHeight="1" x14ac:dyDescent="0.25">
      <c r="A128" s="328"/>
      <c r="B128" s="116" t="str">
        <f t="shared" si="508"/>
        <v/>
      </c>
      <c r="C128" s="117" t="str">
        <f t="shared" ca="1" si="509"/>
        <v/>
      </c>
      <c r="D128" s="118" t="str">
        <f t="shared" si="702"/>
        <v/>
      </c>
      <c r="E128" s="117" t="str">
        <f t="shared" ca="1" si="510"/>
        <v/>
      </c>
      <c r="F128" s="118" t="str">
        <f t="shared" si="703"/>
        <v/>
      </c>
      <c r="G128" s="117" t="str">
        <f t="shared" ca="1" si="511"/>
        <v/>
      </c>
      <c r="H128" s="118" t="str">
        <f t="shared" si="704"/>
        <v/>
      </c>
      <c r="I128" s="201" t="str">
        <f t="shared" ca="1" si="512"/>
        <v/>
      </c>
      <c r="J128" s="118" t="str">
        <f t="shared" si="705"/>
        <v/>
      </c>
      <c r="K128" s="117" t="str">
        <f t="shared" ca="1" si="513"/>
        <v/>
      </c>
      <c r="L128" s="118" t="str">
        <f t="shared" si="706"/>
        <v/>
      </c>
      <c r="M128" s="117" t="str">
        <f t="shared" ca="1" si="514"/>
        <v/>
      </c>
      <c r="N128" s="118" t="str">
        <f t="shared" si="707"/>
        <v/>
      </c>
      <c r="O128" s="117" t="str">
        <f t="shared" ca="1" si="515"/>
        <v/>
      </c>
      <c r="P128" s="118" t="str">
        <f t="shared" si="708"/>
        <v/>
      </c>
      <c r="Q128" s="117" t="str">
        <f t="shared" ca="1" si="516"/>
        <v/>
      </c>
      <c r="R128" s="118" t="str">
        <f t="shared" si="709"/>
        <v/>
      </c>
      <c r="S128" s="117" t="str">
        <f t="shared" ca="1" si="517"/>
        <v/>
      </c>
      <c r="T128" s="118" t="str">
        <f t="shared" si="710"/>
        <v/>
      </c>
      <c r="U128" s="117" t="str">
        <f t="shared" ca="1" si="518"/>
        <v/>
      </c>
      <c r="V128" s="118" t="str">
        <f t="shared" si="711"/>
        <v/>
      </c>
      <c r="W128" s="117" t="str">
        <f t="shared" ca="1" si="519"/>
        <v/>
      </c>
      <c r="X128" s="118" t="str">
        <f t="shared" si="712"/>
        <v/>
      </c>
      <c r="Y128" s="117" t="str">
        <f t="shared" ca="1" si="521"/>
        <v/>
      </c>
      <c r="Z128" s="118" t="str">
        <f t="shared" si="713"/>
        <v/>
      </c>
      <c r="AA128" s="117" t="str">
        <f t="shared" ca="1" si="522"/>
        <v/>
      </c>
      <c r="AB128" s="118" t="str">
        <f t="shared" si="714"/>
        <v/>
      </c>
      <c r="AC128" s="117" t="str">
        <f t="shared" ca="1" si="524"/>
        <v/>
      </c>
      <c r="AD128" s="118" t="str">
        <f t="shared" si="715"/>
        <v/>
      </c>
      <c r="AE128" s="117" t="str">
        <f t="shared" ca="1" si="526"/>
        <v/>
      </c>
      <c r="AF128" s="118" t="str">
        <f t="shared" si="716"/>
        <v/>
      </c>
      <c r="AG128" s="117" t="str">
        <f t="shared" ca="1" si="528"/>
        <v/>
      </c>
      <c r="AH128" s="118" t="str">
        <f t="shared" si="717"/>
        <v/>
      </c>
      <c r="AI128" s="117" t="str">
        <f t="shared" ca="1" si="530"/>
        <v/>
      </c>
      <c r="AJ128" s="118" t="str">
        <f t="shared" si="718"/>
        <v/>
      </c>
      <c r="AK128" s="117" t="str">
        <f t="shared" ca="1" si="532"/>
        <v/>
      </c>
      <c r="AL128" s="118" t="str">
        <f t="shared" si="719"/>
        <v/>
      </c>
      <c r="AM128" s="117" t="str">
        <f t="shared" ca="1" si="534"/>
        <v/>
      </c>
      <c r="AN128" s="118" t="str">
        <f t="shared" si="720"/>
        <v/>
      </c>
      <c r="AO128" s="117" t="str">
        <f t="shared" ca="1" si="536"/>
        <v/>
      </c>
      <c r="AP128" s="118" t="str">
        <f t="shared" si="721"/>
        <v/>
      </c>
      <c r="AQ128" s="117" t="str">
        <f t="shared" ca="1" si="538"/>
        <v/>
      </c>
      <c r="AR128" s="118" t="str">
        <f t="shared" si="722"/>
        <v/>
      </c>
    </row>
    <row r="129" spans="1:44" s="110" customFormat="1" ht="21" hidden="1" customHeight="1" x14ac:dyDescent="0.25">
      <c r="A129" s="328"/>
      <c r="B129" s="116" t="str">
        <f t="shared" si="508"/>
        <v/>
      </c>
      <c r="C129" s="117" t="str">
        <f t="shared" ca="1" si="509"/>
        <v/>
      </c>
      <c r="D129" s="118" t="str">
        <f t="shared" si="702"/>
        <v/>
      </c>
      <c r="E129" s="117" t="str">
        <f t="shared" ca="1" si="510"/>
        <v/>
      </c>
      <c r="F129" s="118" t="str">
        <f t="shared" si="703"/>
        <v/>
      </c>
      <c r="G129" s="117" t="str">
        <f t="shared" ca="1" si="511"/>
        <v/>
      </c>
      <c r="H129" s="118" t="str">
        <f t="shared" si="704"/>
        <v/>
      </c>
      <c r="I129" s="201" t="str">
        <f t="shared" ca="1" si="512"/>
        <v/>
      </c>
      <c r="J129" s="118" t="str">
        <f t="shared" si="705"/>
        <v/>
      </c>
      <c r="K129" s="117" t="str">
        <f t="shared" ca="1" si="513"/>
        <v/>
      </c>
      <c r="L129" s="118" t="str">
        <f t="shared" si="706"/>
        <v/>
      </c>
      <c r="M129" s="117" t="str">
        <f t="shared" ca="1" si="514"/>
        <v/>
      </c>
      <c r="N129" s="118" t="str">
        <f t="shared" si="707"/>
        <v/>
      </c>
      <c r="O129" s="117" t="str">
        <f t="shared" ca="1" si="515"/>
        <v/>
      </c>
      <c r="P129" s="118" t="str">
        <f t="shared" si="708"/>
        <v/>
      </c>
      <c r="Q129" s="117" t="str">
        <f t="shared" ca="1" si="516"/>
        <v/>
      </c>
      <c r="R129" s="118" t="str">
        <f t="shared" si="709"/>
        <v/>
      </c>
      <c r="S129" s="117" t="str">
        <f t="shared" ca="1" si="517"/>
        <v/>
      </c>
      <c r="T129" s="118" t="str">
        <f t="shared" si="710"/>
        <v/>
      </c>
      <c r="U129" s="117" t="str">
        <f t="shared" ca="1" si="518"/>
        <v/>
      </c>
      <c r="V129" s="118" t="str">
        <f t="shared" si="711"/>
        <v/>
      </c>
      <c r="W129" s="117" t="str">
        <f t="shared" ca="1" si="519"/>
        <v/>
      </c>
      <c r="X129" s="118" t="str">
        <f t="shared" si="712"/>
        <v/>
      </c>
      <c r="Y129" s="117" t="str">
        <f t="shared" ca="1" si="521"/>
        <v/>
      </c>
      <c r="Z129" s="118" t="str">
        <f t="shared" si="713"/>
        <v/>
      </c>
      <c r="AA129" s="117" t="str">
        <f t="shared" ca="1" si="522"/>
        <v/>
      </c>
      <c r="AB129" s="118" t="str">
        <f t="shared" si="714"/>
        <v/>
      </c>
      <c r="AC129" s="117" t="str">
        <f t="shared" ca="1" si="524"/>
        <v/>
      </c>
      <c r="AD129" s="118" t="str">
        <f t="shared" si="715"/>
        <v/>
      </c>
      <c r="AE129" s="117" t="str">
        <f t="shared" ca="1" si="526"/>
        <v/>
      </c>
      <c r="AF129" s="118" t="str">
        <f t="shared" si="716"/>
        <v/>
      </c>
      <c r="AG129" s="117" t="str">
        <f t="shared" ca="1" si="528"/>
        <v/>
      </c>
      <c r="AH129" s="118" t="str">
        <f t="shared" si="717"/>
        <v/>
      </c>
      <c r="AI129" s="117" t="str">
        <f t="shared" ca="1" si="530"/>
        <v/>
      </c>
      <c r="AJ129" s="118" t="str">
        <f t="shared" si="718"/>
        <v/>
      </c>
      <c r="AK129" s="117" t="str">
        <f t="shared" ca="1" si="532"/>
        <v/>
      </c>
      <c r="AL129" s="118" t="str">
        <f t="shared" si="719"/>
        <v/>
      </c>
      <c r="AM129" s="117" t="str">
        <f t="shared" ca="1" si="534"/>
        <v/>
      </c>
      <c r="AN129" s="118" t="str">
        <f t="shared" si="720"/>
        <v/>
      </c>
      <c r="AO129" s="117" t="str">
        <f t="shared" ca="1" si="536"/>
        <v/>
      </c>
      <c r="AP129" s="118" t="str">
        <f t="shared" si="721"/>
        <v/>
      </c>
      <c r="AQ129" s="117" t="str">
        <f t="shared" ca="1" si="538"/>
        <v/>
      </c>
      <c r="AR129" s="118" t="str">
        <f t="shared" si="722"/>
        <v/>
      </c>
    </row>
    <row r="130" spans="1:44" s="110" customFormat="1" ht="21" hidden="1" customHeight="1" x14ac:dyDescent="0.25">
      <c r="A130" s="328"/>
      <c r="B130" s="116" t="str">
        <f t="shared" si="508"/>
        <v/>
      </c>
      <c r="C130" s="117" t="str">
        <f t="shared" ca="1" si="509"/>
        <v/>
      </c>
      <c r="D130" s="118" t="str">
        <f t="shared" si="702"/>
        <v/>
      </c>
      <c r="E130" s="117" t="str">
        <f t="shared" ca="1" si="510"/>
        <v/>
      </c>
      <c r="F130" s="118" t="str">
        <f t="shared" si="703"/>
        <v/>
      </c>
      <c r="G130" s="117" t="str">
        <f t="shared" ca="1" si="511"/>
        <v/>
      </c>
      <c r="H130" s="118" t="str">
        <f t="shared" si="704"/>
        <v/>
      </c>
      <c r="I130" s="201" t="str">
        <f t="shared" ca="1" si="512"/>
        <v/>
      </c>
      <c r="J130" s="118" t="str">
        <f t="shared" si="705"/>
        <v/>
      </c>
      <c r="K130" s="117" t="str">
        <f t="shared" ca="1" si="513"/>
        <v/>
      </c>
      <c r="L130" s="118" t="str">
        <f t="shared" si="706"/>
        <v/>
      </c>
      <c r="M130" s="117" t="str">
        <f t="shared" ca="1" si="514"/>
        <v/>
      </c>
      <c r="N130" s="118" t="str">
        <f t="shared" si="707"/>
        <v/>
      </c>
      <c r="O130" s="117" t="str">
        <f t="shared" ca="1" si="515"/>
        <v/>
      </c>
      <c r="P130" s="118" t="str">
        <f t="shared" si="708"/>
        <v/>
      </c>
      <c r="Q130" s="117" t="str">
        <f t="shared" ca="1" si="516"/>
        <v/>
      </c>
      <c r="R130" s="118" t="str">
        <f t="shared" si="709"/>
        <v/>
      </c>
      <c r="S130" s="117" t="str">
        <f t="shared" ca="1" si="517"/>
        <v/>
      </c>
      <c r="T130" s="118" t="str">
        <f t="shared" si="710"/>
        <v/>
      </c>
      <c r="U130" s="117" t="str">
        <f t="shared" ca="1" si="518"/>
        <v/>
      </c>
      <c r="V130" s="118" t="str">
        <f t="shared" si="711"/>
        <v/>
      </c>
      <c r="W130" s="117" t="str">
        <f t="shared" ca="1" si="519"/>
        <v/>
      </c>
      <c r="X130" s="118" t="str">
        <f t="shared" si="712"/>
        <v/>
      </c>
      <c r="Y130" s="117" t="str">
        <f t="shared" ca="1" si="521"/>
        <v/>
      </c>
      <c r="Z130" s="118" t="str">
        <f t="shared" si="713"/>
        <v/>
      </c>
      <c r="AA130" s="117" t="str">
        <f t="shared" ca="1" si="522"/>
        <v/>
      </c>
      <c r="AB130" s="118" t="str">
        <f t="shared" si="714"/>
        <v/>
      </c>
      <c r="AC130" s="117" t="str">
        <f t="shared" ca="1" si="524"/>
        <v/>
      </c>
      <c r="AD130" s="118" t="str">
        <f t="shared" si="715"/>
        <v/>
      </c>
      <c r="AE130" s="117" t="str">
        <f t="shared" ca="1" si="526"/>
        <v/>
      </c>
      <c r="AF130" s="118" t="str">
        <f t="shared" si="716"/>
        <v/>
      </c>
      <c r="AG130" s="117" t="str">
        <f t="shared" ca="1" si="528"/>
        <v/>
      </c>
      <c r="AH130" s="118" t="str">
        <f t="shared" si="717"/>
        <v/>
      </c>
      <c r="AI130" s="117" t="str">
        <f t="shared" ca="1" si="530"/>
        <v/>
      </c>
      <c r="AJ130" s="118" t="str">
        <f t="shared" si="718"/>
        <v/>
      </c>
      <c r="AK130" s="117" t="str">
        <f t="shared" ca="1" si="532"/>
        <v/>
      </c>
      <c r="AL130" s="118" t="str">
        <f t="shared" si="719"/>
        <v/>
      </c>
      <c r="AM130" s="117" t="str">
        <f t="shared" ca="1" si="534"/>
        <v/>
      </c>
      <c r="AN130" s="118" t="str">
        <f t="shared" si="720"/>
        <v/>
      </c>
      <c r="AO130" s="117" t="str">
        <f t="shared" ca="1" si="536"/>
        <v/>
      </c>
      <c r="AP130" s="118" t="str">
        <f t="shared" si="721"/>
        <v/>
      </c>
      <c r="AQ130" s="117" t="str">
        <f t="shared" ca="1" si="538"/>
        <v/>
      </c>
      <c r="AR130" s="118" t="str">
        <f t="shared" si="722"/>
        <v/>
      </c>
    </row>
    <row r="131" spans="1:44" s="110" customFormat="1" ht="21" hidden="1" customHeight="1" x14ac:dyDescent="0.25">
      <c r="A131" s="328"/>
      <c r="B131" s="116" t="str">
        <f t="shared" si="508"/>
        <v/>
      </c>
      <c r="C131" s="117" t="str">
        <f t="shared" ca="1" si="509"/>
        <v/>
      </c>
      <c r="D131" s="118" t="str">
        <f t="shared" si="702"/>
        <v/>
      </c>
      <c r="E131" s="117" t="str">
        <f t="shared" ca="1" si="510"/>
        <v/>
      </c>
      <c r="F131" s="118" t="str">
        <f t="shared" si="703"/>
        <v/>
      </c>
      <c r="G131" s="117" t="str">
        <f t="shared" ca="1" si="511"/>
        <v/>
      </c>
      <c r="H131" s="118" t="str">
        <f t="shared" si="704"/>
        <v/>
      </c>
      <c r="I131" s="201" t="str">
        <f t="shared" ca="1" si="512"/>
        <v/>
      </c>
      <c r="J131" s="118" t="str">
        <f t="shared" si="705"/>
        <v/>
      </c>
      <c r="K131" s="117" t="str">
        <f t="shared" ca="1" si="513"/>
        <v/>
      </c>
      <c r="L131" s="118" t="str">
        <f t="shared" si="706"/>
        <v/>
      </c>
      <c r="M131" s="117" t="str">
        <f t="shared" ca="1" si="514"/>
        <v/>
      </c>
      <c r="N131" s="118" t="str">
        <f t="shared" si="707"/>
        <v/>
      </c>
      <c r="O131" s="117" t="str">
        <f t="shared" ca="1" si="515"/>
        <v/>
      </c>
      <c r="P131" s="118" t="str">
        <f t="shared" si="708"/>
        <v/>
      </c>
      <c r="Q131" s="117" t="str">
        <f t="shared" ca="1" si="516"/>
        <v/>
      </c>
      <c r="R131" s="118" t="str">
        <f t="shared" si="709"/>
        <v/>
      </c>
      <c r="S131" s="117" t="str">
        <f t="shared" ca="1" si="517"/>
        <v/>
      </c>
      <c r="T131" s="118" t="str">
        <f t="shared" si="710"/>
        <v/>
      </c>
      <c r="U131" s="117" t="str">
        <f t="shared" ca="1" si="518"/>
        <v/>
      </c>
      <c r="V131" s="118" t="str">
        <f t="shared" si="711"/>
        <v/>
      </c>
      <c r="W131" s="117" t="str">
        <f t="shared" ca="1" si="519"/>
        <v/>
      </c>
      <c r="X131" s="118" t="str">
        <f t="shared" si="712"/>
        <v/>
      </c>
      <c r="Y131" s="117" t="str">
        <f t="shared" ca="1" si="521"/>
        <v/>
      </c>
      <c r="Z131" s="118" t="str">
        <f t="shared" si="713"/>
        <v/>
      </c>
      <c r="AA131" s="117" t="str">
        <f t="shared" ca="1" si="522"/>
        <v/>
      </c>
      <c r="AB131" s="118" t="str">
        <f t="shared" si="714"/>
        <v/>
      </c>
      <c r="AC131" s="117" t="str">
        <f t="shared" ca="1" si="524"/>
        <v/>
      </c>
      <c r="AD131" s="118" t="str">
        <f t="shared" si="715"/>
        <v/>
      </c>
      <c r="AE131" s="117" t="str">
        <f t="shared" ca="1" si="526"/>
        <v/>
      </c>
      <c r="AF131" s="118" t="str">
        <f t="shared" si="716"/>
        <v/>
      </c>
      <c r="AG131" s="117" t="str">
        <f t="shared" ca="1" si="528"/>
        <v/>
      </c>
      <c r="AH131" s="118" t="str">
        <f t="shared" si="717"/>
        <v/>
      </c>
      <c r="AI131" s="117" t="str">
        <f t="shared" ca="1" si="530"/>
        <v/>
      </c>
      <c r="AJ131" s="118" t="str">
        <f t="shared" si="718"/>
        <v/>
      </c>
      <c r="AK131" s="117" t="str">
        <f t="shared" ca="1" si="532"/>
        <v/>
      </c>
      <c r="AL131" s="118" t="str">
        <f t="shared" si="719"/>
        <v/>
      </c>
      <c r="AM131" s="117" t="str">
        <f t="shared" ca="1" si="534"/>
        <v/>
      </c>
      <c r="AN131" s="118" t="str">
        <f t="shared" si="720"/>
        <v/>
      </c>
      <c r="AO131" s="117" t="str">
        <f t="shared" ca="1" si="536"/>
        <v/>
      </c>
      <c r="AP131" s="118" t="str">
        <f t="shared" si="721"/>
        <v/>
      </c>
      <c r="AQ131" s="117" t="str">
        <f t="shared" ca="1" si="538"/>
        <v/>
      </c>
      <c r="AR131" s="118" t="str">
        <f t="shared" si="722"/>
        <v/>
      </c>
    </row>
    <row r="132" spans="1:44" s="110" customFormat="1" ht="21" hidden="1" customHeight="1" x14ac:dyDescent="0.25">
      <c r="A132" s="328"/>
      <c r="B132" s="116" t="str">
        <f t="shared" si="508"/>
        <v/>
      </c>
      <c r="C132" s="117" t="str">
        <f t="shared" ca="1" si="509"/>
        <v/>
      </c>
      <c r="D132" s="118" t="str">
        <f t="shared" si="702"/>
        <v/>
      </c>
      <c r="E132" s="117" t="str">
        <f t="shared" ca="1" si="510"/>
        <v/>
      </c>
      <c r="F132" s="118" t="str">
        <f t="shared" si="703"/>
        <v/>
      </c>
      <c r="G132" s="117" t="str">
        <f t="shared" ca="1" si="511"/>
        <v/>
      </c>
      <c r="H132" s="118" t="str">
        <f t="shared" si="704"/>
        <v/>
      </c>
      <c r="I132" s="201" t="str">
        <f t="shared" ca="1" si="512"/>
        <v/>
      </c>
      <c r="J132" s="118" t="str">
        <f t="shared" si="705"/>
        <v/>
      </c>
      <c r="K132" s="117" t="str">
        <f t="shared" ca="1" si="513"/>
        <v/>
      </c>
      <c r="L132" s="118" t="str">
        <f t="shared" si="706"/>
        <v/>
      </c>
      <c r="M132" s="117" t="str">
        <f t="shared" ca="1" si="514"/>
        <v/>
      </c>
      <c r="N132" s="118" t="str">
        <f t="shared" si="707"/>
        <v/>
      </c>
      <c r="O132" s="117" t="str">
        <f t="shared" ca="1" si="515"/>
        <v/>
      </c>
      <c r="P132" s="118" t="str">
        <f t="shared" si="708"/>
        <v/>
      </c>
      <c r="Q132" s="117" t="str">
        <f t="shared" ca="1" si="516"/>
        <v/>
      </c>
      <c r="R132" s="118" t="str">
        <f t="shared" si="709"/>
        <v/>
      </c>
      <c r="S132" s="117" t="str">
        <f t="shared" ca="1" si="517"/>
        <v/>
      </c>
      <c r="T132" s="118" t="str">
        <f t="shared" si="710"/>
        <v/>
      </c>
      <c r="U132" s="117" t="str">
        <f t="shared" ca="1" si="518"/>
        <v/>
      </c>
      <c r="V132" s="118" t="str">
        <f t="shared" si="711"/>
        <v/>
      </c>
      <c r="W132" s="117" t="str">
        <f t="shared" ca="1" si="519"/>
        <v/>
      </c>
      <c r="X132" s="118" t="str">
        <f t="shared" si="712"/>
        <v/>
      </c>
      <c r="Y132" s="117" t="str">
        <f t="shared" ca="1" si="521"/>
        <v/>
      </c>
      <c r="Z132" s="118" t="str">
        <f t="shared" si="713"/>
        <v/>
      </c>
      <c r="AA132" s="117" t="str">
        <f t="shared" ca="1" si="522"/>
        <v/>
      </c>
      <c r="AB132" s="118" t="str">
        <f t="shared" si="714"/>
        <v/>
      </c>
      <c r="AC132" s="117" t="str">
        <f t="shared" ca="1" si="524"/>
        <v/>
      </c>
      <c r="AD132" s="118" t="str">
        <f t="shared" si="715"/>
        <v/>
      </c>
      <c r="AE132" s="117" t="str">
        <f t="shared" ca="1" si="526"/>
        <v/>
      </c>
      <c r="AF132" s="118" t="str">
        <f t="shared" si="716"/>
        <v/>
      </c>
      <c r="AG132" s="117" t="str">
        <f t="shared" ca="1" si="528"/>
        <v/>
      </c>
      <c r="AH132" s="118" t="str">
        <f t="shared" si="717"/>
        <v/>
      </c>
      <c r="AI132" s="117" t="str">
        <f t="shared" ca="1" si="530"/>
        <v/>
      </c>
      <c r="AJ132" s="118" t="str">
        <f t="shared" si="718"/>
        <v/>
      </c>
      <c r="AK132" s="117" t="str">
        <f t="shared" ca="1" si="532"/>
        <v/>
      </c>
      <c r="AL132" s="118" t="str">
        <f t="shared" si="719"/>
        <v/>
      </c>
      <c r="AM132" s="117" t="str">
        <f t="shared" ca="1" si="534"/>
        <v/>
      </c>
      <c r="AN132" s="118" t="str">
        <f t="shared" si="720"/>
        <v/>
      </c>
      <c r="AO132" s="117" t="str">
        <f t="shared" ca="1" si="536"/>
        <v/>
      </c>
      <c r="AP132" s="118" t="str">
        <f t="shared" si="721"/>
        <v/>
      </c>
      <c r="AQ132" s="117" t="str">
        <f t="shared" ca="1" si="538"/>
        <v/>
      </c>
      <c r="AR132" s="118" t="str">
        <f t="shared" si="722"/>
        <v/>
      </c>
    </row>
    <row r="133" spans="1:44" s="110" customFormat="1" ht="21" hidden="1" customHeight="1" x14ac:dyDescent="0.25">
      <c r="A133" s="328"/>
      <c r="B133" s="116" t="str">
        <f t="shared" si="508"/>
        <v/>
      </c>
      <c r="C133" s="117" t="str">
        <f t="shared" ca="1" si="509"/>
        <v/>
      </c>
      <c r="D133" s="118" t="str">
        <f t="shared" si="702"/>
        <v/>
      </c>
      <c r="E133" s="117" t="str">
        <f t="shared" ca="1" si="510"/>
        <v/>
      </c>
      <c r="F133" s="118" t="str">
        <f t="shared" si="703"/>
        <v/>
      </c>
      <c r="G133" s="117" t="str">
        <f t="shared" ca="1" si="511"/>
        <v/>
      </c>
      <c r="H133" s="118" t="str">
        <f t="shared" si="704"/>
        <v/>
      </c>
      <c r="I133" s="201" t="str">
        <f t="shared" ca="1" si="512"/>
        <v/>
      </c>
      <c r="J133" s="118" t="str">
        <f t="shared" si="705"/>
        <v/>
      </c>
      <c r="K133" s="117" t="str">
        <f t="shared" ca="1" si="513"/>
        <v/>
      </c>
      <c r="L133" s="118" t="str">
        <f t="shared" si="706"/>
        <v/>
      </c>
      <c r="M133" s="117" t="str">
        <f t="shared" ca="1" si="514"/>
        <v/>
      </c>
      <c r="N133" s="118" t="str">
        <f t="shared" si="707"/>
        <v/>
      </c>
      <c r="O133" s="117" t="str">
        <f t="shared" ca="1" si="515"/>
        <v/>
      </c>
      <c r="P133" s="118" t="str">
        <f t="shared" si="708"/>
        <v/>
      </c>
      <c r="Q133" s="117" t="str">
        <f t="shared" ca="1" si="516"/>
        <v/>
      </c>
      <c r="R133" s="118" t="str">
        <f t="shared" si="709"/>
        <v/>
      </c>
      <c r="S133" s="117" t="str">
        <f t="shared" ca="1" si="517"/>
        <v/>
      </c>
      <c r="T133" s="118" t="str">
        <f t="shared" si="710"/>
        <v/>
      </c>
      <c r="U133" s="117" t="str">
        <f t="shared" ca="1" si="518"/>
        <v/>
      </c>
      <c r="V133" s="118" t="str">
        <f t="shared" si="711"/>
        <v/>
      </c>
      <c r="W133" s="117" t="str">
        <f t="shared" ca="1" si="519"/>
        <v/>
      </c>
      <c r="X133" s="118" t="str">
        <f t="shared" si="712"/>
        <v/>
      </c>
      <c r="Y133" s="117" t="str">
        <f t="shared" ca="1" si="521"/>
        <v/>
      </c>
      <c r="Z133" s="118" t="str">
        <f t="shared" si="713"/>
        <v/>
      </c>
      <c r="AA133" s="117" t="str">
        <f t="shared" ca="1" si="522"/>
        <v/>
      </c>
      <c r="AB133" s="118" t="str">
        <f t="shared" si="714"/>
        <v/>
      </c>
      <c r="AC133" s="117" t="str">
        <f t="shared" ca="1" si="524"/>
        <v/>
      </c>
      <c r="AD133" s="118" t="str">
        <f t="shared" si="715"/>
        <v/>
      </c>
      <c r="AE133" s="117" t="str">
        <f t="shared" ca="1" si="526"/>
        <v/>
      </c>
      <c r="AF133" s="118" t="str">
        <f t="shared" si="716"/>
        <v/>
      </c>
      <c r="AG133" s="117" t="str">
        <f t="shared" ca="1" si="528"/>
        <v/>
      </c>
      <c r="AH133" s="118" t="str">
        <f t="shared" si="717"/>
        <v/>
      </c>
      <c r="AI133" s="117" t="str">
        <f t="shared" ca="1" si="530"/>
        <v/>
      </c>
      <c r="AJ133" s="118" t="str">
        <f t="shared" si="718"/>
        <v/>
      </c>
      <c r="AK133" s="117" t="str">
        <f t="shared" ca="1" si="532"/>
        <v/>
      </c>
      <c r="AL133" s="118" t="str">
        <f t="shared" si="719"/>
        <v/>
      </c>
      <c r="AM133" s="117" t="str">
        <f t="shared" ca="1" si="534"/>
        <v/>
      </c>
      <c r="AN133" s="118" t="str">
        <f t="shared" si="720"/>
        <v/>
      </c>
      <c r="AO133" s="117" t="str">
        <f t="shared" ca="1" si="536"/>
        <v/>
      </c>
      <c r="AP133" s="118" t="str">
        <f t="shared" si="721"/>
        <v/>
      </c>
      <c r="AQ133" s="117" t="str">
        <f t="shared" ca="1" si="538"/>
        <v/>
      </c>
      <c r="AR133" s="118" t="str">
        <f t="shared" si="722"/>
        <v/>
      </c>
    </row>
    <row r="134" spans="1:44" s="110" customFormat="1" ht="21" hidden="1" customHeight="1" x14ac:dyDescent="0.25">
      <c r="A134" s="328"/>
      <c r="B134" s="116" t="str">
        <f t="shared" si="508"/>
        <v/>
      </c>
      <c r="C134" s="117" t="str">
        <f t="shared" ca="1" si="509"/>
        <v/>
      </c>
      <c r="D134" s="118" t="str">
        <f t="shared" si="702"/>
        <v/>
      </c>
      <c r="E134" s="117" t="str">
        <f t="shared" ca="1" si="510"/>
        <v/>
      </c>
      <c r="F134" s="118" t="str">
        <f t="shared" si="703"/>
        <v/>
      </c>
      <c r="G134" s="117" t="str">
        <f t="shared" ca="1" si="511"/>
        <v/>
      </c>
      <c r="H134" s="118" t="str">
        <f t="shared" si="704"/>
        <v/>
      </c>
      <c r="I134" s="201" t="str">
        <f t="shared" ca="1" si="512"/>
        <v/>
      </c>
      <c r="J134" s="118" t="str">
        <f t="shared" si="705"/>
        <v/>
      </c>
      <c r="K134" s="117" t="str">
        <f t="shared" ca="1" si="513"/>
        <v/>
      </c>
      <c r="L134" s="118" t="str">
        <f t="shared" si="706"/>
        <v/>
      </c>
      <c r="M134" s="117" t="str">
        <f t="shared" ca="1" si="514"/>
        <v/>
      </c>
      <c r="N134" s="118" t="str">
        <f t="shared" si="707"/>
        <v/>
      </c>
      <c r="O134" s="117" t="str">
        <f t="shared" ca="1" si="515"/>
        <v/>
      </c>
      <c r="P134" s="118" t="str">
        <f t="shared" si="708"/>
        <v/>
      </c>
      <c r="Q134" s="117" t="str">
        <f t="shared" ca="1" si="516"/>
        <v/>
      </c>
      <c r="R134" s="118" t="str">
        <f t="shared" si="709"/>
        <v/>
      </c>
      <c r="S134" s="117" t="str">
        <f t="shared" ca="1" si="517"/>
        <v/>
      </c>
      <c r="T134" s="118" t="str">
        <f t="shared" si="710"/>
        <v/>
      </c>
      <c r="U134" s="117" t="str">
        <f t="shared" ca="1" si="518"/>
        <v/>
      </c>
      <c r="V134" s="118" t="str">
        <f t="shared" si="711"/>
        <v/>
      </c>
      <c r="W134" s="117" t="str">
        <f t="shared" ca="1" si="519"/>
        <v/>
      </c>
      <c r="X134" s="118" t="str">
        <f t="shared" si="712"/>
        <v/>
      </c>
      <c r="Y134" s="117" t="str">
        <f t="shared" ca="1" si="521"/>
        <v/>
      </c>
      <c r="Z134" s="118" t="str">
        <f t="shared" si="713"/>
        <v/>
      </c>
      <c r="AA134" s="117" t="str">
        <f t="shared" ca="1" si="522"/>
        <v/>
      </c>
      <c r="AB134" s="118" t="str">
        <f t="shared" si="714"/>
        <v/>
      </c>
      <c r="AC134" s="117" t="str">
        <f t="shared" ca="1" si="524"/>
        <v/>
      </c>
      <c r="AD134" s="118" t="str">
        <f t="shared" si="715"/>
        <v/>
      </c>
      <c r="AE134" s="117" t="str">
        <f t="shared" ca="1" si="526"/>
        <v/>
      </c>
      <c r="AF134" s="118" t="str">
        <f t="shared" si="716"/>
        <v/>
      </c>
      <c r="AG134" s="117" t="str">
        <f t="shared" ca="1" si="528"/>
        <v/>
      </c>
      <c r="AH134" s="118" t="str">
        <f t="shared" si="717"/>
        <v/>
      </c>
      <c r="AI134" s="117" t="str">
        <f t="shared" ca="1" si="530"/>
        <v/>
      </c>
      <c r="AJ134" s="118" t="str">
        <f t="shared" si="718"/>
        <v/>
      </c>
      <c r="AK134" s="117" t="str">
        <f t="shared" ca="1" si="532"/>
        <v/>
      </c>
      <c r="AL134" s="118" t="str">
        <f t="shared" si="719"/>
        <v/>
      </c>
      <c r="AM134" s="117" t="str">
        <f t="shared" ca="1" si="534"/>
        <v/>
      </c>
      <c r="AN134" s="118" t="str">
        <f t="shared" si="720"/>
        <v/>
      </c>
      <c r="AO134" s="117" t="str">
        <f t="shared" ca="1" si="536"/>
        <v/>
      </c>
      <c r="AP134" s="118" t="str">
        <f t="shared" si="721"/>
        <v/>
      </c>
      <c r="AQ134" s="117" t="str">
        <f t="shared" ca="1" si="538"/>
        <v/>
      </c>
      <c r="AR134" s="118" t="str">
        <f t="shared" si="722"/>
        <v/>
      </c>
    </row>
    <row r="135" spans="1:44" s="110" customFormat="1" ht="26.25" hidden="1" customHeight="1" x14ac:dyDescent="0.25">
      <c r="A135" s="328"/>
      <c r="B135" s="116" t="str">
        <f t="shared" si="508"/>
        <v/>
      </c>
      <c r="C135" s="117" t="str">
        <f t="shared" ca="1" si="509"/>
        <v/>
      </c>
      <c r="D135" s="118" t="str">
        <f t="shared" si="702"/>
        <v/>
      </c>
      <c r="E135" s="117" t="str">
        <f t="shared" ca="1" si="510"/>
        <v/>
      </c>
      <c r="F135" s="118" t="str">
        <f t="shared" si="703"/>
        <v/>
      </c>
      <c r="G135" s="117" t="str">
        <f t="shared" ca="1" si="511"/>
        <v/>
      </c>
      <c r="H135" s="118" t="str">
        <f t="shared" si="704"/>
        <v/>
      </c>
      <c r="I135" s="201" t="str">
        <f t="shared" ca="1" si="512"/>
        <v/>
      </c>
      <c r="J135" s="118" t="str">
        <f t="shared" si="705"/>
        <v/>
      </c>
      <c r="K135" s="117" t="str">
        <f t="shared" ca="1" si="513"/>
        <v/>
      </c>
      <c r="L135" s="118" t="str">
        <f t="shared" si="706"/>
        <v/>
      </c>
      <c r="M135" s="117" t="str">
        <f t="shared" ca="1" si="514"/>
        <v/>
      </c>
      <c r="N135" s="118" t="str">
        <f t="shared" si="707"/>
        <v/>
      </c>
      <c r="O135" s="117" t="str">
        <f t="shared" ca="1" si="515"/>
        <v/>
      </c>
      <c r="P135" s="118" t="str">
        <f t="shared" si="708"/>
        <v/>
      </c>
      <c r="Q135" s="117" t="str">
        <f t="shared" ca="1" si="516"/>
        <v/>
      </c>
      <c r="R135" s="118" t="str">
        <f t="shared" si="709"/>
        <v/>
      </c>
      <c r="S135" s="117" t="str">
        <f t="shared" ca="1" si="517"/>
        <v/>
      </c>
      <c r="T135" s="118" t="str">
        <f t="shared" si="710"/>
        <v/>
      </c>
      <c r="U135" s="117" t="str">
        <f t="shared" ca="1" si="518"/>
        <v/>
      </c>
      <c r="V135" s="118" t="str">
        <f t="shared" si="711"/>
        <v/>
      </c>
      <c r="W135" s="117" t="str">
        <f t="shared" ca="1" si="519"/>
        <v/>
      </c>
      <c r="X135" s="118" t="str">
        <f t="shared" si="712"/>
        <v/>
      </c>
      <c r="Y135" s="117" t="str">
        <f t="shared" ca="1" si="521"/>
        <v/>
      </c>
      <c r="Z135" s="118" t="str">
        <f t="shared" si="713"/>
        <v/>
      </c>
      <c r="AA135" s="117" t="str">
        <f t="shared" ca="1" si="522"/>
        <v/>
      </c>
      <c r="AB135" s="118" t="str">
        <f t="shared" si="714"/>
        <v/>
      </c>
      <c r="AC135" s="117" t="str">
        <f t="shared" ca="1" si="524"/>
        <v/>
      </c>
      <c r="AD135" s="118" t="str">
        <f t="shared" si="715"/>
        <v/>
      </c>
      <c r="AE135" s="117" t="str">
        <f t="shared" ca="1" si="526"/>
        <v/>
      </c>
      <c r="AF135" s="118" t="str">
        <f t="shared" si="716"/>
        <v/>
      </c>
      <c r="AG135" s="117" t="str">
        <f t="shared" ca="1" si="528"/>
        <v/>
      </c>
      <c r="AH135" s="118" t="str">
        <f t="shared" si="717"/>
        <v/>
      </c>
      <c r="AI135" s="117" t="str">
        <f t="shared" ca="1" si="530"/>
        <v/>
      </c>
      <c r="AJ135" s="118" t="str">
        <f t="shared" si="718"/>
        <v/>
      </c>
      <c r="AK135" s="117" t="str">
        <f t="shared" ca="1" si="532"/>
        <v/>
      </c>
      <c r="AL135" s="118" t="str">
        <f t="shared" si="719"/>
        <v/>
      </c>
      <c r="AM135" s="117" t="str">
        <f t="shared" ca="1" si="534"/>
        <v/>
      </c>
      <c r="AN135" s="118" t="str">
        <f t="shared" si="720"/>
        <v/>
      </c>
      <c r="AO135" s="117" t="str">
        <f t="shared" ca="1" si="536"/>
        <v/>
      </c>
      <c r="AP135" s="118" t="str">
        <f t="shared" si="721"/>
        <v/>
      </c>
      <c r="AQ135" s="117" t="str">
        <f t="shared" ca="1" si="538"/>
        <v/>
      </c>
      <c r="AR135" s="118" t="str">
        <f t="shared" si="722"/>
        <v/>
      </c>
    </row>
    <row r="136" spans="1:44" ht="24.75" hidden="1" customHeight="1" x14ac:dyDescent="0.25">
      <c r="A136" s="328"/>
      <c r="B136" s="116" t="str">
        <f t="shared" si="508"/>
        <v/>
      </c>
      <c r="C136" s="117" t="str">
        <f t="shared" ca="1" si="509"/>
        <v/>
      </c>
      <c r="D136" s="118" t="str">
        <f t="shared" si="702"/>
        <v/>
      </c>
      <c r="E136" s="117" t="str">
        <f t="shared" ref="E136:E167" ca="1" si="723">IF($E$8="Habilitado",IF($A136="","",ROUND(VLOOKUP($A136,OFERENTE_2,16,FALSE),2)),"")</f>
        <v/>
      </c>
      <c r="F136" s="118" t="str">
        <f t="shared" si="703"/>
        <v/>
      </c>
      <c r="G136" s="117" t="str">
        <f t="shared" ref="G136:G167" ca="1" si="724">IF($G$8="Habilitado",IF($A136="","",ROUND(VLOOKUP($A136,OFERENTE_3,16,FALSE),2)),"")</f>
        <v/>
      </c>
      <c r="H136" s="118" t="str">
        <f t="shared" ref="H136:H140" si="725">IF($A136="","",IF(G136="","",IF($K$4="Media aritmética",(G136&lt;=$B136)*($G$5/$B$5)+(G136&gt;$B136)*0,IF(AND(ROUND(AVERAGE($C136,$E136,$G136,$I136,$K136,$M136,$O136,$Q136,$S136,$U136,$W136,$Y136,$AA136,$AC136,$AE136,$AG136,$AI136),2)-$B136/2&lt;=G136,(ROUND(AVERAGE($C136,$E136,$G136,$I136,$K136,$M136,$O136,$Q136,$S136,$U136,$W136,$Y136,$AA136,$AC136,$AE136,$AG136,$AI136),2)+$B136/2&gt;=G136)),($G$5/$B$5),0))))</f>
        <v/>
      </c>
      <c r="I136" s="201" t="str">
        <f t="shared" ref="I136:I167" ca="1" si="726">IF($I$8="Habilitado",IF($A136="","",ROUND(VLOOKUP($A136,OFERENTE_4,16,FALSE),2)),"")</f>
        <v/>
      </c>
      <c r="J136" s="118" t="str">
        <f t="shared" ref="J136:J140" si="727">IF($A136="","",IF(I136="","",IF($K$4="Media aritmética",(I136&lt;=$B136)*($G$5/$B$5)+(I136&gt;$B136)*0,IF(AND(ROUND(AVERAGE($C136,$E136,$G136,$I136,$K136,$M136,$O136,$Q136,$S136,$U136,$W136,$Y136,$AA136,$AC136,$AE136,$AG136,$AI136),2)-$B136/2&lt;=I136,(ROUND(AVERAGE($C136,$E136,$G136,$I136,$K136,$M136,$O136,$Q136,$S136,$U136,$W136,$Y136,$AA136,$AC136,$AE136,$AG136,$AI136),2)+$B136/2&gt;=I136)),($G$5/$B$5),0))))</f>
        <v/>
      </c>
      <c r="K136" s="117" t="str">
        <f t="shared" ref="K136:K167" ca="1" si="728">IF($K$8="Habilitado",IF($A136="","",ROUND(VLOOKUP($A136,OFERENTE_5,16,FALSE),2)),"")</f>
        <v/>
      </c>
      <c r="L136" s="118" t="str">
        <f t="shared" ref="L136:L140" si="729">IF($A136="","",IF(K136="","",IF($K$4="Media aritmética",(K136&lt;=$B136)*($G$5/$B$5)+(K136&gt;$B136)*0,IF(AND(ROUND(AVERAGE($C136,$E136,$G136,$I136,$K136,$M136,$O136,$Q136,$S136,$U136,$W136,$Y136,$AA136,$AC136,$AE136,$AG136,$AI136),2)-$B136/2&lt;=K136,(ROUND(AVERAGE($C136,$E136,$G136,$I136,$K136,$M136,$O136,$Q136,$S136,$U136,$W136,$Y136,$AA136,$AC136,$AE136,$AG136,$AI136),2)+$B136/2&gt;=K136)),($G$5/$B$5),0))))</f>
        <v/>
      </c>
      <c r="M136" s="117" t="str">
        <f t="shared" ref="M136:M167" ca="1" si="730">IF($M$8="Habilitado",IF($A136="","",ROUND(VLOOKUP($A136,OFERENTE_6,16,FALSE),2)),"")</f>
        <v/>
      </c>
      <c r="N136" s="118" t="str">
        <f t="shared" ref="N136:N140" si="731">IF($A136="","",IF(M136="","",IF($K$4="Media aritmética",(M136&lt;=$B136)*($G$5/$B$5)+(M136&gt;$B136)*0,IF(AND(ROUND(AVERAGE($C136,$E136,$G136,$I136,$K136,$M136,$O136,$Q136,$S136,$U136,$W136,$Y136,$AA136,$AC136,$AE136,$AG136,$AI136),2)-$B136/2&lt;=M136,(ROUND(AVERAGE($C136,$E136,$G136,$I136,$K136,$M136,$O136,$Q136,$S136,$U136,$W136,$Y136,$AA136,$AC136,$AE136,$AG136,$AI136),2)+$B136/2&gt;=M136)),($G$5/$B$5),0))))</f>
        <v/>
      </c>
      <c r="O136" s="117" t="str">
        <f t="shared" ref="O136:O167" ca="1" si="732">IF($O$8="Habilitado",IF($A136="","",ROUND(VLOOKUP($A136,OFERENTE_7,16,FALSE),2)),"")</f>
        <v/>
      </c>
      <c r="P136" s="118" t="str">
        <f t="shared" ref="P136:P140" si="733">IF($A136="","",IF(O136="","",IF($K$4="Media aritmética",(O136&lt;=$B136)*($G$5/$B$5)+(O136&gt;$B136)*0,IF(AND(ROUND(AVERAGE($C136,$E136,$G136,$I136,$K136,$M136,$O136,$Q136,$S136,$U136,$W136,$Y136,$AA136,$AC136,$AE136,$AG136,$AI136),2)-$B136/2&lt;=O136,(ROUND(AVERAGE($C136,$E136,$G136,$I136,$K136,$M136,$O136,$Q136,$S136,$U136,$W136,$Y136,$AA136,$AC136,$AE136,$AG136,$AI136),2)+$B136/2&gt;=O136)),($G$5/$B$5),0))))</f>
        <v/>
      </c>
      <c r="Q136" s="117" t="str">
        <f t="shared" ref="Q136:Q167" ca="1" si="734">IF($Q$8="Habilitado",IF($A136="","",ROUND(VLOOKUP($A136,OFERENTE_8,16,FALSE),2)),"")</f>
        <v/>
      </c>
      <c r="R136" s="118" t="str">
        <f t="shared" ref="R136:R140" si="735">IF($A136="","",IF(Q136="","",IF($K$4="Media aritmética",(Q136&lt;=$B136)*($G$5/$B$5)+(Q136&gt;$B136)*0,IF(AND(ROUND(AVERAGE($C136,$E136,$G136,$I136,$K136,$M136,$O136,$Q136,$S136,$U136,$W136,$Y136,$AA136,$AC136,$AE136,$AG136,$AI136),2)-$B136/2&lt;=Q136,(ROUND(AVERAGE($C136,$E136,$G136,$I136,$K136,$M136,$O136,$Q136,$S136,$U136,$W136,$Y136,$AA136,$AC136,$AE136,$AG136,$AI136),2)+$B136/2&gt;=Q136)),($G$5/$B$5),0))))</f>
        <v/>
      </c>
      <c r="S136" s="117" t="str">
        <f t="shared" ref="S136:S167" ca="1" si="736">IF($S$8="Habilitado",IF($A136="","",ROUND(VLOOKUP($A136,OFERENTE_9,16,FALSE),2)),"")</f>
        <v/>
      </c>
      <c r="T136" s="118" t="str">
        <f t="shared" ref="T136:T140" si="737">IF($A136="","",IF(S136="","",IF($K$4="Media aritmética",(S136&lt;=$B136)*($G$5/$B$5)+(S136&gt;$B136)*0,IF(AND(ROUND(AVERAGE($C136,$E136,$G136,$I136,$K136,$M136,$O136,$Q136,$S136,$U136,$W136,$Y136,$AA136,$AC136,$AE136,$AG136,$AI136),2)-$B136/2&lt;=S136,(ROUND(AVERAGE($C136,$E136,$G136,$I136,$K136,$M136,$O136,$Q136,$S136,$U136,$W136,$Y136,$AA136,$AC136,$AE136,$AG136,$AI136),2)+$B136/2&gt;=S136)),($G$5/$B$5),0))))</f>
        <v/>
      </c>
      <c r="U136" s="117" t="str">
        <f t="shared" ref="U136:U167" ca="1" si="738">IF($U$8="Habilitado",IF($A136="","",ROUND(VLOOKUP($A136,OFERENTE_10,16,FALSE),2)),"")</f>
        <v/>
      </c>
      <c r="V136" s="118" t="str">
        <f t="shared" ref="V136:V140" si="739">IF($A136="","",IF(U136="","",IF($K$4="Media aritmética",(U136&lt;=$B136)*($G$5/$B$5)+(U136&gt;$B136)*0,IF(AND(ROUND(AVERAGE($C136,$E136,$G136,$I136,$K136,$M136,$O136,$Q136,$S136,$U136,$W136,$Y136,$AA136,$AC136,$AE136,$AG136,$AI136),2)-$B136/2&lt;=U136,(ROUND(AVERAGE($C136,$E136,$G136,$I136,$K136,$M136,$O136,$Q136,$S136,$U136,$W136,$Y136,$AA136,$AC136,$AE136,$AG136,$AI136),2)+$B136/2&gt;=U136)),($G$5/$B$5),0))))</f>
        <v/>
      </c>
      <c r="W136" s="117" t="str">
        <f t="shared" ref="W136:W167" ca="1" si="740">IF($W$8="Habilitado",IF($A136="","",ROUND(VLOOKUP($A136,OFERENTE_11,16,FALSE),2)),"")</f>
        <v/>
      </c>
      <c r="X136" s="118" t="str">
        <f t="shared" ref="X136:X140" si="741">IF($A136="","",IF(W136="","",IF($K$4="Media aritmética",(W136&lt;=$B136)*($G$5/$B$5)+(W136&gt;$B136)*0,IF(AND(ROUND(AVERAGE($C136,$E136,$G136,$I136,$K136,$M136,$O136,$Q136,$S136,$U136,$W136,$Y136,$AA136,$AC136,$AE136,$AG136,$AI136),2)-$B136/2&lt;=W136,(ROUND(AVERAGE($C136,$E136,$G136,$I136,$K136,$M136,$O136,$Q136,$S136,$U136,$W136,$Y136,$AA136,$AC136,$AE136,$AG136,$AI136),2)+$B136/2&gt;=W136)),($G$5/$B$5),0))))</f>
        <v/>
      </c>
      <c r="Y136" s="117" t="str">
        <f t="shared" ref="Y136:Y167" ca="1" si="742">IF($Y$8="Habilitado",IF($A136="","",ROUND(VLOOKUP($A136,OFERENTE_12,16,FALSE),2)),"")</f>
        <v/>
      </c>
      <c r="Z136" s="118" t="str">
        <f t="shared" ref="Z136:Z140" si="743">IF($A136="","",IF(Y136="","",IF($K$4="Media aritmética",(Y136&lt;=$B136)*($G$5/$B$5)+(Y136&gt;$B136)*0,IF(AND(ROUND(AVERAGE($C136,$E136,$G136,$I136,$K136,$M136,$O136,$Q136,$S136,$U136,$W136,$Y136,$AA136,$AC136,$AE136,$AG136,$AI136),2)-$B136/2&lt;=Y136,(ROUND(AVERAGE($C136,$E136,$G136,$I136,$K136,$M136,$O136,$Q136,$S136,$U136,$W136,$Y136,$AA136,$AC136,$AE136,$AG136,$AI136),2)+$B136/2&gt;=Y136)),($G$5/$B$5),0))))</f>
        <v/>
      </c>
      <c r="AA136" s="117" t="str">
        <f t="shared" ref="AA136:AA167" ca="1" si="744">IF($AA$8="Habilitado",IF($A136="","",ROUND(VLOOKUP($A136,OFERENTE_13,16,FALSE),2)),"")</f>
        <v/>
      </c>
      <c r="AB136" s="118" t="str">
        <f t="shared" ref="AB136:AB140" si="745">IF($A136="","",IF(AA136="","",IF($K$4="Media aritmética",(AA136&lt;=$B136)*($G$5/$B$5)+(AA136&gt;$B136)*0,IF(AND(ROUND(AVERAGE($C136,$E136,$G136,$I136,$K136,$M136,$O136,$Q136,$S136,$U136,$W136,$Y136,$AA136,$AC136,$AE136,$AG136,$AI136),2)-$B136/2&lt;=AA136,(ROUND(AVERAGE($C136,$E136,$G136,$I136,$K136,$M136,$O136,$Q136,$S136,$U136,$W136,$Y136,$AA136,$AC136,$AE136,$AG136,$AI136),2)+$B136/2&gt;=AA136)),($G$5/$B$5),0))))</f>
        <v/>
      </c>
      <c r="AC136" s="117" t="str">
        <f t="shared" ref="AC136:AC167" ca="1" si="746">IF($AC$8="Habilitado",IF($A136="","",ROUND(VLOOKUP($A136,OFERENTE_14,16,FALSE),2)),"")</f>
        <v/>
      </c>
      <c r="AD136" s="118" t="str">
        <f t="shared" ref="AD136:AD140" si="747">IF($A136="","",IF(AC136="","",IF($K$4="Media aritmética",(AC136&lt;=$B136)*($G$5/$B$5)+(AC136&gt;$B136)*0,IF(AND(ROUND(AVERAGE($C136,$E136,$G136,$I136,$K136,$M136,$O136,$Q136,$S136,$U136,$W136,$Y136,$AA136,$AC136,$AE136,$AG136,$AI136),2)-$B136/2&lt;=AC136,(ROUND(AVERAGE($C136,$E136,$G136,$I136,$K136,$M136,$O136,$Q136,$S136,$U136,$W136,$Y136,$AA136,$AC136,$AE136,$AG136,$AI136),2)+$B136/2&gt;=AC136)),($G$5/$B$5),0))))</f>
        <v/>
      </c>
      <c r="AE136" s="117" t="str">
        <f t="shared" ref="AE136:AE167" ca="1" si="748">IF($AE$8="Habilitado",IF($A136="","",ROUND(VLOOKUP($A136,OFERENTE_15,16,FALSE),2)),"")</f>
        <v/>
      </c>
      <c r="AF136" s="118" t="str">
        <f t="shared" si="716"/>
        <v/>
      </c>
      <c r="AG136" s="117" t="str">
        <f t="shared" ref="AG136:AG167" ca="1" si="749">IF($AG$8="Habilitado",IF($A136="","",ROUND(VLOOKUP($A136,OFERENTE_16,16,FALSE),2)),"")</f>
        <v/>
      </c>
      <c r="AH136" s="118" t="str">
        <f t="shared" si="717"/>
        <v/>
      </c>
      <c r="AI136" s="117" t="str">
        <f t="shared" ref="AI136:AI167" ca="1" si="750">IF($AI$8="Habilitado",IF($A136="","",ROUND(VLOOKUP($A136,OFERENTE_17,16,FALSE),2)),"")</f>
        <v/>
      </c>
      <c r="AJ136" s="118" t="str">
        <f t="shared" si="718"/>
        <v/>
      </c>
      <c r="AK136" s="117" t="str">
        <f t="shared" ref="AK136:AK167" ca="1" si="751">IF($AK$8="Habilitado",IF($A136="","",ROUND(VLOOKUP($A136,OFERENTE_18,16,FALSE),2)),"")</f>
        <v/>
      </c>
      <c r="AL136" s="118" t="str">
        <f t="shared" si="719"/>
        <v/>
      </c>
      <c r="AM136" s="117" t="str">
        <f t="shared" ref="AM136:AM167" ca="1" si="752">IF($AM$8="Habilitado",IF($A136="","",ROUND(VLOOKUP($A136,OFERENTE_19,16,FALSE),2)),"")</f>
        <v/>
      </c>
      <c r="AN136" s="118" t="str">
        <f t="shared" si="720"/>
        <v/>
      </c>
      <c r="AO136" s="117" t="str">
        <f t="shared" ref="AO136:AO167" ca="1" si="753">IF($AO$8="Habilitado",IF($A136="","",ROUND(VLOOKUP($A136,OFERENTE_20,16,FALSE),2)),"")</f>
        <v/>
      </c>
      <c r="AP136" s="118" t="str">
        <f t="shared" si="721"/>
        <v/>
      </c>
      <c r="AQ136" s="117" t="str">
        <f t="shared" ref="AQ136:AQ167" ca="1" si="754">IF($AQ$8="Habilitado",IF($A136="","",ROUND(VLOOKUP($A136,OFERENTE_21,16,FALSE),2)),"")</f>
        <v/>
      </c>
      <c r="AR136" s="118" t="str">
        <f t="shared" si="722"/>
        <v/>
      </c>
    </row>
    <row r="137" spans="1:44" ht="21" hidden="1" customHeight="1" x14ac:dyDescent="0.25">
      <c r="A137" s="328"/>
      <c r="B137" s="116" t="str">
        <f t="shared" si="508"/>
        <v/>
      </c>
      <c r="C137" s="117" t="str">
        <f t="shared" ca="1" si="509"/>
        <v/>
      </c>
      <c r="D137" s="118" t="str">
        <f t="shared" si="702"/>
        <v/>
      </c>
      <c r="E137" s="117" t="str">
        <f t="shared" ca="1" si="723"/>
        <v/>
      </c>
      <c r="F137" s="118" t="str">
        <f t="shared" si="703"/>
        <v/>
      </c>
      <c r="G137" s="117" t="str">
        <f t="shared" ca="1" si="724"/>
        <v/>
      </c>
      <c r="H137" s="118" t="str">
        <f t="shared" si="725"/>
        <v/>
      </c>
      <c r="I137" s="201" t="str">
        <f t="shared" ca="1" si="726"/>
        <v/>
      </c>
      <c r="J137" s="118" t="str">
        <f t="shared" si="727"/>
        <v/>
      </c>
      <c r="K137" s="117" t="str">
        <f t="shared" ca="1" si="728"/>
        <v/>
      </c>
      <c r="L137" s="118" t="str">
        <f t="shared" si="729"/>
        <v/>
      </c>
      <c r="M137" s="117" t="str">
        <f t="shared" ca="1" si="730"/>
        <v/>
      </c>
      <c r="N137" s="118" t="str">
        <f t="shared" si="731"/>
        <v/>
      </c>
      <c r="O137" s="117" t="str">
        <f t="shared" ca="1" si="732"/>
        <v/>
      </c>
      <c r="P137" s="118" t="str">
        <f t="shared" si="733"/>
        <v/>
      </c>
      <c r="Q137" s="117" t="str">
        <f t="shared" ca="1" si="734"/>
        <v/>
      </c>
      <c r="R137" s="118" t="str">
        <f t="shared" si="735"/>
        <v/>
      </c>
      <c r="S137" s="117" t="str">
        <f t="shared" ca="1" si="736"/>
        <v/>
      </c>
      <c r="T137" s="118" t="str">
        <f t="shared" si="737"/>
        <v/>
      </c>
      <c r="U137" s="117" t="str">
        <f t="shared" ca="1" si="738"/>
        <v/>
      </c>
      <c r="V137" s="118" t="str">
        <f t="shared" si="739"/>
        <v/>
      </c>
      <c r="W137" s="117" t="str">
        <f t="shared" ca="1" si="740"/>
        <v/>
      </c>
      <c r="X137" s="118" t="str">
        <f t="shared" si="741"/>
        <v/>
      </c>
      <c r="Y137" s="117" t="str">
        <f t="shared" ca="1" si="742"/>
        <v/>
      </c>
      <c r="Z137" s="118" t="str">
        <f t="shared" si="743"/>
        <v/>
      </c>
      <c r="AA137" s="117" t="str">
        <f t="shared" ca="1" si="744"/>
        <v/>
      </c>
      <c r="AB137" s="118" t="str">
        <f t="shared" si="745"/>
        <v/>
      </c>
      <c r="AC137" s="117" t="str">
        <f t="shared" ca="1" si="746"/>
        <v/>
      </c>
      <c r="AD137" s="118" t="str">
        <f t="shared" si="747"/>
        <v/>
      </c>
      <c r="AE137" s="117" t="str">
        <f t="shared" ca="1" si="748"/>
        <v/>
      </c>
      <c r="AF137" s="118" t="str">
        <f t="shared" si="716"/>
        <v/>
      </c>
      <c r="AG137" s="117" t="str">
        <f t="shared" ca="1" si="749"/>
        <v/>
      </c>
      <c r="AH137" s="118" t="str">
        <f t="shared" si="717"/>
        <v/>
      </c>
      <c r="AI137" s="117" t="str">
        <f t="shared" ca="1" si="750"/>
        <v/>
      </c>
      <c r="AJ137" s="118" t="str">
        <f t="shared" si="718"/>
        <v/>
      </c>
      <c r="AK137" s="117" t="str">
        <f t="shared" ca="1" si="751"/>
        <v/>
      </c>
      <c r="AL137" s="118" t="str">
        <f t="shared" si="719"/>
        <v/>
      </c>
      <c r="AM137" s="117" t="str">
        <f t="shared" ca="1" si="752"/>
        <v/>
      </c>
      <c r="AN137" s="118" t="str">
        <f t="shared" si="720"/>
        <v/>
      </c>
      <c r="AO137" s="117" t="str">
        <f t="shared" ca="1" si="753"/>
        <v/>
      </c>
      <c r="AP137" s="118" t="str">
        <f t="shared" si="721"/>
        <v/>
      </c>
      <c r="AQ137" s="117" t="str">
        <f t="shared" ca="1" si="754"/>
        <v/>
      </c>
      <c r="AR137" s="118" t="str">
        <f t="shared" si="722"/>
        <v/>
      </c>
    </row>
    <row r="138" spans="1:44" ht="24.75" hidden="1" customHeight="1" x14ac:dyDescent="0.25">
      <c r="A138" s="328"/>
      <c r="B138" s="116" t="str">
        <f t="shared" si="508"/>
        <v/>
      </c>
      <c r="C138" s="117" t="str">
        <f t="shared" ca="1" si="509"/>
        <v/>
      </c>
      <c r="D138" s="118" t="str">
        <f t="shared" si="702"/>
        <v/>
      </c>
      <c r="E138" s="117" t="str">
        <f t="shared" ca="1" si="723"/>
        <v/>
      </c>
      <c r="F138" s="118" t="str">
        <f t="shared" si="703"/>
        <v/>
      </c>
      <c r="G138" s="117" t="str">
        <f t="shared" ca="1" si="724"/>
        <v/>
      </c>
      <c r="H138" s="118" t="str">
        <f t="shared" si="725"/>
        <v/>
      </c>
      <c r="I138" s="201" t="str">
        <f t="shared" ca="1" si="726"/>
        <v/>
      </c>
      <c r="J138" s="118" t="str">
        <f t="shared" si="727"/>
        <v/>
      </c>
      <c r="K138" s="117" t="str">
        <f t="shared" ca="1" si="728"/>
        <v/>
      </c>
      <c r="L138" s="118" t="str">
        <f t="shared" si="729"/>
        <v/>
      </c>
      <c r="M138" s="117" t="str">
        <f t="shared" ca="1" si="730"/>
        <v/>
      </c>
      <c r="N138" s="118" t="str">
        <f t="shared" si="731"/>
        <v/>
      </c>
      <c r="O138" s="117" t="str">
        <f t="shared" ca="1" si="732"/>
        <v/>
      </c>
      <c r="P138" s="118" t="str">
        <f t="shared" si="733"/>
        <v/>
      </c>
      <c r="Q138" s="117" t="str">
        <f t="shared" ca="1" si="734"/>
        <v/>
      </c>
      <c r="R138" s="118" t="str">
        <f t="shared" si="735"/>
        <v/>
      </c>
      <c r="S138" s="117" t="str">
        <f t="shared" ca="1" si="736"/>
        <v/>
      </c>
      <c r="T138" s="118" t="str">
        <f t="shared" si="737"/>
        <v/>
      </c>
      <c r="U138" s="117" t="str">
        <f t="shared" ca="1" si="738"/>
        <v/>
      </c>
      <c r="V138" s="118" t="str">
        <f t="shared" si="739"/>
        <v/>
      </c>
      <c r="W138" s="117" t="str">
        <f t="shared" ca="1" si="740"/>
        <v/>
      </c>
      <c r="X138" s="118" t="str">
        <f t="shared" si="741"/>
        <v/>
      </c>
      <c r="Y138" s="117" t="str">
        <f t="shared" ca="1" si="742"/>
        <v/>
      </c>
      <c r="Z138" s="118" t="str">
        <f t="shared" si="743"/>
        <v/>
      </c>
      <c r="AA138" s="117" t="str">
        <f t="shared" ca="1" si="744"/>
        <v/>
      </c>
      <c r="AB138" s="118" t="str">
        <f t="shared" si="745"/>
        <v/>
      </c>
      <c r="AC138" s="117" t="str">
        <f t="shared" ca="1" si="746"/>
        <v/>
      </c>
      <c r="AD138" s="118" t="str">
        <f t="shared" si="747"/>
        <v/>
      </c>
      <c r="AE138" s="117" t="str">
        <f t="shared" ca="1" si="748"/>
        <v/>
      </c>
      <c r="AF138" s="118" t="str">
        <f t="shared" si="716"/>
        <v/>
      </c>
      <c r="AG138" s="117" t="str">
        <f t="shared" ca="1" si="749"/>
        <v/>
      </c>
      <c r="AH138" s="118" t="str">
        <f t="shared" si="717"/>
        <v/>
      </c>
      <c r="AI138" s="117" t="str">
        <f t="shared" ca="1" si="750"/>
        <v/>
      </c>
      <c r="AJ138" s="118" t="str">
        <f t="shared" si="718"/>
        <v/>
      </c>
      <c r="AK138" s="117" t="str">
        <f t="shared" ca="1" si="751"/>
        <v/>
      </c>
      <c r="AL138" s="118" t="str">
        <f t="shared" si="719"/>
        <v/>
      </c>
      <c r="AM138" s="117" t="str">
        <f t="shared" ca="1" si="752"/>
        <v/>
      </c>
      <c r="AN138" s="118" t="str">
        <f t="shared" si="720"/>
        <v/>
      </c>
      <c r="AO138" s="117" t="str">
        <f t="shared" ca="1" si="753"/>
        <v/>
      </c>
      <c r="AP138" s="118" t="str">
        <f t="shared" si="721"/>
        <v/>
      </c>
      <c r="AQ138" s="117" t="str">
        <f t="shared" ca="1" si="754"/>
        <v/>
      </c>
      <c r="AR138" s="118" t="str">
        <f t="shared" si="722"/>
        <v/>
      </c>
    </row>
    <row r="139" spans="1:44" ht="22.5" hidden="1" customHeight="1" x14ac:dyDescent="0.25">
      <c r="A139" s="328"/>
      <c r="B139" s="116" t="str">
        <f t="shared" si="508"/>
        <v/>
      </c>
      <c r="C139" s="117" t="str">
        <f t="shared" ca="1" si="509"/>
        <v/>
      </c>
      <c r="D139" s="118" t="str">
        <f t="shared" si="702"/>
        <v/>
      </c>
      <c r="E139" s="117" t="str">
        <f t="shared" ca="1" si="723"/>
        <v/>
      </c>
      <c r="F139" s="118" t="str">
        <f t="shared" si="703"/>
        <v/>
      </c>
      <c r="G139" s="117" t="str">
        <f t="shared" ca="1" si="724"/>
        <v/>
      </c>
      <c r="H139" s="118" t="str">
        <f t="shared" si="725"/>
        <v/>
      </c>
      <c r="I139" s="201" t="str">
        <f t="shared" ca="1" si="726"/>
        <v/>
      </c>
      <c r="J139" s="118" t="str">
        <f t="shared" si="727"/>
        <v/>
      </c>
      <c r="K139" s="117" t="str">
        <f t="shared" ca="1" si="728"/>
        <v/>
      </c>
      <c r="L139" s="118" t="str">
        <f t="shared" si="729"/>
        <v/>
      </c>
      <c r="M139" s="117" t="str">
        <f t="shared" ca="1" si="730"/>
        <v/>
      </c>
      <c r="N139" s="118" t="str">
        <f t="shared" si="731"/>
        <v/>
      </c>
      <c r="O139" s="117" t="str">
        <f t="shared" ca="1" si="732"/>
        <v/>
      </c>
      <c r="P139" s="118" t="str">
        <f t="shared" si="733"/>
        <v/>
      </c>
      <c r="Q139" s="117" t="str">
        <f t="shared" ca="1" si="734"/>
        <v/>
      </c>
      <c r="R139" s="118" t="str">
        <f t="shared" si="735"/>
        <v/>
      </c>
      <c r="S139" s="117" t="str">
        <f t="shared" ca="1" si="736"/>
        <v/>
      </c>
      <c r="T139" s="118" t="str">
        <f t="shared" si="737"/>
        <v/>
      </c>
      <c r="U139" s="117" t="str">
        <f t="shared" ca="1" si="738"/>
        <v/>
      </c>
      <c r="V139" s="118" t="str">
        <f t="shared" si="739"/>
        <v/>
      </c>
      <c r="W139" s="117" t="str">
        <f t="shared" ca="1" si="740"/>
        <v/>
      </c>
      <c r="X139" s="118" t="str">
        <f t="shared" si="741"/>
        <v/>
      </c>
      <c r="Y139" s="117" t="str">
        <f t="shared" ca="1" si="742"/>
        <v/>
      </c>
      <c r="Z139" s="118" t="str">
        <f t="shared" si="743"/>
        <v/>
      </c>
      <c r="AA139" s="117" t="str">
        <f t="shared" ca="1" si="744"/>
        <v/>
      </c>
      <c r="AB139" s="118" t="str">
        <f t="shared" si="745"/>
        <v/>
      </c>
      <c r="AC139" s="117" t="str">
        <f t="shared" ca="1" si="746"/>
        <v/>
      </c>
      <c r="AD139" s="118" t="str">
        <f t="shared" si="747"/>
        <v/>
      </c>
      <c r="AE139" s="117" t="str">
        <f t="shared" ca="1" si="748"/>
        <v/>
      </c>
      <c r="AF139" s="118" t="str">
        <f t="shared" si="716"/>
        <v/>
      </c>
      <c r="AG139" s="117" t="str">
        <f t="shared" ca="1" si="749"/>
        <v/>
      </c>
      <c r="AH139" s="118" t="str">
        <f t="shared" si="717"/>
        <v/>
      </c>
      <c r="AI139" s="117" t="str">
        <f t="shared" ca="1" si="750"/>
        <v/>
      </c>
      <c r="AJ139" s="118" t="str">
        <f t="shared" si="718"/>
        <v/>
      </c>
      <c r="AK139" s="117" t="str">
        <f t="shared" ca="1" si="751"/>
        <v/>
      </c>
      <c r="AL139" s="118" t="str">
        <f t="shared" si="719"/>
        <v/>
      </c>
      <c r="AM139" s="117" t="str">
        <f t="shared" ca="1" si="752"/>
        <v/>
      </c>
      <c r="AN139" s="118" t="str">
        <f t="shared" si="720"/>
        <v/>
      </c>
      <c r="AO139" s="117" t="str">
        <f t="shared" ca="1" si="753"/>
        <v/>
      </c>
      <c r="AP139" s="118" t="str">
        <f t="shared" si="721"/>
        <v/>
      </c>
      <c r="AQ139" s="117" t="str">
        <f t="shared" ca="1" si="754"/>
        <v/>
      </c>
      <c r="AR139" s="118" t="str">
        <f t="shared" si="722"/>
        <v/>
      </c>
    </row>
    <row r="140" spans="1:44" ht="22.5" hidden="1" customHeight="1" x14ac:dyDescent="0.25">
      <c r="A140" s="328"/>
      <c r="B140" s="116" t="str">
        <f t="shared" si="508"/>
        <v/>
      </c>
      <c r="C140" s="117" t="str">
        <f t="shared" ca="1" si="509"/>
        <v/>
      </c>
      <c r="D140" s="118" t="str">
        <f t="shared" si="702"/>
        <v/>
      </c>
      <c r="E140" s="117" t="str">
        <f t="shared" ca="1" si="723"/>
        <v/>
      </c>
      <c r="F140" s="118" t="str">
        <f t="shared" si="703"/>
        <v/>
      </c>
      <c r="G140" s="117" t="str">
        <f t="shared" ca="1" si="724"/>
        <v/>
      </c>
      <c r="H140" s="118" t="str">
        <f t="shared" si="725"/>
        <v/>
      </c>
      <c r="I140" s="201" t="str">
        <f t="shared" ca="1" si="726"/>
        <v/>
      </c>
      <c r="J140" s="118" t="str">
        <f t="shared" si="727"/>
        <v/>
      </c>
      <c r="K140" s="117" t="str">
        <f t="shared" ca="1" si="728"/>
        <v/>
      </c>
      <c r="L140" s="118" t="str">
        <f t="shared" si="729"/>
        <v/>
      </c>
      <c r="M140" s="117" t="str">
        <f t="shared" ca="1" si="730"/>
        <v/>
      </c>
      <c r="N140" s="118" t="str">
        <f t="shared" si="731"/>
        <v/>
      </c>
      <c r="O140" s="117" t="str">
        <f t="shared" ca="1" si="732"/>
        <v/>
      </c>
      <c r="P140" s="118" t="str">
        <f t="shared" si="733"/>
        <v/>
      </c>
      <c r="Q140" s="117" t="str">
        <f t="shared" ca="1" si="734"/>
        <v/>
      </c>
      <c r="R140" s="118" t="str">
        <f t="shared" si="735"/>
        <v/>
      </c>
      <c r="S140" s="117" t="str">
        <f t="shared" ca="1" si="736"/>
        <v/>
      </c>
      <c r="T140" s="118" t="str">
        <f t="shared" si="737"/>
        <v/>
      </c>
      <c r="U140" s="117" t="str">
        <f t="shared" ca="1" si="738"/>
        <v/>
      </c>
      <c r="V140" s="118" t="str">
        <f t="shared" si="739"/>
        <v/>
      </c>
      <c r="W140" s="117" t="str">
        <f t="shared" ca="1" si="740"/>
        <v/>
      </c>
      <c r="X140" s="118" t="str">
        <f t="shared" si="741"/>
        <v/>
      </c>
      <c r="Y140" s="117" t="str">
        <f t="shared" ca="1" si="742"/>
        <v/>
      </c>
      <c r="Z140" s="118" t="str">
        <f t="shared" si="743"/>
        <v/>
      </c>
      <c r="AA140" s="117" t="str">
        <f t="shared" ca="1" si="744"/>
        <v/>
      </c>
      <c r="AB140" s="118" t="str">
        <f t="shared" si="745"/>
        <v/>
      </c>
      <c r="AC140" s="117" t="str">
        <f t="shared" ca="1" si="746"/>
        <v/>
      </c>
      <c r="AD140" s="118" t="str">
        <f t="shared" si="747"/>
        <v/>
      </c>
      <c r="AE140" s="117" t="str">
        <f t="shared" ca="1" si="748"/>
        <v/>
      </c>
      <c r="AF140" s="118" t="str">
        <f t="shared" si="716"/>
        <v/>
      </c>
      <c r="AG140" s="117" t="str">
        <f t="shared" ca="1" si="749"/>
        <v/>
      </c>
      <c r="AH140" s="118" t="str">
        <f t="shared" si="717"/>
        <v/>
      </c>
      <c r="AI140" s="117" t="str">
        <f t="shared" ca="1" si="750"/>
        <v/>
      </c>
      <c r="AJ140" s="118" t="str">
        <f t="shared" si="718"/>
        <v/>
      </c>
      <c r="AK140" s="117" t="str">
        <f t="shared" ca="1" si="751"/>
        <v/>
      </c>
      <c r="AL140" s="118" t="str">
        <f t="shared" si="719"/>
        <v/>
      </c>
      <c r="AM140" s="117" t="str">
        <f t="shared" ca="1" si="752"/>
        <v/>
      </c>
      <c r="AN140" s="118" t="str">
        <f t="shared" si="720"/>
        <v/>
      </c>
      <c r="AO140" s="117" t="str">
        <f t="shared" ca="1" si="753"/>
        <v/>
      </c>
      <c r="AP140" s="118" t="str">
        <f t="shared" si="721"/>
        <v/>
      </c>
      <c r="AQ140" s="117" t="str">
        <f t="shared" ca="1" si="754"/>
        <v/>
      </c>
      <c r="AR140" s="118" t="str">
        <f t="shared" si="722"/>
        <v/>
      </c>
    </row>
    <row r="141" spans="1:44" s="110" customFormat="1" ht="21" hidden="1" customHeight="1" x14ac:dyDescent="0.25">
      <c r="A141" s="328"/>
      <c r="B141" s="116" t="str">
        <f t="shared" si="508"/>
        <v/>
      </c>
      <c r="C141" s="117" t="str">
        <f t="shared" ca="1" si="509"/>
        <v/>
      </c>
      <c r="D141" s="118" t="str">
        <f t="shared" si="702"/>
        <v/>
      </c>
      <c r="E141" s="117" t="str">
        <f t="shared" ca="1" si="723"/>
        <v/>
      </c>
      <c r="F141" s="118" t="str">
        <f t="shared" si="703"/>
        <v/>
      </c>
      <c r="G141" s="117" t="str">
        <f t="shared" ca="1" si="724"/>
        <v/>
      </c>
      <c r="H141" s="118" t="str">
        <f>IF($A141="","",IF(G141="","",IF($K$4="Media aritmética",(G141&lt;=$B141)*($G$5/$B$5)+(G141&gt;$B141)*0,IF(AND(ROUND(AVERAGE($C141,$E141,$G141,$I141,$K141,$M141,$O141,$Q141,$S141,$U141,$W141,$Y141,$AA141,$AC141,$AE141,$AG141,$AI141),2)-$B141/2&lt;=G141,(ROUND(AVERAGE($C141,$E141,$G141,$I141,$K141,$M141,$O141,$Q141,$S141,$U141,$W141,$Y141,$AA141,$AC141,$AE141,$AG141,$AI141),2)+$B141/2&gt;=G141)),($G$5/$B$5),0))))</f>
        <v/>
      </c>
      <c r="I141" s="201" t="str">
        <f t="shared" ca="1" si="726"/>
        <v/>
      </c>
      <c r="J141" s="118" t="str">
        <f>IF($A141="","",IF(I141="","",IF($K$4="Media aritmética",(I141&lt;=$B141)*($G$5/$B$5)+(I141&gt;$B141)*0,IF(AND(ROUND(AVERAGE($C141,$E141,$G141,$I141,$K141,$M141,$O141,$Q141,$S141,$U141,$W141,$Y141,$AA141,$AC141,$AE141,$AG141,$AI141),2)-$B141/2&lt;=I141,(ROUND(AVERAGE($C141,$E141,$G141,$I141,$K141,$M141,$O141,$Q141,$S141,$U141,$W141,$Y141,$AA141,$AC141,$AE141,$AG141,$AI141),2)+$B141/2&gt;=I141)),($G$5/$B$5),0))))</f>
        <v/>
      </c>
      <c r="K141" s="117" t="str">
        <f t="shared" ca="1" si="728"/>
        <v/>
      </c>
      <c r="L141" s="118" t="str">
        <f>IF($A141="","",IF(K141="","",IF($K$4="Media aritmética",(K141&lt;=$B141)*($G$5/$B$5)+(K141&gt;$B141)*0,IF(AND(ROUND(AVERAGE($C141,$E141,$G141,$I141,$K141,$M141,$O141,$Q141,$S141,$U141,$W141,$Y141,$AA141,$AC141,$AE141,$AG141,$AI141),2)-$B141/2&lt;=K141,(ROUND(AVERAGE($C141,$E141,$G141,$I141,$K141,$M141,$O141,$Q141,$S141,$U141,$W141,$Y141,$AA141,$AC141,$AE141,$AG141,$AI141),2)+$B141/2&gt;=K141)),($G$5/$B$5),0))))</f>
        <v/>
      </c>
      <c r="M141" s="117" t="str">
        <f t="shared" ca="1" si="730"/>
        <v/>
      </c>
      <c r="N141" s="118" t="str">
        <f>IF($A141="","",IF(M141="","",IF($K$4="Media aritmética",(M141&lt;=$B141)*($G$5/$B$5)+(M141&gt;$B141)*0,IF(AND(ROUND(AVERAGE($C141,$E141,$G141,$I141,$K141,$M141,$O141,$Q141,$S141,$U141,$W141,$Y141,$AA141,$AC141,$AE141,$AG141,$AI141),2)-$B141/2&lt;=M141,(ROUND(AVERAGE($C141,$E141,$G141,$I141,$K141,$M141,$O141,$Q141,$S141,$U141,$W141,$Y141,$AA141,$AC141,$AE141,$AG141,$AI141),2)+$B141/2&gt;=M141)),($G$5/$B$5),0))))</f>
        <v/>
      </c>
      <c r="O141" s="117" t="str">
        <f t="shared" ca="1" si="732"/>
        <v/>
      </c>
      <c r="P141" s="118" t="str">
        <f>IF($A141="","",IF(O141="","",IF($K$4="Media aritmética",(O141&lt;=$B141)*($G$5/$B$5)+(O141&gt;$B141)*0,IF(AND(ROUND(AVERAGE($C141,$E141,$G141,$I141,$K141,$M141,$O141,$Q141,$S141,$U141,$W141,$Y141,$AA141,$AC141,$AE141,$AG141,$AI141),2)-$B141/2&lt;=O141,(ROUND(AVERAGE($C141,$E141,$G141,$I141,$K141,$M141,$O141,$Q141,$S141,$U141,$W141,$Y141,$AA141,$AC141,$AE141,$AG141,$AI141),2)+$B141/2&gt;=O141)),($G$5/$B$5),0))))</f>
        <v/>
      </c>
      <c r="Q141" s="117" t="str">
        <f t="shared" ca="1" si="734"/>
        <v/>
      </c>
      <c r="R141" s="118" t="str">
        <f>IF($A141="","",IF(Q141="","",IF($K$4="Media aritmética",(Q141&lt;=$B141)*($G$5/$B$5)+(Q141&gt;$B141)*0,IF(AND(ROUND(AVERAGE($C141,$E141,$G141,$I141,$K141,$M141,$O141,$Q141,$S141,$U141,$W141,$Y141,$AA141,$AC141,$AE141,$AG141,$AI141),2)-$B141/2&lt;=Q141,(ROUND(AVERAGE($C141,$E141,$G141,$I141,$K141,$M141,$O141,$Q141,$S141,$U141,$W141,$Y141,$AA141,$AC141,$AE141,$AG141,$AI141),2)+$B141/2&gt;=Q141)),($G$5/$B$5),0))))</f>
        <v/>
      </c>
      <c r="S141" s="117" t="str">
        <f t="shared" ca="1" si="736"/>
        <v/>
      </c>
      <c r="T141" s="118" t="str">
        <f>IF($A141="","",IF(S141="","",IF($K$4="Media aritmética",(S141&lt;=$B141)*($G$5/$B$5)+(S141&gt;$B141)*0,IF(AND(ROUND(AVERAGE($C141,$E141,$G141,$I141,$K141,$M141,$O141,$Q141,$S141,$U141,$W141,$Y141,$AA141,$AC141,$AE141,$AG141,$AI141),2)-$B141/2&lt;=S141,(ROUND(AVERAGE($C141,$E141,$G141,$I141,$K141,$M141,$O141,$Q141,$S141,$U141,$W141,$Y141,$AA141,$AC141,$AE141,$AG141,$AI141),2)+$B141/2&gt;=S141)),($G$5/$B$5),0))))</f>
        <v/>
      </c>
      <c r="U141" s="117" t="str">
        <f t="shared" ca="1" si="738"/>
        <v/>
      </c>
      <c r="V141" s="118" t="str">
        <f>IF($A141="","",IF(U141="","",IF($K$4="Media aritmética",(U141&lt;=$B141)*($G$5/$B$5)+(U141&gt;$B141)*0,IF(AND(ROUND(AVERAGE($C141,$E141,$G141,$I141,$K141,$M141,$O141,$Q141,$S141,$U141,$W141,$Y141,$AA141,$AC141,$AE141,$AG141,$AI141),2)-$B141/2&lt;=U141,(ROUND(AVERAGE($C141,$E141,$G141,$I141,$K141,$M141,$O141,$Q141,$S141,$U141,$W141,$Y141,$AA141,$AC141,$AE141,$AG141,$AI141),2)+$B141/2&gt;=U141)),($G$5/$B$5),0))))</f>
        <v/>
      </c>
      <c r="W141" s="117" t="str">
        <f t="shared" ca="1" si="740"/>
        <v/>
      </c>
      <c r="X141" s="118" t="str">
        <f>IF($A141="","",IF(W141="","",IF($K$4="Media aritmética",(W141&lt;=$B141)*($G$5/$B$5)+(W141&gt;$B141)*0,IF(AND(ROUND(AVERAGE($C141,$E141,$G141,$I141,$K141,$M141,$O141,$Q141,$S141,$U141,$W141,$Y141,$AA141,$AC141,$AE141,$AG141,$AI141),2)-$B141/2&lt;=W141,(ROUND(AVERAGE($C141,$E141,$G141,$I141,$K141,$M141,$O141,$Q141,$S141,$U141,$W141,$Y141,$AA141,$AC141,$AE141,$AG141,$AI141),2)+$B141/2&gt;=W141)),($G$5/$B$5),0))))</f>
        <v/>
      </c>
      <c r="Y141" s="117" t="str">
        <f t="shared" ca="1" si="742"/>
        <v/>
      </c>
      <c r="Z141" s="118" t="str">
        <f>IF($A141="","",IF(Y141="","",IF($K$4="Media aritmética",(Y141&lt;=$B141)*($G$5/$B$5)+(Y141&gt;$B141)*0,IF(AND(ROUND(AVERAGE($C141,$E141,$G141,$I141,$K141,$M141,$O141,$Q141,$S141,$U141,$W141,$Y141,$AA141,$AC141,$AE141,$AG141,$AI141),2)-$B141/2&lt;=Y141,(ROUND(AVERAGE($C141,$E141,$G141,$I141,$K141,$M141,$O141,$Q141,$S141,$U141,$W141,$Y141,$AA141,$AC141,$AE141,$AG141,$AI141),2)+$B141/2&gt;=Y141)),($G$5/$B$5),0))))</f>
        <v/>
      </c>
      <c r="AA141" s="117" t="str">
        <f t="shared" ca="1" si="744"/>
        <v/>
      </c>
      <c r="AB141" s="118" t="str">
        <f>IF($A141="","",IF(AA141="","",IF($K$4="Media aritmética",(AA141&lt;=$B141)*($G$5/$B$5)+(AA141&gt;$B141)*0,IF(AND(ROUND(AVERAGE($C141,$E141,$G141,$I141,$K141,$M141,$O141,$Q141,$S141,$U141,$W141,$Y141,$AA141,$AC141,$AE141,$AG141,$AI141),2)-$B141/2&lt;=AA141,(ROUND(AVERAGE($C141,$E141,$G141,$I141,$K141,$M141,$O141,$Q141,$S141,$U141,$W141,$Y141,$AA141,$AC141,$AE141,$AG141,$AI141),2)+$B141/2&gt;=AA141)),($G$5/$B$5),0))))</f>
        <v/>
      </c>
      <c r="AC141" s="117" t="str">
        <f t="shared" ca="1" si="746"/>
        <v/>
      </c>
      <c r="AD141" s="118" t="str">
        <f>IF($A141="","",IF(AC141="","",IF($K$4="Media aritmética",(AC141&lt;=$B141)*($G$5/$B$5)+(AC141&gt;$B141)*0,IF(AND(ROUND(AVERAGE($C141,$E141,$G141,$I141,$K141,$M141,$O141,$Q141,$S141,$U141,$W141,$Y141,$AA141,$AC141,$AE141,$AG141,$AI141),2)-$B141/2&lt;=AC141,(ROUND(AVERAGE($C141,$E141,$G141,$I141,$K141,$M141,$O141,$Q141,$S141,$U141,$W141,$Y141,$AA141,$AC141,$AE141,$AG141,$AI141),2)+$B141/2&gt;=AC141)),($G$5/$B$5),0))))</f>
        <v/>
      </c>
      <c r="AE141" s="117" t="str">
        <f t="shared" ca="1" si="748"/>
        <v/>
      </c>
      <c r="AF141" s="118" t="str">
        <f>IF($A141="","",IF(AE141="","",IF($K$4="Media aritmética",(AE141&lt;=$B141)*($G$5/$B$5)+(AE141&gt;$B141)*0,IF(AND(ROUND(AVERAGE($C141,$E141,$G141,$I141,$K141,$M141,$O141,$Q141,$S141,$U141,$W141,$Y141,$AA141,$AC141,$AE141,$AG141,$AI141),2)-$B141/2&lt;=AE141,(ROUND(AVERAGE($C141,$E141,$G141,$I141,$K141,$M141,$O141,$Q141,$S141,$U141,$W141,$Y141,$AA141,$AC141,$AE141,$AG141,$AI141),2)+$B141/2&gt;=AE141)),($G$5/$B$5),0))))</f>
        <v/>
      </c>
      <c r="AG141" s="117" t="str">
        <f t="shared" ca="1" si="749"/>
        <v/>
      </c>
      <c r="AH141" s="118" t="str">
        <f>IF($A141="","",IF(AG141="","",IF($K$4="Media aritmética",(AG141&lt;=$B141)*($G$5/$B$5)+(AG141&gt;$B141)*0,IF(AND(ROUND(AVERAGE($C141,$E141,$G141,$I141,$K141,$M141,$O141,$Q141,$S141,$U141,$W141,$Y141,$AA141,$AC141,$AE141,$AG141,$AI141),2)-$B141/2&lt;=AG141,(ROUND(AVERAGE($C141,$E141,$G141,$I141,$K141,$M141,$O141,$Q141,$S141,$U141,$W141,$Y141,$AA141,$AC141,$AE141,$AG141,$AI141),2)+$B141/2&gt;=AG141)),($G$5/$B$5),0))))</f>
        <v/>
      </c>
      <c r="AI141" s="117" t="str">
        <f t="shared" ca="1" si="750"/>
        <v/>
      </c>
      <c r="AJ141" s="118" t="str">
        <f>IF($A141="","",IF(AI141="","",IF($K$4="Media aritmética",(AI141&lt;=$B141)*($G$5/$B$5)+(AI141&gt;$B141)*0,IF(AND(ROUND(AVERAGE($C141,$E141,$G141,$I141,$K141,$M141,$O141,$Q141,$S141,$U141,$W141,$Y141,$AA141,$AC141,$AE141,$AG141,$AI141),2)-$B141/2&lt;=AI141,(ROUND(AVERAGE($C141,$E141,$G141,$I141,$K141,$M141,$O141,$Q141,$S141,$U141,$W141,$Y141,$AA141,$AC141,$AE141,$AG141,$AI141),2)+$B141/2&gt;=AI141)),($G$5/$B$5),0))))</f>
        <v/>
      </c>
      <c r="AK141" s="117" t="str">
        <f t="shared" ca="1" si="751"/>
        <v/>
      </c>
      <c r="AL141" s="118" t="str">
        <f>IF($A141="","",IF(AK141="","",IF($K$4="Media aritmética",(AK141&lt;=$B141)*($G$5/$B$5)+(AK141&gt;$B141)*0,IF(AND(ROUND(AVERAGE($C141,$E141,$G141,$I141,$K141,$M141,$O141,$Q141,$S141,$U141,$W141,$Y141,$AA141,$AC141,$AE141,$AG141,$AI141),2)-$B141/2&lt;=AK141,(ROUND(AVERAGE($C141,$E141,$G141,$I141,$K141,$M141,$O141,$Q141,$S141,$U141,$W141,$Y141,$AA141,$AC141,$AE141,$AG141,$AI141),2)+$B141/2&gt;=AK141)),($G$5/$B$5),0))))</f>
        <v/>
      </c>
      <c r="AM141" s="117" t="str">
        <f t="shared" ca="1" si="752"/>
        <v/>
      </c>
      <c r="AN141" s="118" t="str">
        <f>IF($A141="","",IF(AM141="","",IF($K$4="Media aritmética",(AM141&lt;=$B141)*($G$5/$B$5)+(AM141&gt;$B141)*0,IF(AND(ROUND(AVERAGE($C141,$E141,$G141,$I141,$K141,$M141,$O141,$Q141,$S141,$U141,$W141,$Y141,$AA141,$AC141,$AE141,$AG141,$AI141),2)-$B141/2&lt;=AM141,(ROUND(AVERAGE($C141,$E141,$G141,$I141,$K141,$M141,$O141,$Q141,$S141,$U141,$W141,$Y141,$AA141,$AC141,$AE141,$AG141,$AI141),2)+$B141/2&gt;=AM141)),($G$5/$B$5),0))))</f>
        <v/>
      </c>
      <c r="AO141" s="117" t="str">
        <f t="shared" ca="1" si="753"/>
        <v/>
      </c>
      <c r="AP141" s="118" t="str">
        <f>IF($A141="","",IF(AO141="","",IF($K$4="Media aritmética",(AO141&lt;=$B141)*($G$5/$B$5)+(AO141&gt;$B141)*0,IF(AND(ROUND(AVERAGE($C141,$E141,$G141,$I141,$K141,$M141,$O141,$Q141,$S141,$U141,$W141,$Y141,$AA141,$AC141,$AE141,$AG141,$AI141),2)-$B141/2&lt;=AO141,(ROUND(AVERAGE($C141,$E141,$G141,$I141,$K141,$M141,$O141,$Q141,$S141,$U141,$W141,$Y141,$AA141,$AC141,$AE141,$AG141,$AI141),2)+$B141/2&gt;=AO141)),($G$5/$B$5),0))))</f>
        <v/>
      </c>
      <c r="AQ141" s="117" t="str">
        <f t="shared" ca="1" si="754"/>
        <v/>
      </c>
      <c r="AR141" s="118" t="str">
        <f>IF($A141="","",IF(AQ141="","",IF($K$4="Media aritmética",(AQ141&lt;=$B141)*($G$5/$B$5)+(AQ141&gt;$B141)*0,IF(AND(ROUND(AVERAGE($C141,$E141,$G141,$I141,$K141,$M141,$O141,$Q141,$S141,$U141,$W141,$Y141,$AA141,$AC141,$AE141,$AG141,$AI141),2)-$B141/2&lt;=AQ141,(ROUND(AVERAGE($C141,$E141,$G141,$I141,$K141,$M141,$O141,$Q141,$S141,$U141,$W141,$Y141,$AA141,$AC141,$AE141,$AG141,$AI141),2)+$B141/2&gt;=AQ141)),($G$5/$B$5),0))))</f>
        <v/>
      </c>
    </row>
    <row r="142" spans="1:44" s="110" customFormat="1" ht="21" hidden="1" customHeight="1" x14ac:dyDescent="0.25">
      <c r="A142" s="328"/>
      <c r="B142" s="116" t="str">
        <f t="shared" si="508"/>
        <v/>
      </c>
      <c r="C142" s="117" t="str">
        <f t="shared" ca="1" si="509"/>
        <v/>
      </c>
      <c r="D142" s="118" t="str">
        <f t="shared" si="702"/>
        <v/>
      </c>
      <c r="E142" s="117" t="str">
        <f t="shared" ca="1" si="723"/>
        <v/>
      </c>
      <c r="F142" s="118" t="str">
        <f t="shared" si="703"/>
        <v/>
      </c>
      <c r="G142" s="117" t="str">
        <f t="shared" ca="1" si="724"/>
        <v/>
      </c>
      <c r="H142" s="118" t="str">
        <f t="shared" ref="H142:H177" si="755">IF($A142="","",IF(G142="","",IF($K$4="Media aritmética",(G142&lt;=$B142)*($G$5/$B$5)+(G142&gt;$B142)*0,IF(AND(ROUND(AVERAGE($C142,$E142,$G142,$I142,$K142,$M142,$O142,$Q142,$S142,$U142,$W142,$Y142,$AA142,$AC142,$AE142,$AG142,$AI142),2)-$B142/2&lt;=G142,(ROUND(AVERAGE($C142,$E142,$G142,$I142,$K142,$M142,$O142,$Q142,$S142,$U142,$W142,$Y142,$AA142,$AC142,$AE142,$AG142,$AI142),2)+$B142/2&gt;=G142)),($G$5/$B$5),0))))</f>
        <v/>
      </c>
      <c r="I142" s="201" t="str">
        <f t="shared" ca="1" si="726"/>
        <v/>
      </c>
      <c r="J142" s="118" t="str">
        <f t="shared" ref="J142:J177" si="756">IF($A142="","",IF(I142="","",IF($K$4="Media aritmética",(I142&lt;=$B142)*($G$5/$B$5)+(I142&gt;$B142)*0,IF(AND(ROUND(AVERAGE($C142,$E142,$G142,$I142,$K142,$M142,$O142,$Q142,$S142,$U142,$W142,$Y142,$AA142,$AC142,$AE142,$AG142,$AI142),2)-$B142/2&lt;=I142,(ROUND(AVERAGE($C142,$E142,$G142,$I142,$K142,$M142,$O142,$Q142,$S142,$U142,$W142,$Y142,$AA142,$AC142,$AE142,$AG142,$AI142),2)+$B142/2&gt;=I142)),($G$5/$B$5),0))))</f>
        <v/>
      </c>
      <c r="K142" s="117" t="str">
        <f t="shared" ca="1" si="728"/>
        <v/>
      </c>
      <c r="L142" s="118" t="str">
        <f t="shared" ref="L142:L177" si="757">IF($A142="","",IF(K142="","",IF($K$4="Media aritmética",(K142&lt;=$B142)*($G$5/$B$5)+(K142&gt;$B142)*0,IF(AND(ROUND(AVERAGE($C142,$E142,$G142,$I142,$K142,$M142,$O142,$Q142,$S142,$U142,$W142,$Y142,$AA142,$AC142,$AE142,$AG142,$AI142),2)-$B142/2&lt;=K142,(ROUND(AVERAGE($C142,$E142,$G142,$I142,$K142,$M142,$O142,$Q142,$S142,$U142,$W142,$Y142,$AA142,$AC142,$AE142,$AG142,$AI142),2)+$B142/2&gt;=K142)),($G$5/$B$5),0))))</f>
        <v/>
      </c>
      <c r="M142" s="117" t="str">
        <f t="shared" ca="1" si="730"/>
        <v/>
      </c>
      <c r="N142" s="118" t="str">
        <f t="shared" ref="N142:N177" si="758">IF($A142="","",IF(M142="","",IF($K$4="Media aritmética",(M142&lt;=$B142)*($G$5/$B$5)+(M142&gt;$B142)*0,IF(AND(ROUND(AVERAGE($C142,$E142,$G142,$I142,$K142,$M142,$O142,$Q142,$S142,$U142,$W142,$Y142,$AA142,$AC142,$AE142,$AG142,$AI142),2)-$B142/2&lt;=M142,(ROUND(AVERAGE($C142,$E142,$G142,$I142,$K142,$M142,$O142,$Q142,$S142,$U142,$W142,$Y142,$AA142,$AC142,$AE142,$AG142,$AI142),2)+$B142/2&gt;=M142)),($G$5/$B$5),0))))</f>
        <v/>
      </c>
      <c r="O142" s="117" t="str">
        <f t="shared" ca="1" si="732"/>
        <v/>
      </c>
      <c r="P142" s="118" t="str">
        <f t="shared" ref="P142:P177" si="759">IF($A142="","",IF(O142="","",IF($K$4="Media aritmética",(O142&lt;=$B142)*($G$5/$B$5)+(O142&gt;$B142)*0,IF(AND(ROUND(AVERAGE($C142,$E142,$G142,$I142,$K142,$M142,$O142,$Q142,$S142,$U142,$W142,$Y142,$AA142,$AC142,$AE142,$AG142,$AI142),2)-$B142/2&lt;=O142,(ROUND(AVERAGE($C142,$E142,$G142,$I142,$K142,$M142,$O142,$Q142,$S142,$U142,$W142,$Y142,$AA142,$AC142,$AE142,$AG142,$AI142),2)+$B142/2&gt;=O142)),($G$5/$B$5),0))))</f>
        <v/>
      </c>
      <c r="Q142" s="117" t="str">
        <f t="shared" ca="1" si="734"/>
        <v/>
      </c>
      <c r="R142" s="118" t="str">
        <f t="shared" ref="R142:R177" si="760">IF($A142="","",IF(Q142="","",IF($K$4="Media aritmética",(Q142&lt;=$B142)*($G$5/$B$5)+(Q142&gt;$B142)*0,IF(AND(ROUND(AVERAGE($C142,$E142,$G142,$I142,$K142,$M142,$O142,$Q142,$S142,$U142,$W142,$Y142,$AA142,$AC142,$AE142,$AG142,$AI142),2)-$B142/2&lt;=Q142,(ROUND(AVERAGE($C142,$E142,$G142,$I142,$K142,$M142,$O142,$Q142,$S142,$U142,$W142,$Y142,$AA142,$AC142,$AE142,$AG142,$AI142),2)+$B142/2&gt;=Q142)),($G$5/$B$5),0))))</f>
        <v/>
      </c>
      <c r="S142" s="117" t="str">
        <f t="shared" ca="1" si="736"/>
        <v/>
      </c>
      <c r="T142" s="118" t="str">
        <f t="shared" ref="T142:T177" si="761">IF($A142="","",IF(S142="","",IF($K$4="Media aritmética",(S142&lt;=$B142)*($G$5/$B$5)+(S142&gt;$B142)*0,IF(AND(ROUND(AVERAGE($C142,$E142,$G142,$I142,$K142,$M142,$O142,$Q142,$S142,$U142,$W142,$Y142,$AA142,$AC142,$AE142,$AG142,$AI142),2)-$B142/2&lt;=S142,(ROUND(AVERAGE($C142,$E142,$G142,$I142,$K142,$M142,$O142,$Q142,$S142,$U142,$W142,$Y142,$AA142,$AC142,$AE142,$AG142,$AI142),2)+$B142/2&gt;=S142)),($G$5/$B$5),0))))</f>
        <v/>
      </c>
      <c r="U142" s="117" t="str">
        <f t="shared" ca="1" si="738"/>
        <v/>
      </c>
      <c r="V142" s="118" t="str">
        <f t="shared" ref="V142:V177" si="762">IF($A142="","",IF(U142="","",IF($K$4="Media aritmética",(U142&lt;=$B142)*($G$5/$B$5)+(U142&gt;$B142)*0,IF(AND(ROUND(AVERAGE($C142,$E142,$G142,$I142,$K142,$M142,$O142,$Q142,$S142,$U142,$W142,$Y142,$AA142,$AC142,$AE142,$AG142,$AI142),2)-$B142/2&lt;=U142,(ROUND(AVERAGE($C142,$E142,$G142,$I142,$K142,$M142,$O142,$Q142,$S142,$U142,$W142,$Y142,$AA142,$AC142,$AE142,$AG142,$AI142),2)+$B142/2&gt;=U142)),($G$5/$B$5),0))))</f>
        <v/>
      </c>
      <c r="W142" s="117" t="str">
        <f t="shared" ca="1" si="740"/>
        <v/>
      </c>
      <c r="X142" s="118" t="str">
        <f t="shared" ref="X142:X177" si="763">IF($A142="","",IF(W142="","",IF($K$4="Media aritmética",(W142&lt;=$B142)*($G$5/$B$5)+(W142&gt;$B142)*0,IF(AND(ROUND(AVERAGE($C142,$E142,$G142,$I142,$K142,$M142,$O142,$Q142,$S142,$U142,$W142,$Y142,$AA142,$AC142,$AE142,$AG142,$AI142),2)-$B142/2&lt;=W142,(ROUND(AVERAGE($C142,$E142,$G142,$I142,$K142,$M142,$O142,$Q142,$S142,$U142,$W142,$Y142,$AA142,$AC142,$AE142,$AG142,$AI142),2)+$B142/2&gt;=W142)),($G$5/$B$5),0))))</f>
        <v/>
      </c>
      <c r="Y142" s="117" t="str">
        <f t="shared" ca="1" si="742"/>
        <v/>
      </c>
      <c r="Z142" s="118" t="str">
        <f t="shared" ref="Z142:Z177" si="764">IF($A142="","",IF(Y142="","",IF($K$4="Media aritmética",(Y142&lt;=$B142)*($G$5/$B$5)+(Y142&gt;$B142)*0,IF(AND(ROUND(AVERAGE($C142,$E142,$G142,$I142,$K142,$M142,$O142,$Q142,$S142,$U142,$W142,$Y142,$AA142,$AC142,$AE142,$AG142,$AI142),2)-$B142/2&lt;=Y142,(ROUND(AVERAGE($C142,$E142,$G142,$I142,$K142,$M142,$O142,$Q142,$S142,$U142,$W142,$Y142,$AA142,$AC142,$AE142,$AG142,$AI142),2)+$B142/2&gt;=Y142)),($G$5/$B$5),0))))</f>
        <v/>
      </c>
      <c r="AA142" s="117" t="str">
        <f t="shared" ca="1" si="744"/>
        <v/>
      </c>
      <c r="AB142" s="118" t="str">
        <f t="shared" ref="AB142:AB177" si="765">IF($A142="","",IF(AA142="","",IF($K$4="Media aritmética",(AA142&lt;=$B142)*($G$5/$B$5)+(AA142&gt;$B142)*0,IF(AND(ROUND(AVERAGE($C142,$E142,$G142,$I142,$K142,$M142,$O142,$Q142,$S142,$U142,$W142,$Y142,$AA142,$AC142,$AE142,$AG142,$AI142),2)-$B142/2&lt;=AA142,(ROUND(AVERAGE($C142,$E142,$G142,$I142,$K142,$M142,$O142,$Q142,$S142,$U142,$W142,$Y142,$AA142,$AC142,$AE142,$AG142,$AI142),2)+$B142/2&gt;=AA142)),($G$5/$B$5),0))))</f>
        <v/>
      </c>
      <c r="AC142" s="117" t="str">
        <f t="shared" ca="1" si="746"/>
        <v/>
      </c>
      <c r="AD142" s="118" t="str">
        <f t="shared" ref="AD142:AD177" si="766">IF($A142="","",IF(AC142="","",IF($K$4="Media aritmética",(AC142&lt;=$B142)*($G$5/$B$5)+(AC142&gt;$B142)*0,IF(AND(ROUND(AVERAGE($C142,$E142,$G142,$I142,$K142,$M142,$O142,$Q142,$S142,$U142,$W142,$Y142,$AA142,$AC142,$AE142,$AG142,$AI142),2)-$B142/2&lt;=AC142,(ROUND(AVERAGE($C142,$E142,$G142,$I142,$K142,$M142,$O142,$Q142,$S142,$U142,$W142,$Y142,$AA142,$AC142,$AE142,$AG142,$AI142),2)+$B142/2&gt;=AC142)),($G$5/$B$5),0))))</f>
        <v/>
      </c>
      <c r="AE142" s="117" t="str">
        <f t="shared" ca="1" si="748"/>
        <v/>
      </c>
      <c r="AF142" s="118" t="str">
        <f t="shared" ref="AF142:AF177" si="767">IF($A142="","",IF(AE142="","",IF($K$4="Media aritmética",(AE142&lt;=$B142)*($G$5/$B$5)+(AE142&gt;$B142)*0,IF(AND(ROUND(AVERAGE($C142,$E142,$G142,$I142,$K142,$M142,$O142,$Q142,$S142,$U142,$W142,$Y142,$AA142,$AC142,$AE142,$AG142,$AI142),2)-$B142/2&lt;=AE142,(ROUND(AVERAGE($C142,$E142,$G142,$I142,$K142,$M142,$O142,$Q142,$S142,$U142,$W142,$Y142,$AA142,$AC142,$AE142,$AG142,$AI142),2)+$B142/2&gt;=AE142)),($G$5/$B$5),0))))</f>
        <v/>
      </c>
      <c r="AG142" s="117" t="str">
        <f t="shared" ca="1" si="749"/>
        <v/>
      </c>
      <c r="AH142" s="118" t="str">
        <f t="shared" ref="AH142:AH177" si="768">IF($A142="","",IF(AG142="","",IF($K$4="Media aritmética",(AG142&lt;=$B142)*($G$5/$B$5)+(AG142&gt;$B142)*0,IF(AND(ROUND(AVERAGE($C142,$E142,$G142,$I142,$K142,$M142,$O142,$Q142,$S142,$U142,$W142,$Y142,$AA142,$AC142,$AE142,$AG142,$AI142),2)-$B142/2&lt;=AG142,(ROUND(AVERAGE($C142,$E142,$G142,$I142,$K142,$M142,$O142,$Q142,$S142,$U142,$W142,$Y142,$AA142,$AC142,$AE142,$AG142,$AI142),2)+$B142/2&gt;=AG142)),($G$5/$B$5),0))))</f>
        <v/>
      </c>
      <c r="AI142" s="117" t="str">
        <f t="shared" ca="1" si="750"/>
        <v/>
      </c>
      <c r="AJ142" s="118" t="str">
        <f t="shared" ref="AJ142:AJ177" si="769">IF($A142="","",IF(AI142="","",IF($K$4="Media aritmética",(AI142&lt;=$B142)*($G$5/$B$5)+(AI142&gt;$B142)*0,IF(AND(ROUND(AVERAGE($C142,$E142,$G142,$I142,$K142,$M142,$O142,$Q142,$S142,$U142,$W142,$Y142,$AA142,$AC142,$AE142,$AG142,$AI142),2)-$B142/2&lt;=AI142,(ROUND(AVERAGE($C142,$E142,$G142,$I142,$K142,$M142,$O142,$Q142,$S142,$U142,$W142,$Y142,$AA142,$AC142,$AE142,$AG142,$AI142),2)+$B142/2&gt;=AI142)),($G$5/$B$5),0))))</f>
        <v/>
      </c>
      <c r="AK142" s="117" t="str">
        <f t="shared" ca="1" si="751"/>
        <v/>
      </c>
      <c r="AL142" s="118" t="str">
        <f t="shared" ref="AL142:AL177" si="770">IF($A142="","",IF(AK142="","",IF($K$4="Media aritmética",(AK142&lt;=$B142)*($G$5/$B$5)+(AK142&gt;$B142)*0,IF(AND(ROUND(AVERAGE($C142,$E142,$G142,$I142,$K142,$M142,$O142,$Q142,$S142,$U142,$W142,$Y142,$AA142,$AC142,$AE142,$AG142,$AI142),2)-$B142/2&lt;=AK142,(ROUND(AVERAGE($C142,$E142,$G142,$I142,$K142,$M142,$O142,$Q142,$S142,$U142,$W142,$Y142,$AA142,$AC142,$AE142,$AG142,$AI142),2)+$B142/2&gt;=AK142)),($G$5/$B$5),0))))</f>
        <v/>
      </c>
      <c r="AM142" s="117" t="str">
        <f t="shared" ca="1" si="752"/>
        <v/>
      </c>
      <c r="AN142" s="118" t="str">
        <f t="shared" ref="AN142:AN177" si="771">IF($A142="","",IF(AM142="","",IF($K$4="Media aritmética",(AM142&lt;=$B142)*($G$5/$B$5)+(AM142&gt;$B142)*0,IF(AND(ROUND(AVERAGE($C142,$E142,$G142,$I142,$K142,$M142,$O142,$Q142,$S142,$U142,$W142,$Y142,$AA142,$AC142,$AE142,$AG142,$AI142),2)-$B142/2&lt;=AM142,(ROUND(AVERAGE($C142,$E142,$G142,$I142,$K142,$M142,$O142,$Q142,$S142,$U142,$W142,$Y142,$AA142,$AC142,$AE142,$AG142,$AI142),2)+$B142/2&gt;=AM142)),($G$5/$B$5),0))))</f>
        <v/>
      </c>
      <c r="AO142" s="117" t="str">
        <f t="shared" ca="1" si="753"/>
        <v/>
      </c>
      <c r="AP142" s="118" t="str">
        <f t="shared" ref="AP142:AP177" si="772">IF($A142="","",IF(AO142="","",IF($K$4="Media aritmética",(AO142&lt;=$B142)*($G$5/$B$5)+(AO142&gt;$B142)*0,IF(AND(ROUND(AVERAGE($C142,$E142,$G142,$I142,$K142,$M142,$O142,$Q142,$S142,$U142,$W142,$Y142,$AA142,$AC142,$AE142,$AG142,$AI142),2)-$B142/2&lt;=AO142,(ROUND(AVERAGE($C142,$E142,$G142,$I142,$K142,$M142,$O142,$Q142,$S142,$U142,$W142,$Y142,$AA142,$AC142,$AE142,$AG142,$AI142),2)+$B142/2&gt;=AO142)),($G$5/$B$5),0))))</f>
        <v/>
      </c>
      <c r="AQ142" s="117" t="str">
        <f t="shared" ca="1" si="754"/>
        <v/>
      </c>
      <c r="AR142" s="118" t="str">
        <f t="shared" ref="AR142:AR177" si="773">IF($A142="","",IF(AQ142="","",IF($K$4="Media aritmética",(AQ142&lt;=$B142)*($G$5/$B$5)+(AQ142&gt;$B142)*0,IF(AND(ROUND(AVERAGE($C142,$E142,$G142,$I142,$K142,$M142,$O142,$Q142,$S142,$U142,$W142,$Y142,$AA142,$AC142,$AE142,$AG142,$AI142),2)-$B142/2&lt;=AQ142,(ROUND(AVERAGE($C142,$E142,$G142,$I142,$K142,$M142,$O142,$Q142,$S142,$U142,$W142,$Y142,$AA142,$AC142,$AE142,$AG142,$AI142),2)+$B142/2&gt;=AQ142)),($G$5/$B$5),0))))</f>
        <v/>
      </c>
    </row>
    <row r="143" spans="1:44" s="110" customFormat="1" ht="21" hidden="1" customHeight="1" x14ac:dyDescent="0.25">
      <c r="A143" s="328"/>
      <c r="B143" s="116" t="str">
        <f t="shared" si="508"/>
        <v/>
      </c>
      <c r="C143" s="117" t="str">
        <f t="shared" ca="1" si="509"/>
        <v/>
      </c>
      <c r="D143" s="118" t="str">
        <f t="shared" si="702"/>
        <v/>
      </c>
      <c r="E143" s="117" t="str">
        <f t="shared" ca="1" si="723"/>
        <v/>
      </c>
      <c r="F143" s="118" t="str">
        <f t="shared" si="703"/>
        <v/>
      </c>
      <c r="G143" s="117" t="str">
        <f t="shared" ca="1" si="724"/>
        <v/>
      </c>
      <c r="H143" s="118" t="str">
        <f t="shared" si="755"/>
        <v/>
      </c>
      <c r="I143" s="201" t="str">
        <f t="shared" ca="1" si="726"/>
        <v/>
      </c>
      <c r="J143" s="118" t="str">
        <f t="shared" si="756"/>
        <v/>
      </c>
      <c r="K143" s="117" t="str">
        <f t="shared" ca="1" si="728"/>
        <v/>
      </c>
      <c r="L143" s="118" t="str">
        <f t="shared" si="757"/>
        <v/>
      </c>
      <c r="M143" s="117" t="str">
        <f t="shared" ca="1" si="730"/>
        <v/>
      </c>
      <c r="N143" s="118" t="str">
        <f t="shared" si="758"/>
        <v/>
      </c>
      <c r="O143" s="117" t="str">
        <f t="shared" ca="1" si="732"/>
        <v/>
      </c>
      <c r="P143" s="118" t="str">
        <f t="shared" si="759"/>
        <v/>
      </c>
      <c r="Q143" s="117" t="str">
        <f t="shared" ca="1" si="734"/>
        <v/>
      </c>
      <c r="R143" s="118" t="str">
        <f t="shared" si="760"/>
        <v/>
      </c>
      <c r="S143" s="117" t="str">
        <f t="shared" ca="1" si="736"/>
        <v/>
      </c>
      <c r="T143" s="118" t="str">
        <f t="shared" si="761"/>
        <v/>
      </c>
      <c r="U143" s="117" t="str">
        <f t="shared" ca="1" si="738"/>
        <v/>
      </c>
      <c r="V143" s="118" t="str">
        <f t="shared" si="762"/>
        <v/>
      </c>
      <c r="W143" s="117" t="str">
        <f t="shared" ca="1" si="740"/>
        <v/>
      </c>
      <c r="X143" s="118" t="str">
        <f t="shared" si="763"/>
        <v/>
      </c>
      <c r="Y143" s="117" t="str">
        <f t="shared" ca="1" si="742"/>
        <v/>
      </c>
      <c r="Z143" s="118" t="str">
        <f t="shared" si="764"/>
        <v/>
      </c>
      <c r="AA143" s="117" t="str">
        <f t="shared" ca="1" si="744"/>
        <v/>
      </c>
      <c r="AB143" s="118" t="str">
        <f t="shared" si="765"/>
        <v/>
      </c>
      <c r="AC143" s="117" t="str">
        <f t="shared" ca="1" si="746"/>
        <v/>
      </c>
      <c r="AD143" s="118" t="str">
        <f t="shared" si="766"/>
        <v/>
      </c>
      <c r="AE143" s="117" t="str">
        <f t="shared" ca="1" si="748"/>
        <v/>
      </c>
      <c r="AF143" s="118" t="str">
        <f t="shared" si="767"/>
        <v/>
      </c>
      <c r="AG143" s="117" t="str">
        <f t="shared" ca="1" si="749"/>
        <v/>
      </c>
      <c r="AH143" s="118" t="str">
        <f t="shared" si="768"/>
        <v/>
      </c>
      <c r="AI143" s="117" t="str">
        <f t="shared" ca="1" si="750"/>
        <v/>
      </c>
      <c r="AJ143" s="118" t="str">
        <f t="shared" si="769"/>
        <v/>
      </c>
      <c r="AK143" s="117" t="str">
        <f t="shared" ca="1" si="751"/>
        <v/>
      </c>
      <c r="AL143" s="118" t="str">
        <f t="shared" si="770"/>
        <v/>
      </c>
      <c r="AM143" s="117" t="str">
        <f t="shared" ca="1" si="752"/>
        <v/>
      </c>
      <c r="AN143" s="118" t="str">
        <f t="shared" si="771"/>
        <v/>
      </c>
      <c r="AO143" s="117" t="str">
        <f t="shared" ca="1" si="753"/>
        <v/>
      </c>
      <c r="AP143" s="118" t="str">
        <f t="shared" si="772"/>
        <v/>
      </c>
      <c r="AQ143" s="117" t="str">
        <f t="shared" ca="1" si="754"/>
        <v/>
      </c>
      <c r="AR143" s="118" t="str">
        <f t="shared" si="773"/>
        <v/>
      </c>
    </row>
    <row r="144" spans="1:44" s="110" customFormat="1" ht="21" hidden="1" customHeight="1" x14ac:dyDescent="0.25">
      <c r="A144" s="328"/>
      <c r="B144" s="116" t="str">
        <f t="shared" si="508"/>
        <v/>
      </c>
      <c r="C144" s="117" t="str">
        <f t="shared" ca="1" si="509"/>
        <v/>
      </c>
      <c r="D144" s="118" t="str">
        <f t="shared" si="702"/>
        <v/>
      </c>
      <c r="E144" s="117" t="str">
        <f t="shared" ca="1" si="723"/>
        <v/>
      </c>
      <c r="F144" s="118" t="str">
        <f t="shared" si="703"/>
        <v/>
      </c>
      <c r="G144" s="117" t="str">
        <f t="shared" ca="1" si="724"/>
        <v/>
      </c>
      <c r="H144" s="118" t="str">
        <f t="shared" si="755"/>
        <v/>
      </c>
      <c r="I144" s="201" t="str">
        <f t="shared" ca="1" si="726"/>
        <v/>
      </c>
      <c r="J144" s="118" t="str">
        <f t="shared" si="756"/>
        <v/>
      </c>
      <c r="K144" s="117" t="str">
        <f t="shared" ca="1" si="728"/>
        <v/>
      </c>
      <c r="L144" s="118" t="str">
        <f t="shared" si="757"/>
        <v/>
      </c>
      <c r="M144" s="117" t="str">
        <f t="shared" ca="1" si="730"/>
        <v/>
      </c>
      <c r="N144" s="118" t="str">
        <f t="shared" si="758"/>
        <v/>
      </c>
      <c r="O144" s="117" t="str">
        <f t="shared" ca="1" si="732"/>
        <v/>
      </c>
      <c r="P144" s="118" t="str">
        <f t="shared" si="759"/>
        <v/>
      </c>
      <c r="Q144" s="117" t="str">
        <f t="shared" ca="1" si="734"/>
        <v/>
      </c>
      <c r="R144" s="118" t="str">
        <f t="shared" si="760"/>
        <v/>
      </c>
      <c r="S144" s="117" t="str">
        <f t="shared" ca="1" si="736"/>
        <v/>
      </c>
      <c r="T144" s="118" t="str">
        <f t="shared" si="761"/>
        <v/>
      </c>
      <c r="U144" s="117" t="str">
        <f t="shared" ca="1" si="738"/>
        <v/>
      </c>
      <c r="V144" s="118" t="str">
        <f t="shared" si="762"/>
        <v/>
      </c>
      <c r="W144" s="117" t="str">
        <f t="shared" ca="1" si="740"/>
        <v/>
      </c>
      <c r="X144" s="118" t="str">
        <f t="shared" si="763"/>
        <v/>
      </c>
      <c r="Y144" s="117" t="str">
        <f t="shared" ca="1" si="742"/>
        <v/>
      </c>
      <c r="Z144" s="118" t="str">
        <f t="shared" si="764"/>
        <v/>
      </c>
      <c r="AA144" s="117" t="str">
        <f t="shared" ca="1" si="744"/>
        <v/>
      </c>
      <c r="AB144" s="118" t="str">
        <f t="shared" si="765"/>
        <v/>
      </c>
      <c r="AC144" s="117" t="str">
        <f t="shared" ca="1" si="746"/>
        <v/>
      </c>
      <c r="AD144" s="118" t="str">
        <f t="shared" si="766"/>
        <v/>
      </c>
      <c r="AE144" s="117" t="str">
        <f t="shared" ca="1" si="748"/>
        <v/>
      </c>
      <c r="AF144" s="118" t="str">
        <f t="shared" si="767"/>
        <v/>
      </c>
      <c r="AG144" s="117" t="str">
        <f t="shared" ca="1" si="749"/>
        <v/>
      </c>
      <c r="AH144" s="118" t="str">
        <f t="shared" si="768"/>
        <v/>
      </c>
      <c r="AI144" s="117" t="str">
        <f t="shared" ca="1" si="750"/>
        <v/>
      </c>
      <c r="AJ144" s="118" t="str">
        <f t="shared" si="769"/>
        <v/>
      </c>
      <c r="AK144" s="117" t="str">
        <f t="shared" ca="1" si="751"/>
        <v/>
      </c>
      <c r="AL144" s="118" t="str">
        <f t="shared" si="770"/>
        <v/>
      </c>
      <c r="AM144" s="117" t="str">
        <f t="shared" ca="1" si="752"/>
        <v/>
      </c>
      <c r="AN144" s="118" t="str">
        <f t="shared" si="771"/>
        <v/>
      </c>
      <c r="AO144" s="117" t="str">
        <f t="shared" ca="1" si="753"/>
        <v/>
      </c>
      <c r="AP144" s="118" t="str">
        <f t="shared" si="772"/>
        <v/>
      </c>
      <c r="AQ144" s="117" t="str">
        <f t="shared" ca="1" si="754"/>
        <v/>
      </c>
      <c r="AR144" s="118" t="str">
        <f t="shared" si="773"/>
        <v/>
      </c>
    </row>
    <row r="145" spans="1:44" s="110" customFormat="1" ht="21" hidden="1" customHeight="1" x14ac:dyDescent="0.25">
      <c r="A145" s="328"/>
      <c r="B145" s="116" t="str">
        <f t="shared" si="508"/>
        <v/>
      </c>
      <c r="C145" s="117" t="str">
        <f t="shared" ca="1" si="509"/>
        <v/>
      </c>
      <c r="D145" s="118" t="str">
        <f t="shared" si="702"/>
        <v/>
      </c>
      <c r="E145" s="117" t="str">
        <f t="shared" ca="1" si="723"/>
        <v/>
      </c>
      <c r="F145" s="118" t="str">
        <f t="shared" si="703"/>
        <v/>
      </c>
      <c r="G145" s="117" t="str">
        <f t="shared" ca="1" si="724"/>
        <v/>
      </c>
      <c r="H145" s="118" t="str">
        <f t="shared" si="755"/>
        <v/>
      </c>
      <c r="I145" s="201" t="str">
        <f t="shared" ca="1" si="726"/>
        <v/>
      </c>
      <c r="J145" s="118" t="str">
        <f t="shared" si="756"/>
        <v/>
      </c>
      <c r="K145" s="117" t="str">
        <f t="shared" ca="1" si="728"/>
        <v/>
      </c>
      <c r="L145" s="118" t="str">
        <f t="shared" si="757"/>
        <v/>
      </c>
      <c r="M145" s="117" t="str">
        <f t="shared" ca="1" si="730"/>
        <v/>
      </c>
      <c r="N145" s="118" t="str">
        <f t="shared" si="758"/>
        <v/>
      </c>
      <c r="O145" s="117" t="str">
        <f t="shared" ca="1" si="732"/>
        <v/>
      </c>
      <c r="P145" s="118" t="str">
        <f t="shared" si="759"/>
        <v/>
      </c>
      <c r="Q145" s="117" t="str">
        <f t="shared" ca="1" si="734"/>
        <v/>
      </c>
      <c r="R145" s="118" t="str">
        <f t="shared" si="760"/>
        <v/>
      </c>
      <c r="S145" s="117" t="str">
        <f t="shared" ca="1" si="736"/>
        <v/>
      </c>
      <c r="T145" s="118" t="str">
        <f t="shared" si="761"/>
        <v/>
      </c>
      <c r="U145" s="117" t="str">
        <f t="shared" ca="1" si="738"/>
        <v/>
      </c>
      <c r="V145" s="118" t="str">
        <f t="shared" si="762"/>
        <v/>
      </c>
      <c r="W145" s="117" t="str">
        <f t="shared" ca="1" si="740"/>
        <v/>
      </c>
      <c r="X145" s="118" t="str">
        <f t="shared" si="763"/>
        <v/>
      </c>
      <c r="Y145" s="117" t="str">
        <f t="shared" ca="1" si="742"/>
        <v/>
      </c>
      <c r="Z145" s="118" t="str">
        <f t="shared" si="764"/>
        <v/>
      </c>
      <c r="AA145" s="117" t="str">
        <f t="shared" ca="1" si="744"/>
        <v/>
      </c>
      <c r="AB145" s="118" t="str">
        <f t="shared" si="765"/>
        <v/>
      </c>
      <c r="AC145" s="117" t="str">
        <f t="shared" ca="1" si="746"/>
        <v/>
      </c>
      <c r="AD145" s="118" t="str">
        <f t="shared" si="766"/>
        <v/>
      </c>
      <c r="AE145" s="117" t="str">
        <f t="shared" ca="1" si="748"/>
        <v/>
      </c>
      <c r="AF145" s="118" t="str">
        <f t="shared" si="767"/>
        <v/>
      </c>
      <c r="AG145" s="117" t="str">
        <f t="shared" ca="1" si="749"/>
        <v/>
      </c>
      <c r="AH145" s="118" t="str">
        <f t="shared" si="768"/>
        <v/>
      </c>
      <c r="AI145" s="117" t="str">
        <f t="shared" ca="1" si="750"/>
        <v/>
      </c>
      <c r="AJ145" s="118" t="str">
        <f t="shared" si="769"/>
        <v/>
      </c>
      <c r="AK145" s="117" t="str">
        <f t="shared" ca="1" si="751"/>
        <v/>
      </c>
      <c r="AL145" s="118" t="str">
        <f t="shared" si="770"/>
        <v/>
      </c>
      <c r="AM145" s="117" t="str">
        <f t="shared" ca="1" si="752"/>
        <v/>
      </c>
      <c r="AN145" s="118" t="str">
        <f t="shared" si="771"/>
        <v/>
      </c>
      <c r="AO145" s="117" t="str">
        <f t="shared" ca="1" si="753"/>
        <v/>
      </c>
      <c r="AP145" s="118" t="str">
        <f t="shared" si="772"/>
        <v/>
      </c>
      <c r="AQ145" s="117" t="str">
        <f t="shared" ca="1" si="754"/>
        <v/>
      </c>
      <c r="AR145" s="118" t="str">
        <f t="shared" si="773"/>
        <v/>
      </c>
    </row>
    <row r="146" spans="1:44" s="110" customFormat="1" ht="21" hidden="1" customHeight="1" x14ac:dyDescent="0.25">
      <c r="A146" s="328"/>
      <c r="B146" s="116" t="str">
        <f t="shared" si="508"/>
        <v/>
      </c>
      <c r="C146" s="117" t="str">
        <f t="shared" ca="1" si="509"/>
        <v/>
      </c>
      <c r="D146" s="118" t="str">
        <f t="shared" si="702"/>
        <v/>
      </c>
      <c r="E146" s="117" t="str">
        <f t="shared" ca="1" si="723"/>
        <v/>
      </c>
      <c r="F146" s="118" t="str">
        <f t="shared" si="703"/>
        <v/>
      </c>
      <c r="G146" s="117" t="str">
        <f t="shared" ca="1" si="724"/>
        <v/>
      </c>
      <c r="H146" s="118" t="str">
        <f t="shared" si="755"/>
        <v/>
      </c>
      <c r="I146" s="201" t="str">
        <f t="shared" ca="1" si="726"/>
        <v/>
      </c>
      <c r="J146" s="118" t="str">
        <f t="shared" si="756"/>
        <v/>
      </c>
      <c r="K146" s="117" t="str">
        <f t="shared" ca="1" si="728"/>
        <v/>
      </c>
      <c r="L146" s="118" t="str">
        <f t="shared" si="757"/>
        <v/>
      </c>
      <c r="M146" s="117" t="str">
        <f t="shared" ca="1" si="730"/>
        <v/>
      </c>
      <c r="N146" s="118" t="str">
        <f t="shared" si="758"/>
        <v/>
      </c>
      <c r="O146" s="117" t="str">
        <f t="shared" ca="1" si="732"/>
        <v/>
      </c>
      <c r="P146" s="118" t="str">
        <f t="shared" si="759"/>
        <v/>
      </c>
      <c r="Q146" s="117" t="str">
        <f t="shared" ca="1" si="734"/>
        <v/>
      </c>
      <c r="R146" s="118" t="str">
        <f t="shared" si="760"/>
        <v/>
      </c>
      <c r="S146" s="117" t="str">
        <f t="shared" ca="1" si="736"/>
        <v/>
      </c>
      <c r="T146" s="118" t="str">
        <f t="shared" si="761"/>
        <v/>
      </c>
      <c r="U146" s="117" t="str">
        <f t="shared" ca="1" si="738"/>
        <v/>
      </c>
      <c r="V146" s="118" t="str">
        <f t="shared" si="762"/>
        <v/>
      </c>
      <c r="W146" s="117" t="str">
        <f t="shared" ca="1" si="740"/>
        <v/>
      </c>
      <c r="X146" s="118" t="str">
        <f t="shared" si="763"/>
        <v/>
      </c>
      <c r="Y146" s="117" t="str">
        <f t="shared" ca="1" si="742"/>
        <v/>
      </c>
      <c r="Z146" s="118" t="str">
        <f t="shared" si="764"/>
        <v/>
      </c>
      <c r="AA146" s="117" t="str">
        <f t="shared" ca="1" si="744"/>
        <v/>
      </c>
      <c r="AB146" s="118" t="str">
        <f t="shared" si="765"/>
        <v/>
      </c>
      <c r="AC146" s="117" t="str">
        <f t="shared" ca="1" si="746"/>
        <v/>
      </c>
      <c r="AD146" s="118" t="str">
        <f t="shared" si="766"/>
        <v/>
      </c>
      <c r="AE146" s="117" t="str">
        <f t="shared" ca="1" si="748"/>
        <v/>
      </c>
      <c r="AF146" s="118" t="str">
        <f t="shared" si="767"/>
        <v/>
      </c>
      <c r="AG146" s="117" t="str">
        <f t="shared" ca="1" si="749"/>
        <v/>
      </c>
      <c r="AH146" s="118" t="str">
        <f t="shared" si="768"/>
        <v/>
      </c>
      <c r="AI146" s="117" t="str">
        <f t="shared" ca="1" si="750"/>
        <v/>
      </c>
      <c r="AJ146" s="118" t="str">
        <f t="shared" si="769"/>
        <v/>
      </c>
      <c r="AK146" s="117" t="str">
        <f t="shared" ca="1" si="751"/>
        <v/>
      </c>
      <c r="AL146" s="118" t="str">
        <f t="shared" si="770"/>
        <v/>
      </c>
      <c r="AM146" s="117" t="str">
        <f t="shared" ca="1" si="752"/>
        <v/>
      </c>
      <c r="AN146" s="118" t="str">
        <f t="shared" si="771"/>
        <v/>
      </c>
      <c r="AO146" s="117" t="str">
        <f t="shared" ca="1" si="753"/>
        <v/>
      </c>
      <c r="AP146" s="118" t="str">
        <f t="shared" si="772"/>
        <v/>
      </c>
      <c r="AQ146" s="117" t="str">
        <f t="shared" ca="1" si="754"/>
        <v/>
      </c>
      <c r="AR146" s="118" t="str">
        <f t="shared" si="773"/>
        <v/>
      </c>
    </row>
    <row r="147" spans="1:44" s="110" customFormat="1" ht="21" hidden="1" customHeight="1" x14ac:dyDescent="0.25">
      <c r="A147" s="328"/>
      <c r="B147" s="116" t="str">
        <f t="shared" si="508"/>
        <v/>
      </c>
      <c r="C147" s="117" t="str">
        <f t="shared" ca="1" si="509"/>
        <v/>
      </c>
      <c r="D147" s="118" t="str">
        <f t="shared" si="702"/>
        <v/>
      </c>
      <c r="E147" s="117" t="str">
        <f t="shared" ca="1" si="723"/>
        <v/>
      </c>
      <c r="F147" s="118" t="str">
        <f t="shared" si="703"/>
        <v/>
      </c>
      <c r="G147" s="117" t="str">
        <f t="shared" ca="1" si="724"/>
        <v/>
      </c>
      <c r="H147" s="118" t="str">
        <f t="shared" si="755"/>
        <v/>
      </c>
      <c r="I147" s="201" t="str">
        <f t="shared" ca="1" si="726"/>
        <v/>
      </c>
      <c r="J147" s="118" t="str">
        <f t="shared" si="756"/>
        <v/>
      </c>
      <c r="K147" s="117" t="str">
        <f t="shared" ca="1" si="728"/>
        <v/>
      </c>
      <c r="L147" s="118" t="str">
        <f t="shared" si="757"/>
        <v/>
      </c>
      <c r="M147" s="117" t="str">
        <f t="shared" ca="1" si="730"/>
        <v/>
      </c>
      <c r="N147" s="118" t="str">
        <f t="shared" si="758"/>
        <v/>
      </c>
      <c r="O147" s="117" t="str">
        <f t="shared" ca="1" si="732"/>
        <v/>
      </c>
      <c r="P147" s="118" t="str">
        <f t="shared" si="759"/>
        <v/>
      </c>
      <c r="Q147" s="117" t="str">
        <f t="shared" ca="1" si="734"/>
        <v/>
      </c>
      <c r="R147" s="118" t="str">
        <f t="shared" si="760"/>
        <v/>
      </c>
      <c r="S147" s="117" t="str">
        <f t="shared" ca="1" si="736"/>
        <v/>
      </c>
      <c r="T147" s="118" t="str">
        <f t="shared" si="761"/>
        <v/>
      </c>
      <c r="U147" s="117" t="str">
        <f t="shared" ca="1" si="738"/>
        <v/>
      </c>
      <c r="V147" s="118" t="str">
        <f t="shared" si="762"/>
        <v/>
      </c>
      <c r="W147" s="117" t="str">
        <f t="shared" ca="1" si="740"/>
        <v/>
      </c>
      <c r="X147" s="118" t="str">
        <f t="shared" si="763"/>
        <v/>
      </c>
      <c r="Y147" s="117" t="str">
        <f t="shared" ca="1" si="742"/>
        <v/>
      </c>
      <c r="Z147" s="118" t="str">
        <f t="shared" si="764"/>
        <v/>
      </c>
      <c r="AA147" s="117" t="str">
        <f t="shared" ca="1" si="744"/>
        <v/>
      </c>
      <c r="AB147" s="118" t="str">
        <f t="shared" si="765"/>
        <v/>
      </c>
      <c r="AC147" s="117" t="str">
        <f t="shared" ca="1" si="746"/>
        <v/>
      </c>
      <c r="AD147" s="118" t="str">
        <f t="shared" si="766"/>
        <v/>
      </c>
      <c r="AE147" s="117" t="str">
        <f t="shared" ca="1" si="748"/>
        <v/>
      </c>
      <c r="AF147" s="118" t="str">
        <f t="shared" si="767"/>
        <v/>
      </c>
      <c r="AG147" s="117" t="str">
        <f t="shared" ca="1" si="749"/>
        <v/>
      </c>
      <c r="AH147" s="118" t="str">
        <f t="shared" si="768"/>
        <v/>
      </c>
      <c r="AI147" s="117" t="str">
        <f t="shared" ca="1" si="750"/>
        <v/>
      </c>
      <c r="AJ147" s="118" t="str">
        <f t="shared" si="769"/>
        <v/>
      </c>
      <c r="AK147" s="117" t="str">
        <f t="shared" ca="1" si="751"/>
        <v/>
      </c>
      <c r="AL147" s="118" t="str">
        <f t="shared" si="770"/>
        <v/>
      </c>
      <c r="AM147" s="117" t="str">
        <f t="shared" ca="1" si="752"/>
        <v/>
      </c>
      <c r="AN147" s="118" t="str">
        <f t="shared" si="771"/>
        <v/>
      </c>
      <c r="AO147" s="117" t="str">
        <f t="shared" ca="1" si="753"/>
        <v/>
      </c>
      <c r="AP147" s="118" t="str">
        <f t="shared" si="772"/>
        <v/>
      </c>
      <c r="AQ147" s="117" t="str">
        <f t="shared" ca="1" si="754"/>
        <v/>
      </c>
      <c r="AR147" s="118" t="str">
        <f t="shared" si="773"/>
        <v/>
      </c>
    </row>
    <row r="148" spans="1:44" s="110" customFormat="1" ht="21" hidden="1" customHeight="1" x14ac:dyDescent="0.25">
      <c r="A148" s="328"/>
      <c r="B148" s="116" t="str">
        <f t="shared" si="508"/>
        <v/>
      </c>
      <c r="C148" s="117" t="str">
        <f t="shared" ca="1" si="509"/>
        <v/>
      </c>
      <c r="D148" s="118" t="str">
        <f t="shared" si="702"/>
        <v/>
      </c>
      <c r="E148" s="117" t="str">
        <f t="shared" ca="1" si="723"/>
        <v/>
      </c>
      <c r="F148" s="118" t="str">
        <f t="shared" si="703"/>
        <v/>
      </c>
      <c r="G148" s="117" t="str">
        <f t="shared" ca="1" si="724"/>
        <v/>
      </c>
      <c r="H148" s="118" t="str">
        <f t="shared" si="755"/>
        <v/>
      </c>
      <c r="I148" s="201" t="str">
        <f t="shared" ca="1" si="726"/>
        <v/>
      </c>
      <c r="J148" s="118" t="str">
        <f t="shared" si="756"/>
        <v/>
      </c>
      <c r="K148" s="117" t="str">
        <f t="shared" ca="1" si="728"/>
        <v/>
      </c>
      <c r="L148" s="118" t="str">
        <f t="shared" si="757"/>
        <v/>
      </c>
      <c r="M148" s="117" t="str">
        <f t="shared" ca="1" si="730"/>
        <v/>
      </c>
      <c r="N148" s="118" t="str">
        <f t="shared" si="758"/>
        <v/>
      </c>
      <c r="O148" s="117" t="str">
        <f t="shared" ca="1" si="732"/>
        <v/>
      </c>
      <c r="P148" s="118" t="str">
        <f t="shared" si="759"/>
        <v/>
      </c>
      <c r="Q148" s="117" t="str">
        <f t="shared" ca="1" si="734"/>
        <v/>
      </c>
      <c r="R148" s="118" t="str">
        <f t="shared" si="760"/>
        <v/>
      </c>
      <c r="S148" s="117" t="str">
        <f t="shared" ca="1" si="736"/>
        <v/>
      </c>
      <c r="T148" s="118" t="str">
        <f t="shared" si="761"/>
        <v/>
      </c>
      <c r="U148" s="117" t="str">
        <f t="shared" ca="1" si="738"/>
        <v/>
      </c>
      <c r="V148" s="118" t="str">
        <f t="shared" si="762"/>
        <v/>
      </c>
      <c r="W148" s="117" t="str">
        <f t="shared" ca="1" si="740"/>
        <v/>
      </c>
      <c r="X148" s="118" t="str">
        <f t="shared" si="763"/>
        <v/>
      </c>
      <c r="Y148" s="117" t="str">
        <f t="shared" ca="1" si="742"/>
        <v/>
      </c>
      <c r="Z148" s="118" t="str">
        <f t="shared" si="764"/>
        <v/>
      </c>
      <c r="AA148" s="117" t="str">
        <f t="shared" ca="1" si="744"/>
        <v/>
      </c>
      <c r="AB148" s="118" t="str">
        <f t="shared" si="765"/>
        <v/>
      </c>
      <c r="AC148" s="117" t="str">
        <f t="shared" ca="1" si="746"/>
        <v/>
      </c>
      <c r="AD148" s="118" t="str">
        <f t="shared" si="766"/>
        <v/>
      </c>
      <c r="AE148" s="117" t="str">
        <f t="shared" ca="1" si="748"/>
        <v/>
      </c>
      <c r="AF148" s="118" t="str">
        <f t="shared" si="767"/>
        <v/>
      </c>
      <c r="AG148" s="117" t="str">
        <f t="shared" ca="1" si="749"/>
        <v/>
      </c>
      <c r="AH148" s="118" t="str">
        <f t="shared" si="768"/>
        <v/>
      </c>
      <c r="AI148" s="117" t="str">
        <f t="shared" ca="1" si="750"/>
        <v/>
      </c>
      <c r="AJ148" s="118" t="str">
        <f t="shared" si="769"/>
        <v/>
      </c>
      <c r="AK148" s="117" t="str">
        <f t="shared" ca="1" si="751"/>
        <v/>
      </c>
      <c r="AL148" s="118" t="str">
        <f t="shared" si="770"/>
        <v/>
      </c>
      <c r="AM148" s="117" t="str">
        <f t="shared" ca="1" si="752"/>
        <v/>
      </c>
      <c r="AN148" s="118" t="str">
        <f t="shared" si="771"/>
        <v/>
      </c>
      <c r="AO148" s="117" t="str">
        <f t="shared" ca="1" si="753"/>
        <v/>
      </c>
      <c r="AP148" s="118" t="str">
        <f t="shared" si="772"/>
        <v/>
      </c>
      <c r="AQ148" s="117" t="str">
        <f t="shared" ca="1" si="754"/>
        <v/>
      </c>
      <c r="AR148" s="118" t="str">
        <f t="shared" si="773"/>
        <v/>
      </c>
    </row>
    <row r="149" spans="1:44" s="110" customFormat="1" ht="21" hidden="1" customHeight="1" x14ac:dyDescent="0.25">
      <c r="A149" s="328"/>
      <c r="B149" s="116" t="str">
        <f t="shared" si="508"/>
        <v/>
      </c>
      <c r="C149" s="117" t="str">
        <f t="shared" ca="1" si="509"/>
        <v/>
      </c>
      <c r="D149" s="118" t="str">
        <f t="shared" si="702"/>
        <v/>
      </c>
      <c r="E149" s="117" t="str">
        <f t="shared" ca="1" si="723"/>
        <v/>
      </c>
      <c r="F149" s="118" t="str">
        <f t="shared" si="703"/>
        <v/>
      </c>
      <c r="G149" s="117" t="str">
        <f t="shared" ca="1" si="724"/>
        <v/>
      </c>
      <c r="H149" s="118" t="str">
        <f t="shared" si="755"/>
        <v/>
      </c>
      <c r="I149" s="201" t="str">
        <f t="shared" ca="1" si="726"/>
        <v/>
      </c>
      <c r="J149" s="118" t="str">
        <f t="shared" si="756"/>
        <v/>
      </c>
      <c r="K149" s="117" t="str">
        <f t="shared" ca="1" si="728"/>
        <v/>
      </c>
      <c r="L149" s="118" t="str">
        <f t="shared" si="757"/>
        <v/>
      </c>
      <c r="M149" s="117" t="str">
        <f t="shared" ca="1" si="730"/>
        <v/>
      </c>
      <c r="N149" s="118" t="str">
        <f t="shared" si="758"/>
        <v/>
      </c>
      <c r="O149" s="117" t="str">
        <f t="shared" ca="1" si="732"/>
        <v/>
      </c>
      <c r="P149" s="118" t="str">
        <f t="shared" si="759"/>
        <v/>
      </c>
      <c r="Q149" s="117" t="str">
        <f t="shared" ca="1" si="734"/>
        <v/>
      </c>
      <c r="R149" s="118" t="str">
        <f t="shared" si="760"/>
        <v/>
      </c>
      <c r="S149" s="117" t="str">
        <f t="shared" ca="1" si="736"/>
        <v/>
      </c>
      <c r="T149" s="118" t="str">
        <f t="shared" si="761"/>
        <v/>
      </c>
      <c r="U149" s="117" t="str">
        <f t="shared" ca="1" si="738"/>
        <v/>
      </c>
      <c r="V149" s="118" t="str">
        <f t="shared" si="762"/>
        <v/>
      </c>
      <c r="W149" s="117" t="str">
        <f t="shared" ca="1" si="740"/>
        <v/>
      </c>
      <c r="X149" s="118" t="str">
        <f t="shared" si="763"/>
        <v/>
      </c>
      <c r="Y149" s="117" t="str">
        <f t="shared" ca="1" si="742"/>
        <v/>
      </c>
      <c r="Z149" s="118" t="str">
        <f t="shared" si="764"/>
        <v/>
      </c>
      <c r="AA149" s="117" t="str">
        <f t="shared" ca="1" si="744"/>
        <v/>
      </c>
      <c r="AB149" s="118" t="str">
        <f t="shared" si="765"/>
        <v/>
      </c>
      <c r="AC149" s="117" t="str">
        <f t="shared" ca="1" si="746"/>
        <v/>
      </c>
      <c r="AD149" s="118" t="str">
        <f t="shared" si="766"/>
        <v/>
      </c>
      <c r="AE149" s="117" t="str">
        <f t="shared" ca="1" si="748"/>
        <v/>
      </c>
      <c r="AF149" s="118" t="str">
        <f t="shared" si="767"/>
        <v/>
      </c>
      <c r="AG149" s="117" t="str">
        <f t="shared" ca="1" si="749"/>
        <v/>
      </c>
      <c r="AH149" s="118" t="str">
        <f t="shared" si="768"/>
        <v/>
      </c>
      <c r="AI149" s="117" t="str">
        <f t="shared" ca="1" si="750"/>
        <v/>
      </c>
      <c r="AJ149" s="118" t="str">
        <f t="shared" si="769"/>
        <v/>
      </c>
      <c r="AK149" s="117" t="str">
        <f t="shared" ca="1" si="751"/>
        <v/>
      </c>
      <c r="AL149" s="118" t="str">
        <f t="shared" si="770"/>
        <v/>
      </c>
      <c r="AM149" s="117" t="str">
        <f t="shared" ca="1" si="752"/>
        <v/>
      </c>
      <c r="AN149" s="118" t="str">
        <f t="shared" si="771"/>
        <v/>
      </c>
      <c r="AO149" s="117" t="str">
        <f t="shared" ca="1" si="753"/>
        <v/>
      </c>
      <c r="AP149" s="118" t="str">
        <f t="shared" si="772"/>
        <v/>
      </c>
      <c r="AQ149" s="117" t="str">
        <f t="shared" ca="1" si="754"/>
        <v/>
      </c>
      <c r="AR149" s="118" t="str">
        <f t="shared" si="773"/>
        <v/>
      </c>
    </row>
    <row r="150" spans="1:44" s="110" customFormat="1" ht="21" hidden="1" customHeight="1" x14ac:dyDescent="0.25">
      <c r="A150" s="328"/>
      <c r="B150" s="116" t="str">
        <f t="shared" si="508"/>
        <v/>
      </c>
      <c r="C150" s="117" t="str">
        <f t="shared" ca="1" si="509"/>
        <v/>
      </c>
      <c r="D150" s="118" t="str">
        <f t="shared" si="702"/>
        <v/>
      </c>
      <c r="E150" s="117" t="str">
        <f t="shared" ca="1" si="723"/>
        <v/>
      </c>
      <c r="F150" s="118" t="str">
        <f t="shared" si="703"/>
        <v/>
      </c>
      <c r="G150" s="117" t="str">
        <f t="shared" ca="1" si="724"/>
        <v/>
      </c>
      <c r="H150" s="118" t="str">
        <f t="shared" si="755"/>
        <v/>
      </c>
      <c r="I150" s="201" t="str">
        <f t="shared" ca="1" si="726"/>
        <v/>
      </c>
      <c r="J150" s="118" t="str">
        <f t="shared" si="756"/>
        <v/>
      </c>
      <c r="K150" s="117" t="str">
        <f t="shared" ca="1" si="728"/>
        <v/>
      </c>
      <c r="L150" s="118" t="str">
        <f t="shared" si="757"/>
        <v/>
      </c>
      <c r="M150" s="117" t="str">
        <f t="shared" ca="1" si="730"/>
        <v/>
      </c>
      <c r="N150" s="118" t="str">
        <f t="shared" si="758"/>
        <v/>
      </c>
      <c r="O150" s="117" t="str">
        <f t="shared" ca="1" si="732"/>
        <v/>
      </c>
      <c r="P150" s="118" t="str">
        <f t="shared" si="759"/>
        <v/>
      </c>
      <c r="Q150" s="117" t="str">
        <f t="shared" ca="1" si="734"/>
        <v/>
      </c>
      <c r="R150" s="118" t="str">
        <f t="shared" si="760"/>
        <v/>
      </c>
      <c r="S150" s="117" t="str">
        <f t="shared" ca="1" si="736"/>
        <v/>
      </c>
      <c r="T150" s="118" t="str">
        <f t="shared" si="761"/>
        <v/>
      </c>
      <c r="U150" s="117" t="str">
        <f t="shared" ca="1" si="738"/>
        <v/>
      </c>
      <c r="V150" s="118" t="str">
        <f t="shared" si="762"/>
        <v/>
      </c>
      <c r="W150" s="117" t="str">
        <f t="shared" ca="1" si="740"/>
        <v/>
      </c>
      <c r="X150" s="118" t="str">
        <f t="shared" si="763"/>
        <v/>
      </c>
      <c r="Y150" s="117" t="str">
        <f t="shared" ca="1" si="742"/>
        <v/>
      </c>
      <c r="Z150" s="118" t="str">
        <f t="shared" si="764"/>
        <v/>
      </c>
      <c r="AA150" s="117" t="str">
        <f t="shared" ca="1" si="744"/>
        <v/>
      </c>
      <c r="AB150" s="118" t="str">
        <f t="shared" si="765"/>
        <v/>
      </c>
      <c r="AC150" s="117" t="str">
        <f t="shared" ca="1" si="746"/>
        <v/>
      </c>
      <c r="AD150" s="118" t="str">
        <f t="shared" si="766"/>
        <v/>
      </c>
      <c r="AE150" s="117" t="str">
        <f t="shared" ca="1" si="748"/>
        <v/>
      </c>
      <c r="AF150" s="118" t="str">
        <f t="shared" si="767"/>
        <v/>
      </c>
      <c r="AG150" s="117" t="str">
        <f t="shared" ca="1" si="749"/>
        <v/>
      </c>
      <c r="AH150" s="118" t="str">
        <f t="shared" si="768"/>
        <v/>
      </c>
      <c r="AI150" s="117" t="str">
        <f t="shared" ca="1" si="750"/>
        <v/>
      </c>
      <c r="AJ150" s="118" t="str">
        <f t="shared" si="769"/>
        <v/>
      </c>
      <c r="AK150" s="117" t="str">
        <f t="shared" ca="1" si="751"/>
        <v/>
      </c>
      <c r="AL150" s="118" t="str">
        <f t="shared" si="770"/>
        <v/>
      </c>
      <c r="AM150" s="117" t="str">
        <f t="shared" ca="1" si="752"/>
        <v/>
      </c>
      <c r="AN150" s="118" t="str">
        <f t="shared" si="771"/>
        <v/>
      </c>
      <c r="AO150" s="117" t="str">
        <f t="shared" ca="1" si="753"/>
        <v/>
      </c>
      <c r="AP150" s="118" t="str">
        <f t="shared" si="772"/>
        <v/>
      </c>
      <c r="AQ150" s="117" t="str">
        <f t="shared" ca="1" si="754"/>
        <v/>
      </c>
      <c r="AR150" s="118" t="str">
        <f t="shared" si="773"/>
        <v/>
      </c>
    </row>
    <row r="151" spans="1:44" s="110" customFormat="1" ht="21" hidden="1" customHeight="1" x14ac:dyDescent="0.25">
      <c r="A151" s="328"/>
      <c r="B151" s="116" t="str">
        <f t="shared" si="508"/>
        <v/>
      </c>
      <c r="C151" s="117" t="str">
        <f t="shared" ca="1" si="509"/>
        <v/>
      </c>
      <c r="D151" s="118" t="str">
        <f t="shared" si="702"/>
        <v/>
      </c>
      <c r="E151" s="117" t="str">
        <f t="shared" ca="1" si="723"/>
        <v/>
      </c>
      <c r="F151" s="118" t="str">
        <f t="shared" si="703"/>
        <v/>
      </c>
      <c r="G151" s="117" t="str">
        <f t="shared" ca="1" si="724"/>
        <v/>
      </c>
      <c r="H151" s="118" t="str">
        <f t="shared" si="755"/>
        <v/>
      </c>
      <c r="I151" s="201" t="str">
        <f t="shared" ca="1" si="726"/>
        <v/>
      </c>
      <c r="J151" s="118" t="str">
        <f t="shared" si="756"/>
        <v/>
      </c>
      <c r="K151" s="117" t="str">
        <f t="shared" ca="1" si="728"/>
        <v/>
      </c>
      <c r="L151" s="118" t="str">
        <f t="shared" si="757"/>
        <v/>
      </c>
      <c r="M151" s="117" t="str">
        <f t="shared" ca="1" si="730"/>
        <v/>
      </c>
      <c r="N151" s="118" t="str">
        <f t="shared" si="758"/>
        <v/>
      </c>
      <c r="O151" s="117" t="str">
        <f t="shared" ca="1" si="732"/>
        <v/>
      </c>
      <c r="P151" s="118" t="str">
        <f t="shared" si="759"/>
        <v/>
      </c>
      <c r="Q151" s="117" t="str">
        <f t="shared" ca="1" si="734"/>
        <v/>
      </c>
      <c r="R151" s="118" t="str">
        <f t="shared" si="760"/>
        <v/>
      </c>
      <c r="S151" s="117" t="str">
        <f t="shared" ca="1" si="736"/>
        <v/>
      </c>
      <c r="T151" s="118" t="str">
        <f t="shared" si="761"/>
        <v/>
      </c>
      <c r="U151" s="117" t="str">
        <f t="shared" ca="1" si="738"/>
        <v/>
      </c>
      <c r="V151" s="118" t="str">
        <f t="shared" si="762"/>
        <v/>
      </c>
      <c r="W151" s="117" t="str">
        <f t="shared" ca="1" si="740"/>
        <v/>
      </c>
      <c r="X151" s="118" t="str">
        <f t="shared" si="763"/>
        <v/>
      </c>
      <c r="Y151" s="117" t="str">
        <f t="shared" ca="1" si="742"/>
        <v/>
      </c>
      <c r="Z151" s="118" t="str">
        <f t="shared" si="764"/>
        <v/>
      </c>
      <c r="AA151" s="117" t="str">
        <f t="shared" ca="1" si="744"/>
        <v/>
      </c>
      <c r="AB151" s="118" t="str">
        <f t="shared" si="765"/>
        <v/>
      </c>
      <c r="AC151" s="117" t="str">
        <f t="shared" ca="1" si="746"/>
        <v/>
      </c>
      <c r="AD151" s="118" t="str">
        <f t="shared" si="766"/>
        <v/>
      </c>
      <c r="AE151" s="117" t="str">
        <f t="shared" ca="1" si="748"/>
        <v/>
      </c>
      <c r="AF151" s="118" t="str">
        <f t="shared" si="767"/>
        <v/>
      </c>
      <c r="AG151" s="117" t="str">
        <f t="shared" ca="1" si="749"/>
        <v/>
      </c>
      <c r="AH151" s="118" t="str">
        <f t="shared" si="768"/>
        <v/>
      </c>
      <c r="AI151" s="117" t="str">
        <f t="shared" ca="1" si="750"/>
        <v/>
      </c>
      <c r="AJ151" s="118" t="str">
        <f t="shared" si="769"/>
        <v/>
      </c>
      <c r="AK151" s="117" t="str">
        <f t="shared" ca="1" si="751"/>
        <v/>
      </c>
      <c r="AL151" s="118" t="str">
        <f t="shared" si="770"/>
        <v/>
      </c>
      <c r="AM151" s="117" t="str">
        <f t="shared" ca="1" si="752"/>
        <v/>
      </c>
      <c r="AN151" s="118" t="str">
        <f t="shared" si="771"/>
        <v/>
      </c>
      <c r="AO151" s="117" t="str">
        <f t="shared" ca="1" si="753"/>
        <v/>
      </c>
      <c r="AP151" s="118" t="str">
        <f t="shared" si="772"/>
        <v/>
      </c>
      <c r="AQ151" s="117" t="str">
        <f t="shared" ca="1" si="754"/>
        <v/>
      </c>
      <c r="AR151" s="118" t="str">
        <f t="shared" si="773"/>
        <v/>
      </c>
    </row>
    <row r="152" spans="1:44" s="110" customFormat="1" ht="21" hidden="1" customHeight="1" x14ac:dyDescent="0.25">
      <c r="A152" s="328"/>
      <c r="B152" s="116" t="str">
        <f t="shared" si="508"/>
        <v/>
      </c>
      <c r="C152" s="117" t="str">
        <f t="shared" ca="1" si="509"/>
        <v/>
      </c>
      <c r="D152" s="118" t="str">
        <f t="shared" si="702"/>
        <v/>
      </c>
      <c r="E152" s="117" t="str">
        <f t="shared" ca="1" si="723"/>
        <v/>
      </c>
      <c r="F152" s="118" t="str">
        <f t="shared" si="703"/>
        <v/>
      </c>
      <c r="G152" s="117" t="str">
        <f t="shared" ca="1" si="724"/>
        <v/>
      </c>
      <c r="H152" s="118" t="str">
        <f t="shared" si="755"/>
        <v/>
      </c>
      <c r="I152" s="201" t="str">
        <f t="shared" ca="1" si="726"/>
        <v/>
      </c>
      <c r="J152" s="118" t="str">
        <f t="shared" si="756"/>
        <v/>
      </c>
      <c r="K152" s="117" t="str">
        <f t="shared" ca="1" si="728"/>
        <v/>
      </c>
      <c r="L152" s="118" t="str">
        <f t="shared" si="757"/>
        <v/>
      </c>
      <c r="M152" s="117" t="str">
        <f t="shared" ca="1" si="730"/>
        <v/>
      </c>
      <c r="N152" s="118" t="str">
        <f t="shared" si="758"/>
        <v/>
      </c>
      <c r="O152" s="117" t="str">
        <f t="shared" ca="1" si="732"/>
        <v/>
      </c>
      <c r="P152" s="118" t="str">
        <f t="shared" si="759"/>
        <v/>
      </c>
      <c r="Q152" s="117" t="str">
        <f t="shared" ca="1" si="734"/>
        <v/>
      </c>
      <c r="R152" s="118" t="str">
        <f t="shared" si="760"/>
        <v/>
      </c>
      <c r="S152" s="117" t="str">
        <f t="shared" ca="1" si="736"/>
        <v/>
      </c>
      <c r="T152" s="118" t="str">
        <f t="shared" si="761"/>
        <v/>
      </c>
      <c r="U152" s="117" t="str">
        <f t="shared" ca="1" si="738"/>
        <v/>
      </c>
      <c r="V152" s="118" t="str">
        <f t="shared" si="762"/>
        <v/>
      </c>
      <c r="W152" s="117" t="str">
        <f t="shared" ca="1" si="740"/>
        <v/>
      </c>
      <c r="X152" s="118" t="str">
        <f t="shared" si="763"/>
        <v/>
      </c>
      <c r="Y152" s="117" t="str">
        <f t="shared" ca="1" si="742"/>
        <v/>
      </c>
      <c r="Z152" s="118" t="str">
        <f t="shared" si="764"/>
        <v/>
      </c>
      <c r="AA152" s="117" t="str">
        <f t="shared" ca="1" si="744"/>
        <v/>
      </c>
      <c r="AB152" s="118" t="str">
        <f t="shared" si="765"/>
        <v/>
      </c>
      <c r="AC152" s="117" t="str">
        <f t="shared" ca="1" si="746"/>
        <v/>
      </c>
      <c r="AD152" s="118" t="str">
        <f t="shared" si="766"/>
        <v/>
      </c>
      <c r="AE152" s="117" t="str">
        <f t="shared" ca="1" si="748"/>
        <v/>
      </c>
      <c r="AF152" s="118" t="str">
        <f t="shared" si="767"/>
        <v/>
      </c>
      <c r="AG152" s="117" t="str">
        <f t="shared" ca="1" si="749"/>
        <v/>
      </c>
      <c r="AH152" s="118" t="str">
        <f t="shared" si="768"/>
        <v/>
      </c>
      <c r="AI152" s="117" t="str">
        <f t="shared" ca="1" si="750"/>
        <v/>
      </c>
      <c r="AJ152" s="118" t="str">
        <f t="shared" si="769"/>
        <v/>
      </c>
      <c r="AK152" s="117" t="str">
        <f t="shared" ca="1" si="751"/>
        <v/>
      </c>
      <c r="AL152" s="118" t="str">
        <f t="shared" si="770"/>
        <v/>
      </c>
      <c r="AM152" s="117" t="str">
        <f t="shared" ca="1" si="752"/>
        <v/>
      </c>
      <c r="AN152" s="118" t="str">
        <f t="shared" si="771"/>
        <v/>
      </c>
      <c r="AO152" s="117" t="str">
        <f t="shared" ca="1" si="753"/>
        <v/>
      </c>
      <c r="AP152" s="118" t="str">
        <f t="shared" si="772"/>
        <v/>
      </c>
      <c r="AQ152" s="117" t="str">
        <f t="shared" ca="1" si="754"/>
        <v/>
      </c>
      <c r="AR152" s="118" t="str">
        <f t="shared" si="773"/>
        <v/>
      </c>
    </row>
    <row r="153" spans="1:44" s="110" customFormat="1" ht="21" hidden="1" customHeight="1" x14ac:dyDescent="0.25">
      <c r="A153" s="328"/>
      <c r="B153" s="116" t="str">
        <f t="shared" si="508"/>
        <v/>
      </c>
      <c r="C153" s="117" t="str">
        <f t="shared" ca="1" si="509"/>
        <v/>
      </c>
      <c r="D153" s="118" t="str">
        <f t="shared" si="702"/>
        <v/>
      </c>
      <c r="E153" s="117" t="str">
        <f t="shared" ca="1" si="723"/>
        <v/>
      </c>
      <c r="F153" s="118" t="str">
        <f t="shared" si="703"/>
        <v/>
      </c>
      <c r="G153" s="117" t="str">
        <f t="shared" ca="1" si="724"/>
        <v/>
      </c>
      <c r="H153" s="118" t="str">
        <f t="shared" si="755"/>
        <v/>
      </c>
      <c r="I153" s="201" t="str">
        <f t="shared" ca="1" si="726"/>
        <v/>
      </c>
      <c r="J153" s="118" t="str">
        <f t="shared" si="756"/>
        <v/>
      </c>
      <c r="K153" s="117" t="str">
        <f t="shared" ca="1" si="728"/>
        <v/>
      </c>
      <c r="L153" s="118" t="str">
        <f t="shared" si="757"/>
        <v/>
      </c>
      <c r="M153" s="117" t="str">
        <f t="shared" ca="1" si="730"/>
        <v/>
      </c>
      <c r="N153" s="118" t="str">
        <f t="shared" si="758"/>
        <v/>
      </c>
      <c r="O153" s="117" t="str">
        <f t="shared" ca="1" si="732"/>
        <v/>
      </c>
      <c r="P153" s="118" t="str">
        <f t="shared" si="759"/>
        <v/>
      </c>
      <c r="Q153" s="117" t="str">
        <f t="shared" ca="1" si="734"/>
        <v/>
      </c>
      <c r="R153" s="118" t="str">
        <f t="shared" si="760"/>
        <v/>
      </c>
      <c r="S153" s="117" t="str">
        <f t="shared" ca="1" si="736"/>
        <v/>
      </c>
      <c r="T153" s="118" t="str">
        <f t="shared" si="761"/>
        <v/>
      </c>
      <c r="U153" s="117" t="str">
        <f t="shared" ca="1" si="738"/>
        <v/>
      </c>
      <c r="V153" s="118" t="str">
        <f t="shared" si="762"/>
        <v/>
      </c>
      <c r="W153" s="117" t="str">
        <f t="shared" ca="1" si="740"/>
        <v/>
      </c>
      <c r="X153" s="118" t="str">
        <f t="shared" si="763"/>
        <v/>
      </c>
      <c r="Y153" s="117" t="str">
        <f t="shared" ca="1" si="742"/>
        <v/>
      </c>
      <c r="Z153" s="118" t="str">
        <f t="shared" si="764"/>
        <v/>
      </c>
      <c r="AA153" s="117" t="str">
        <f t="shared" ca="1" si="744"/>
        <v/>
      </c>
      <c r="AB153" s="118" t="str">
        <f t="shared" si="765"/>
        <v/>
      </c>
      <c r="AC153" s="117" t="str">
        <f t="shared" ca="1" si="746"/>
        <v/>
      </c>
      <c r="AD153" s="118" t="str">
        <f t="shared" si="766"/>
        <v/>
      </c>
      <c r="AE153" s="117" t="str">
        <f t="shared" ca="1" si="748"/>
        <v/>
      </c>
      <c r="AF153" s="118" t="str">
        <f t="shared" si="767"/>
        <v/>
      </c>
      <c r="AG153" s="117" t="str">
        <f t="shared" ca="1" si="749"/>
        <v/>
      </c>
      <c r="AH153" s="118" t="str">
        <f t="shared" si="768"/>
        <v/>
      </c>
      <c r="AI153" s="117" t="str">
        <f t="shared" ca="1" si="750"/>
        <v/>
      </c>
      <c r="AJ153" s="118" t="str">
        <f t="shared" si="769"/>
        <v/>
      </c>
      <c r="AK153" s="117" t="str">
        <f t="shared" ca="1" si="751"/>
        <v/>
      </c>
      <c r="AL153" s="118" t="str">
        <f t="shared" si="770"/>
        <v/>
      </c>
      <c r="AM153" s="117" t="str">
        <f t="shared" ca="1" si="752"/>
        <v/>
      </c>
      <c r="AN153" s="118" t="str">
        <f t="shared" si="771"/>
        <v/>
      </c>
      <c r="AO153" s="117" t="str">
        <f t="shared" ca="1" si="753"/>
        <v/>
      </c>
      <c r="AP153" s="118" t="str">
        <f t="shared" si="772"/>
        <v/>
      </c>
      <c r="AQ153" s="117" t="str">
        <f t="shared" ca="1" si="754"/>
        <v/>
      </c>
      <c r="AR153" s="118" t="str">
        <f t="shared" si="773"/>
        <v/>
      </c>
    </row>
    <row r="154" spans="1:44" s="110" customFormat="1" ht="21" hidden="1" customHeight="1" x14ac:dyDescent="0.25">
      <c r="A154" s="328"/>
      <c r="B154" s="116" t="str">
        <f t="shared" si="508"/>
        <v/>
      </c>
      <c r="C154" s="117" t="str">
        <f t="shared" ca="1" si="509"/>
        <v/>
      </c>
      <c r="D154" s="118" t="str">
        <f t="shared" si="702"/>
        <v/>
      </c>
      <c r="E154" s="117" t="str">
        <f t="shared" ca="1" si="723"/>
        <v/>
      </c>
      <c r="F154" s="118" t="str">
        <f t="shared" si="703"/>
        <v/>
      </c>
      <c r="G154" s="117" t="str">
        <f t="shared" ca="1" si="724"/>
        <v/>
      </c>
      <c r="H154" s="118" t="str">
        <f t="shared" si="755"/>
        <v/>
      </c>
      <c r="I154" s="201" t="str">
        <f t="shared" ca="1" si="726"/>
        <v/>
      </c>
      <c r="J154" s="118" t="str">
        <f t="shared" si="756"/>
        <v/>
      </c>
      <c r="K154" s="117" t="str">
        <f t="shared" ca="1" si="728"/>
        <v/>
      </c>
      <c r="L154" s="118" t="str">
        <f t="shared" si="757"/>
        <v/>
      </c>
      <c r="M154" s="117" t="str">
        <f t="shared" ca="1" si="730"/>
        <v/>
      </c>
      <c r="N154" s="118" t="str">
        <f t="shared" si="758"/>
        <v/>
      </c>
      <c r="O154" s="117" t="str">
        <f t="shared" ca="1" si="732"/>
        <v/>
      </c>
      <c r="P154" s="118" t="str">
        <f t="shared" si="759"/>
        <v/>
      </c>
      <c r="Q154" s="117" t="str">
        <f t="shared" ca="1" si="734"/>
        <v/>
      </c>
      <c r="R154" s="118" t="str">
        <f t="shared" si="760"/>
        <v/>
      </c>
      <c r="S154" s="117" t="str">
        <f t="shared" ca="1" si="736"/>
        <v/>
      </c>
      <c r="T154" s="118" t="str">
        <f t="shared" si="761"/>
        <v/>
      </c>
      <c r="U154" s="117" t="str">
        <f t="shared" ca="1" si="738"/>
        <v/>
      </c>
      <c r="V154" s="118" t="str">
        <f t="shared" si="762"/>
        <v/>
      </c>
      <c r="W154" s="117" t="str">
        <f t="shared" ca="1" si="740"/>
        <v/>
      </c>
      <c r="X154" s="118" t="str">
        <f t="shared" si="763"/>
        <v/>
      </c>
      <c r="Y154" s="117" t="str">
        <f t="shared" ca="1" si="742"/>
        <v/>
      </c>
      <c r="Z154" s="118" t="str">
        <f t="shared" si="764"/>
        <v/>
      </c>
      <c r="AA154" s="117" t="str">
        <f t="shared" ca="1" si="744"/>
        <v/>
      </c>
      <c r="AB154" s="118" t="str">
        <f t="shared" si="765"/>
        <v/>
      </c>
      <c r="AC154" s="117" t="str">
        <f t="shared" ca="1" si="746"/>
        <v/>
      </c>
      <c r="AD154" s="118" t="str">
        <f t="shared" si="766"/>
        <v/>
      </c>
      <c r="AE154" s="117" t="str">
        <f t="shared" ca="1" si="748"/>
        <v/>
      </c>
      <c r="AF154" s="118" t="str">
        <f t="shared" si="767"/>
        <v/>
      </c>
      <c r="AG154" s="117" t="str">
        <f t="shared" ca="1" si="749"/>
        <v/>
      </c>
      <c r="AH154" s="118" t="str">
        <f t="shared" si="768"/>
        <v/>
      </c>
      <c r="AI154" s="117" t="str">
        <f t="shared" ca="1" si="750"/>
        <v/>
      </c>
      <c r="AJ154" s="118" t="str">
        <f t="shared" si="769"/>
        <v/>
      </c>
      <c r="AK154" s="117" t="str">
        <f t="shared" ca="1" si="751"/>
        <v/>
      </c>
      <c r="AL154" s="118" t="str">
        <f t="shared" si="770"/>
        <v/>
      </c>
      <c r="AM154" s="117" t="str">
        <f t="shared" ca="1" si="752"/>
        <v/>
      </c>
      <c r="AN154" s="118" t="str">
        <f t="shared" si="771"/>
        <v/>
      </c>
      <c r="AO154" s="117" t="str">
        <f t="shared" ca="1" si="753"/>
        <v/>
      </c>
      <c r="AP154" s="118" t="str">
        <f t="shared" si="772"/>
        <v/>
      </c>
      <c r="AQ154" s="117" t="str">
        <f t="shared" ca="1" si="754"/>
        <v/>
      </c>
      <c r="AR154" s="118" t="str">
        <f t="shared" si="773"/>
        <v/>
      </c>
    </row>
    <row r="155" spans="1:44" s="110" customFormat="1" ht="21" hidden="1" customHeight="1" x14ac:dyDescent="0.25">
      <c r="A155" s="328"/>
      <c r="B155" s="116" t="str">
        <f t="shared" si="508"/>
        <v/>
      </c>
      <c r="C155" s="117" t="str">
        <f t="shared" ca="1" si="509"/>
        <v/>
      </c>
      <c r="D155" s="118" t="str">
        <f t="shared" si="702"/>
        <v/>
      </c>
      <c r="E155" s="117" t="str">
        <f t="shared" ca="1" si="723"/>
        <v/>
      </c>
      <c r="F155" s="118" t="str">
        <f t="shared" si="703"/>
        <v/>
      </c>
      <c r="G155" s="117" t="str">
        <f t="shared" ca="1" si="724"/>
        <v/>
      </c>
      <c r="H155" s="118" t="str">
        <f t="shared" si="755"/>
        <v/>
      </c>
      <c r="I155" s="201" t="str">
        <f t="shared" ca="1" si="726"/>
        <v/>
      </c>
      <c r="J155" s="118" t="str">
        <f t="shared" si="756"/>
        <v/>
      </c>
      <c r="K155" s="117" t="str">
        <f t="shared" ca="1" si="728"/>
        <v/>
      </c>
      <c r="L155" s="118" t="str">
        <f t="shared" si="757"/>
        <v/>
      </c>
      <c r="M155" s="117" t="str">
        <f t="shared" ca="1" si="730"/>
        <v/>
      </c>
      <c r="N155" s="118" t="str">
        <f t="shared" si="758"/>
        <v/>
      </c>
      <c r="O155" s="117" t="str">
        <f t="shared" ca="1" si="732"/>
        <v/>
      </c>
      <c r="P155" s="118" t="str">
        <f t="shared" si="759"/>
        <v/>
      </c>
      <c r="Q155" s="117" t="str">
        <f t="shared" ca="1" si="734"/>
        <v/>
      </c>
      <c r="R155" s="118" t="str">
        <f t="shared" si="760"/>
        <v/>
      </c>
      <c r="S155" s="117" t="str">
        <f t="shared" ca="1" si="736"/>
        <v/>
      </c>
      <c r="T155" s="118" t="str">
        <f t="shared" si="761"/>
        <v/>
      </c>
      <c r="U155" s="117" t="str">
        <f t="shared" ca="1" si="738"/>
        <v/>
      </c>
      <c r="V155" s="118" t="str">
        <f t="shared" si="762"/>
        <v/>
      </c>
      <c r="W155" s="117" t="str">
        <f t="shared" ca="1" si="740"/>
        <v/>
      </c>
      <c r="X155" s="118" t="str">
        <f t="shared" si="763"/>
        <v/>
      </c>
      <c r="Y155" s="117" t="str">
        <f t="shared" ca="1" si="742"/>
        <v/>
      </c>
      <c r="Z155" s="118" t="str">
        <f t="shared" si="764"/>
        <v/>
      </c>
      <c r="AA155" s="117" t="str">
        <f t="shared" ca="1" si="744"/>
        <v/>
      </c>
      <c r="AB155" s="118" t="str">
        <f t="shared" si="765"/>
        <v/>
      </c>
      <c r="AC155" s="117" t="str">
        <f t="shared" ca="1" si="746"/>
        <v/>
      </c>
      <c r="AD155" s="118" t="str">
        <f t="shared" si="766"/>
        <v/>
      </c>
      <c r="AE155" s="117" t="str">
        <f t="shared" ca="1" si="748"/>
        <v/>
      </c>
      <c r="AF155" s="118" t="str">
        <f t="shared" si="767"/>
        <v/>
      </c>
      <c r="AG155" s="117" t="str">
        <f t="shared" ca="1" si="749"/>
        <v/>
      </c>
      <c r="AH155" s="118" t="str">
        <f t="shared" si="768"/>
        <v/>
      </c>
      <c r="AI155" s="117" t="str">
        <f t="shared" ca="1" si="750"/>
        <v/>
      </c>
      <c r="AJ155" s="118" t="str">
        <f t="shared" si="769"/>
        <v/>
      </c>
      <c r="AK155" s="117" t="str">
        <f t="shared" ca="1" si="751"/>
        <v/>
      </c>
      <c r="AL155" s="118" t="str">
        <f t="shared" si="770"/>
        <v/>
      </c>
      <c r="AM155" s="117" t="str">
        <f t="shared" ca="1" si="752"/>
        <v/>
      </c>
      <c r="AN155" s="118" t="str">
        <f t="shared" si="771"/>
        <v/>
      </c>
      <c r="AO155" s="117" t="str">
        <f t="shared" ca="1" si="753"/>
        <v/>
      </c>
      <c r="AP155" s="118" t="str">
        <f t="shared" si="772"/>
        <v/>
      </c>
      <c r="AQ155" s="117" t="str">
        <f t="shared" ca="1" si="754"/>
        <v/>
      </c>
      <c r="AR155" s="118" t="str">
        <f t="shared" si="773"/>
        <v/>
      </c>
    </row>
    <row r="156" spans="1:44" s="110" customFormat="1" ht="21" hidden="1" customHeight="1" x14ac:dyDescent="0.25">
      <c r="A156" s="328"/>
      <c r="B156" s="116" t="str">
        <f t="shared" si="508"/>
        <v/>
      </c>
      <c r="C156" s="117" t="str">
        <f t="shared" ca="1" si="509"/>
        <v/>
      </c>
      <c r="D156" s="118" t="str">
        <f t="shared" si="702"/>
        <v/>
      </c>
      <c r="E156" s="117" t="str">
        <f t="shared" ca="1" si="723"/>
        <v/>
      </c>
      <c r="F156" s="118" t="str">
        <f t="shared" si="703"/>
        <v/>
      </c>
      <c r="G156" s="117" t="str">
        <f t="shared" ca="1" si="724"/>
        <v/>
      </c>
      <c r="H156" s="118" t="str">
        <f t="shared" si="755"/>
        <v/>
      </c>
      <c r="I156" s="201" t="str">
        <f t="shared" ca="1" si="726"/>
        <v/>
      </c>
      <c r="J156" s="118" t="str">
        <f t="shared" si="756"/>
        <v/>
      </c>
      <c r="K156" s="117" t="str">
        <f t="shared" ca="1" si="728"/>
        <v/>
      </c>
      <c r="L156" s="118" t="str">
        <f t="shared" si="757"/>
        <v/>
      </c>
      <c r="M156" s="117" t="str">
        <f t="shared" ca="1" si="730"/>
        <v/>
      </c>
      <c r="N156" s="118" t="str">
        <f t="shared" si="758"/>
        <v/>
      </c>
      <c r="O156" s="117" t="str">
        <f t="shared" ca="1" si="732"/>
        <v/>
      </c>
      <c r="P156" s="118" t="str">
        <f t="shared" si="759"/>
        <v/>
      </c>
      <c r="Q156" s="117" t="str">
        <f t="shared" ca="1" si="734"/>
        <v/>
      </c>
      <c r="R156" s="118" t="str">
        <f t="shared" si="760"/>
        <v/>
      </c>
      <c r="S156" s="117" t="str">
        <f t="shared" ca="1" si="736"/>
        <v/>
      </c>
      <c r="T156" s="118" t="str">
        <f t="shared" si="761"/>
        <v/>
      </c>
      <c r="U156" s="117" t="str">
        <f t="shared" ca="1" si="738"/>
        <v/>
      </c>
      <c r="V156" s="118" t="str">
        <f t="shared" si="762"/>
        <v/>
      </c>
      <c r="W156" s="117" t="str">
        <f t="shared" ca="1" si="740"/>
        <v/>
      </c>
      <c r="X156" s="118" t="str">
        <f t="shared" si="763"/>
        <v/>
      </c>
      <c r="Y156" s="117" t="str">
        <f t="shared" ca="1" si="742"/>
        <v/>
      </c>
      <c r="Z156" s="118" t="str">
        <f t="shared" si="764"/>
        <v/>
      </c>
      <c r="AA156" s="117" t="str">
        <f t="shared" ca="1" si="744"/>
        <v/>
      </c>
      <c r="AB156" s="118" t="str">
        <f t="shared" si="765"/>
        <v/>
      </c>
      <c r="AC156" s="117" t="str">
        <f t="shared" ca="1" si="746"/>
        <v/>
      </c>
      <c r="AD156" s="118" t="str">
        <f t="shared" si="766"/>
        <v/>
      </c>
      <c r="AE156" s="117" t="str">
        <f t="shared" ca="1" si="748"/>
        <v/>
      </c>
      <c r="AF156" s="118" t="str">
        <f t="shared" si="767"/>
        <v/>
      </c>
      <c r="AG156" s="117" t="str">
        <f t="shared" ca="1" si="749"/>
        <v/>
      </c>
      <c r="AH156" s="118" t="str">
        <f t="shared" si="768"/>
        <v/>
      </c>
      <c r="AI156" s="117" t="str">
        <f t="shared" ca="1" si="750"/>
        <v/>
      </c>
      <c r="AJ156" s="118" t="str">
        <f t="shared" si="769"/>
        <v/>
      </c>
      <c r="AK156" s="117" t="str">
        <f t="shared" ca="1" si="751"/>
        <v/>
      </c>
      <c r="AL156" s="118" t="str">
        <f t="shared" si="770"/>
        <v/>
      </c>
      <c r="AM156" s="117" t="str">
        <f t="shared" ca="1" si="752"/>
        <v/>
      </c>
      <c r="AN156" s="118" t="str">
        <f t="shared" si="771"/>
        <v/>
      </c>
      <c r="AO156" s="117" t="str">
        <f t="shared" ca="1" si="753"/>
        <v/>
      </c>
      <c r="AP156" s="118" t="str">
        <f t="shared" si="772"/>
        <v/>
      </c>
      <c r="AQ156" s="117" t="str">
        <f t="shared" ca="1" si="754"/>
        <v/>
      </c>
      <c r="AR156" s="118" t="str">
        <f t="shared" si="773"/>
        <v/>
      </c>
    </row>
    <row r="157" spans="1:44" s="110" customFormat="1" ht="21" hidden="1" customHeight="1" x14ac:dyDescent="0.25">
      <c r="A157" s="328"/>
      <c r="B157" s="116" t="str">
        <f t="shared" si="508"/>
        <v/>
      </c>
      <c r="C157" s="117" t="str">
        <f t="shared" ca="1" si="509"/>
        <v/>
      </c>
      <c r="D157" s="118" t="str">
        <f t="shared" si="702"/>
        <v/>
      </c>
      <c r="E157" s="117" t="str">
        <f t="shared" ca="1" si="723"/>
        <v/>
      </c>
      <c r="F157" s="118" t="str">
        <f t="shared" si="703"/>
        <v/>
      </c>
      <c r="G157" s="117" t="str">
        <f t="shared" ca="1" si="724"/>
        <v/>
      </c>
      <c r="H157" s="118" t="str">
        <f t="shared" si="755"/>
        <v/>
      </c>
      <c r="I157" s="201" t="str">
        <f t="shared" ca="1" si="726"/>
        <v/>
      </c>
      <c r="J157" s="118" t="str">
        <f t="shared" si="756"/>
        <v/>
      </c>
      <c r="K157" s="117" t="str">
        <f t="shared" ca="1" si="728"/>
        <v/>
      </c>
      <c r="L157" s="118" t="str">
        <f t="shared" si="757"/>
        <v/>
      </c>
      <c r="M157" s="117" t="str">
        <f t="shared" ca="1" si="730"/>
        <v/>
      </c>
      <c r="N157" s="118" t="str">
        <f t="shared" si="758"/>
        <v/>
      </c>
      <c r="O157" s="117" t="str">
        <f t="shared" ca="1" si="732"/>
        <v/>
      </c>
      <c r="P157" s="118" t="str">
        <f t="shared" si="759"/>
        <v/>
      </c>
      <c r="Q157" s="117" t="str">
        <f t="shared" ca="1" si="734"/>
        <v/>
      </c>
      <c r="R157" s="118" t="str">
        <f t="shared" si="760"/>
        <v/>
      </c>
      <c r="S157" s="117" t="str">
        <f t="shared" ca="1" si="736"/>
        <v/>
      </c>
      <c r="T157" s="118" t="str">
        <f t="shared" si="761"/>
        <v/>
      </c>
      <c r="U157" s="117" t="str">
        <f t="shared" ca="1" si="738"/>
        <v/>
      </c>
      <c r="V157" s="118" t="str">
        <f t="shared" si="762"/>
        <v/>
      </c>
      <c r="W157" s="117" t="str">
        <f t="shared" ca="1" si="740"/>
        <v/>
      </c>
      <c r="X157" s="118" t="str">
        <f t="shared" si="763"/>
        <v/>
      </c>
      <c r="Y157" s="117" t="str">
        <f t="shared" ca="1" si="742"/>
        <v/>
      </c>
      <c r="Z157" s="118" t="str">
        <f t="shared" si="764"/>
        <v/>
      </c>
      <c r="AA157" s="117" t="str">
        <f t="shared" ca="1" si="744"/>
        <v/>
      </c>
      <c r="AB157" s="118" t="str">
        <f t="shared" si="765"/>
        <v/>
      </c>
      <c r="AC157" s="117" t="str">
        <f t="shared" ca="1" si="746"/>
        <v/>
      </c>
      <c r="AD157" s="118" t="str">
        <f t="shared" si="766"/>
        <v/>
      </c>
      <c r="AE157" s="117" t="str">
        <f t="shared" ca="1" si="748"/>
        <v/>
      </c>
      <c r="AF157" s="118" t="str">
        <f t="shared" si="767"/>
        <v/>
      </c>
      <c r="AG157" s="117" t="str">
        <f t="shared" ca="1" si="749"/>
        <v/>
      </c>
      <c r="AH157" s="118" t="str">
        <f t="shared" si="768"/>
        <v/>
      </c>
      <c r="AI157" s="117" t="str">
        <f t="shared" ca="1" si="750"/>
        <v/>
      </c>
      <c r="AJ157" s="118" t="str">
        <f t="shared" si="769"/>
        <v/>
      </c>
      <c r="AK157" s="117" t="str">
        <f t="shared" ca="1" si="751"/>
        <v/>
      </c>
      <c r="AL157" s="118" t="str">
        <f t="shared" si="770"/>
        <v/>
      </c>
      <c r="AM157" s="117" t="str">
        <f t="shared" ca="1" si="752"/>
        <v/>
      </c>
      <c r="AN157" s="118" t="str">
        <f t="shared" si="771"/>
        <v/>
      </c>
      <c r="AO157" s="117" t="str">
        <f t="shared" ca="1" si="753"/>
        <v/>
      </c>
      <c r="AP157" s="118" t="str">
        <f t="shared" si="772"/>
        <v/>
      </c>
      <c r="AQ157" s="117" t="str">
        <f t="shared" ca="1" si="754"/>
        <v/>
      </c>
      <c r="AR157" s="118" t="str">
        <f t="shared" si="773"/>
        <v/>
      </c>
    </row>
    <row r="158" spans="1:44" s="110" customFormat="1" ht="21" hidden="1" customHeight="1" x14ac:dyDescent="0.25">
      <c r="A158" s="328"/>
      <c r="B158" s="116" t="str">
        <f t="shared" si="508"/>
        <v/>
      </c>
      <c r="C158" s="117" t="str">
        <f t="shared" ca="1" si="509"/>
        <v/>
      </c>
      <c r="D158" s="118" t="str">
        <f t="shared" si="702"/>
        <v/>
      </c>
      <c r="E158" s="117" t="str">
        <f t="shared" ca="1" si="723"/>
        <v/>
      </c>
      <c r="F158" s="118" t="str">
        <f t="shared" si="703"/>
        <v/>
      </c>
      <c r="G158" s="117" t="str">
        <f t="shared" ca="1" si="724"/>
        <v/>
      </c>
      <c r="H158" s="118" t="str">
        <f t="shared" si="755"/>
        <v/>
      </c>
      <c r="I158" s="201" t="str">
        <f t="shared" ca="1" si="726"/>
        <v/>
      </c>
      <c r="J158" s="118" t="str">
        <f t="shared" si="756"/>
        <v/>
      </c>
      <c r="K158" s="117" t="str">
        <f t="shared" ca="1" si="728"/>
        <v/>
      </c>
      <c r="L158" s="118" t="str">
        <f t="shared" si="757"/>
        <v/>
      </c>
      <c r="M158" s="117" t="str">
        <f t="shared" ca="1" si="730"/>
        <v/>
      </c>
      <c r="N158" s="118" t="str">
        <f t="shared" si="758"/>
        <v/>
      </c>
      <c r="O158" s="117" t="str">
        <f t="shared" ca="1" si="732"/>
        <v/>
      </c>
      <c r="P158" s="118" t="str">
        <f t="shared" si="759"/>
        <v/>
      </c>
      <c r="Q158" s="117" t="str">
        <f t="shared" ca="1" si="734"/>
        <v/>
      </c>
      <c r="R158" s="118" t="str">
        <f t="shared" si="760"/>
        <v/>
      </c>
      <c r="S158" s="117" t="str">
        <f t="shared" ca="1" si="736"/>
        <v/>
      </c>
      <c r="T158" s="118" t="str">
        <f t="shared" si="761"/>
        <v/>
      </c>
      <c r="U158" s="117" t="str">
        <f t="shared" ca="1" si="738"/>
        <v/>
      </c>
      <c r="V158" s="118" t="str">
        <f t="shared" si="762"/>
        <v/>
      </c>
      <c r="W158" s="117" t="str">
        <f t="shared" ca="1" si="740"/>
        <v/>
      </c>
      <c r="X158" s="118" t="str">
        <f t="shared" si="763"/>
        <v/>
      </c>
      <c r="Y158" s="117" t="str">
        <f t="shared" ca="1" si="742"/>
        <v/>
      </c>
      <c r="Z158" s="118" t="str">
        <f t="shared" si="764"/>
        <v/>
      </c>
      <c r="AA158" s="117" t="str">
        <f t="shared" ca="1" si="744"/>
        <v/>
      </c>
      <c r="AB158" s="118" t="str">
        <f t="shared" si="765"/>
        <v/>
      </c>
      <c r="AC158" s="117" t="str">
        <f t="shared" ca="1" si="746"/>
        <v/>
      </c>
      <c r="AD158" s="118" t="str">
        <f t="shared" si="766"/>
        <v/>
      </c>
      <c r="AE158" s="117" t="str">
        <f t="shared" ca="1" si="748"/>
        <v/>
      </c>
      <c r="AF158" s="118" t="str">
        <f t="shared" si="767"/>
        <v/>
      </c>
      <c r="AG158" s="117" t="str">
        <f t="shared" ca="1" si="749"/>
        <v/>
      </c>
      <c r="AH158" s="118" t="str">
        <f t="shared" si="768"/>
        <v/>
      </c>
      <c r="AI158" s="117" t="str">
        <f t="shared" ca="1" si="750"/>
        <v/>
      </c>
      <c r="AJ158" s="118" t="str">
        <f t="shared" si="769"/>
        <v/>
      </c>
      <c r="AK158" s="117" t="str">
        <f t="shared" ca="1" si="751"/>
        <v/>
      </c>
      <c r="AL158" s="118" t="str">
        <f t="shared" si="770"/>
        <v/>
      </c>
      <c r="AM158" s="117" t="str">
        <f t="shared" ca="1" si="752"/>
        <v/>
      </c>
      <c r="AN158" s="118" t="str">
        <f t="shared" si="771"/>
        <v/>
      </c>
      <c r="AO158" s="117" t="str">
        <f t="shared" ca="1" si="753"/>
        <v/>
      </c>
      <c r="AP158" s="118" t="str">
        <f t="shared" si="772"/>
        <v/>
      </c>
      <c r="AQ158" s="117" t="str">
        <f t="shared" ca="1" si="754"/>
        <v/>
      </c>
      <c r="AR158" s="118" t="str">
        <f t="shared" si="773"/>
        <v/>
      </c>
    </row>
    <row r="159" spans="1:44" s="110" customFormat="1" ht="21" hidden="1" customHeight="1" x14ac:dyDescent="0.25">
      <c r="A159" s="328"/>
      <c r="B159" s="116" t="str">
        <f t="shared" si="508"/>
        <v/>
      </c>
      <c r="C159" s="117" t="str">
        <f t="shared" ca="1" si="509"/>
        <v/>
      </c>
      <c r="D159" s="118" t="str">
        <f t="shared" si="702"/>
        <v/>
      </c>
      <c r="E159" s="117" t="str">
        <f t="shared" ca="1" si="723"/>
        <v/>
      </c>
      <c r="F159" s="118" t="str">
        <f t="shared" si="703"/>
        <v/>
      </c>
      <c r="G159" s="117" t="str">
        <f t="shared" ca="1" si="724"/>
        <v/>
      </c>
      <c r="H159" s="118" t="str">
        <f t="shared" si="755"/>
        <v/>
      </c>
      <c r="I159" s="201" t="str">
        <f t="shared" ca="1" si="726"/>
        <v/>
      </c>
      <c r="J159" s="118" t="str">
        <f t="shared" si="756"/>
        <v/>
      </c>
      <c r="K159" s="117" t="str">
        <f t="shared" ca="1" si="728"/>
        <v/>
      </c>
      <c r="L159" s="118" t="str">
        <f t="shared" si="757"/>
        <v/>
      </c>
      <c r="M159" s="117" t="str">
        <f t="shared" ca="1" si="730"/>
        <v/>
      </c>
      <c r="N159" s="118" t="str">
        <f t="shared" si="758"/>
        <v/>
      </c>
      <c r="O159" s="117" t="str">
        <f t="shared" ca="1" si="732"/>
        <v/>
      </c>
      <c r="P159" s="118" t="str">
        <f t="shared" si="759"/>
        <v/>
      </c>
      <c r="Q159" s="117" t="str">
        <f t="shared" ca="1" si="734"/>
        <v/>
      </c>
      <c r="R159" s="118" t="str">
        <f t="shared" si="760"/>
        <v/>
      </c>
      <c r="S159" s="117" t="str">
        <f t="shared" ca="1" si="736"/>
        <v/>
      </c>
      <c r="T159" s="118" t="str">
        <f t="shared" si="761"/>
        <v/>
      </c>
      <c r="U159" s="117" t="str">
        <f t="shared" ca="1" si="738"/>
        <v/>
      </c>
      <c r="V159" s="118" t="str">
        <f t="shared" si="762"/>
        <v/>
      </c>
      <c r="W159" s="117" t="str">
        <f t="shared" ca="1" si="740"/>
        <v/>
      </c>
      <c r="X159" s="118" t="str">
        <f t="shared" si="763"/>
        <v/>
      </c>
      <c r="Y159" s="117" t="str">
        <f t="shared" ca="1" si="742"/>
        <v/>
      </c>
      <c r="Z159" s="118" t="str">
        <f t="shared" si="764"/>
        <v/>
      </c>
      <c r="AA159" s="117" t="str">
        <f t="shared" ca="1" si="744"/>
        <v/>
      </c>
      <c r="AB159" s="118" t="str">
        <f t="shared" si="765"/>
        <v/>
      </c>
      <c r="AC159" s="117" t="str">
        <f t="shared" ca="1" si="746"/>
        <v/>
      </c>
      <c r="AD159" s="118" t="str">
        <f t="shared" si="766"/>
        <v/>
      </c>
      <c r="AE159" s="117" t="str">
        <f t="shared" ca="1" si="748"/>
        <v/>
      </c>
      <c r="AF159" s="118" t="str">
        <f t="shared" si="767"/>
        <v/>
      </c>
      <c r="AG159" s="117" t="str">
        <f t="shared" ca="1" si="749"/>
        <v/>
      </c>
      <c r="AH159" s="118" t="str">
        <f t="shared" si="768"/>
        <v/>
      </c>
      <c r="AI159" s="117" t="str">
        <f t="shared" ca="1" si="750"/>
        <v/>
      </c>
      <c r="AJ159" s="118" t="str">
        <f t="shared" si="769"/>
        <v/>
      </c>
      <c r="AK159" s="117" t="str">
        <f t="shared" ca="1" si="751"/>
        <v/>
      </c>
      <c r="AL159" s="118" t="str">
        <f t="shared" si="770"/>
        <v/>
      </c>
      <c r="AM159" s="117" t="str">
        <f t="shared" ca="1" si="752"/>
        <v/>
      </c>
      <c r="AN159" s="118" t="str">
        <f t="shared" si="771"/>
        <v/>
      </c>
      <c r="AO159" s="117" t="str">
        <f t="shared" ca="1" si="753"/>
        <v/>
      </c>
      <c r="AP159" s="118" t="str">
        <f t="shared" si="772"/>
        <v/>
      </c>
      <c r="AQ159" s="117" t="str">
        <f t="shared" ca="1" si="754"/>
        <v/>
      </c>
      <c r="AR159" s="118" t="str">
        <f t="shared" si="773"/>
        <v/>
      </c>
    </row>
    <row r="160" spans="1:44" s="110" customFormat="1" ht="21" hidden="1" customHeight="1" x14ac:dyDescent="0.25">
      <c r="A160" s="328"/>
      <c r="B160" s="116" t="str">
        <f t="shared" si="508"/>
        <v/>
      </c>
      <c r="C160" s="117" t="str">
        <f t="shared" ca="1" si="509"/>
        <v/>
      </c>
      <c r="D160" s="118" t="str">
        <f t="shared" si="702"/>
        <v/>
      </c>
      <c r="E160" s="117" t="str">
        <f t="shared" ca="1" si="723"/>
        <v/>
      </c>
      <c r="F160" s="118" t="str">
        <f t="shared" si="703"/>
        <v/>
      </c>
      <c r="G160" s="117" t="str">
        <f t="shared" ca="1" si="724"/>
        <v/>
      </c>
      <c r="H160" s="118" t="str">
        <f t="shared" si="755"/>
        <v/>
      </c>
      <c r="I160" s="201" t="str">
        <f t="shared" ca="1" si="726"/>
        <v/>
      </c>
      <c r="J160" s="118" t="str">
        <f t="shared" si="756"/>
        <v/>
      </c>
      <c r="K160" s="117" t="str">
        <f t="shared" ca="1" si="728"/>
        <v/>
      </c>
      <c r="L160" s="118" t="str">
        <f t="shared" si="757"/>
        <v/>
      </c>
      <c r="M160" s="117" t="str">
        <f t="shared" ca="1" si="730"/>
        <v/>
      </c>
      <c r="N160" s="118" t="str">
        <f t="shared" si="758"/>
        <v/>
      </c>
      <c r="O160" s="117" t="str">
        <f t="shared" ca="1" si="732"/>
        <v/>
      </c>
      <c r="P160" s="118" t="str">
        <f t="shared" si="759"/>
        <v/>
      </c>
      <c r="Q160" s="117" t="str">
        <f t="shared" ca="1" si="734"/>
        <v/>
      </c>
      <c r="R160" s="118" t="str">
        <f t="shared" si="760"/>
        <v/>
      </c>
      <c r="S160" s="117" t="str">
        <f t="shared" ca="1" si="736"/>
        <v/>
      </c>
      <c r="T160" s="118" t="str">
        <f t="shared" si="761"/>
        <v/>
      </c>
      <c r="U160" s="117" t="str">
        <f t="shared" ca="1" si="738"/>
        <v/>
      </c>
      <c r="V160" s="118" t="str">
        <f t="shared" si="762"/>
        <v/>
      </c>
      <c r="W160" s="117" t="str">
        <f t="shared" ca="1" si="740"/>
        <v/>
      </c>
      <c r="X160" s="118" t="str">
        <f t="shared" si="763"/>
        <v/>
      </c>
      <c r="Y160" s="117" t="str">
        <f t="shared" ca="1" si="742"/>
        <v/>
      </c>
      <c r="Z160" s="118" t="str">
        <f t="shared" si="764"/>
        <v/>
      </c>
      <c r="AA160" s="117" t="str">
        <f t="shared" ca="1" si="744"/>
        <v/>
      </c>
      <c r="AB160" s="118" t="str">
        <f t="shared" si="765"/>
        <v/>
      </c>
      <c r="AC160" s="117" t="str">
        <f t="shared" ca="1" si="746"/>
        <v/>
      </c>
      <c r="AD160" s="118" t="str">
        <f t="shared" si="766"/>
        <v/>
      </c>
      <c r="AE160" s="117" t="str">
        <f t="shared" ca="1" si="748"/>
        <v/>
      </c>
      <c r="AF160" s="118" t="str">
        <f t="shared" si="767"/>
        <v/>
      </c>
      <c r="AG160" s="117" t="str">
        <f t="shared" ca="1" si="749"/>
        <v/>
      </c>
      <c r="AH160" s="118" t="str">
        <f t="shared" si="768"/>
        <v/>
      </c>
      <c r="AI160" s="117" t="str">
        <f t="shared" ca="1" si="750"/>
        <v/>
      </c>
      <c r="AJ160" s="118" t="str">
        <f t="shared" si="769"/>
        <v/>
      </c>
      <c r="AK160" s="117" t="str">
        <f t="shared" ca="1" si="751"/>
        <v/>
      </c>
      <c r="AL160" s="118" t="str">
        <f t="shared" si="770"/>
        <v/>
      </c>
      <c r="AM160" s="117" t="str">
        <f t="shared" ca="1" si="752"/>
        <v/>
      </c>
      <c r="AN160" s="118" t="str">
        <f t="shared" si="771"/>
        <v/>
      </c>
      <c r="AO160" s="117" t="str">
        <f t="shared" ca="1" si="753"/>
        <v/>
      </c>
      <c r="AP160" s="118" t="str">
        <f t="shared" si="772"/>
        <v/>
      </c>
      <c r="AQ160" s="117" t="str">
        <f t="shared" ca="1" si="754"/>
        <v/>
      </c>
      <c r="AR160" s="118" t="str">
        <f t="shared" si="773"/>
        <v/>
      </c>
    </row>
    <row r="161" spans="1:44" s="110" customFormat="1" ht="21" hidden="1" customHeight="1" x14ac:dyDescent="0.25">
      <c r="A161" s="328"/>
      <c r="B161" s="116" t="str">
        <f t="shared" si="508"/>
        <v/>
      </c>
      <c r="C161" s="117" t="str">
        <f t="shared" ca="1" si="509"/>
        <v/>
      </c>
      <c r="D161" s="118" t="str">
        <f t="shared" si="702"/>
        <v/>
      </c>
      <c r="E161" s="117" t="str">
        <f t="shared" ca="1" si="723"/>
        <v/>
      </c>
      <c r="F161" s="118" t="str">
        <f t="shared" si="703"/>
        <v/>
      </c>
      <c r="G161" s="117" t="str">
        <f t="shared" ca="1" si="724"/>
        <v/>
      </c>
      <c r="H161" s="118" t="str">
        <f t="shared" si="755"/>
        <v/>
      </c>
      <c r="I161" s="201" t="str">
        <f t="shared" ca="1" si="726"/>
        <v/>
      </c>
      <c r="J161" s="118" t="str">
        <f t="shared" si="756"/>
        <v/>
      </c>
      <c r="K161" s="117" t="str">
        <f t="shared" ca="1" si="728"/>
        <v/>
      </c>
      <c r="L161" s="118" t="str">
        <f t="shared" si="757"/>
        <v/>
      </c>
      <c r="M161" s="117" t="str">
        <f t="shared" ca="1" si="730"/>
        <v/>
      </c>
      <c r="N161" s="118" t="str">
        <f t="shared" si="758"/>
        <v/>
      </c>
      <c r="O161" s="117" t="str">
        <f t="shared" ca="1" si="732"/>
        <v/>
      </c>
      <c r="P161" s="118" t="str">
        <f t="shared" si="759"/>
        <v/>
      </c>
      <c r="Q161" s="117" t="str">
        <f t="shared" ca="1" si="734"/>
        <v/>
      </c>
      <c r="R161" s="118" t="str">
        <f t="shared" si="760"/>
        <v/>
      </c>
      <c r="S161" s="117" t="str">
        <f t="shared" ca="1" si="736"/>
        <v/>
      </c>
      <c r="T161" s="118" t="str">
        <f t="shared" si="761"/>
        <v/>
      </c>
      <c r="U161" s="117" t="str">
        <f t="shared" ca="1" si="738"/>
        <v/>
      </c>
      <c r="V161" s="118" t="str">
        <f t="shared" si="762"/>
        <v/>
      </c>
      <c r="W161" s="117" t="str">
        <f t="shared" ca="1" si="740"/>
        <v/>
      </c>
      <c r="X161" s="118" t="str">
        <f t="shared" si="763"/>
        <v/>
      </c>
      <c r="Y161" s="117" t="str">
        <f t="shared" ca="1" si="742"/>
        <v/>
      </c>
      <c r="Z161" s="118" t="str">
        <f t="shared" si="764"/>
        <v/>
      </c>
      <c r="AA161" s="117" t="str">
        <f t="shared" ca="1" si="744"/>
        <v/>
      </c>
      <c r="AB161" s="118" t="str">
        <f t="shared" si="765"/>
        <v/>
      </c>
      <c r="AC161" s="117" t="str">
        <f t="shared" ca="1" si="746"/>
        <v/>
      </c>
      <c r="AD161" s="118" t="str">
        <f t="shared" si="766"/>
        <v/>
      </c>
      <c r="AE161" s="117" t="str">
        <f t="shared" ca="1" si="748"/>
        <v/>
      </c>
      <c r="AF161" s="118" t="str">
        <f t="shared" si="767"/>
        <v/>
      </c>
      <c r="AG161" s="117" t="str">
        <f t="shared" ca="1" si="749"/>
        <v/>
      </c>
      <c r="AH161" s="118" t="str">
        <f t="shared" si="768"/>
        <v/>
      </c>
      <c r="AI161" s="117" t="str">
        <f t="shared" ca="1" si="750"/>
        <v/>
      </c>
      <c r="AJ161" s="118" t="str">
        <f t="shared" si="769"/>
        <v/>
      </c>
      <c r="AK161" s="117" t="str">
        <f t="shared" ca="1" si="751"/>
        <v/>
      </c>
      <c r="AL161" s="118" t="str">
        <f t="shared" si="770"/>
        <v/>
      </c>
      <c r="AM161" s="117" t="str">
        <f t="shared" ca="1" si="752"/>
        <v/>
      </c>
      <c r="AN161" s="118" t="str">
        <f t="shared" si="771"/>
        <v/>
      </c>
      <c r="AO161" s="117" t="str">
        <f t="shared" ca="1" si="753"/>
        <v/>
      </c>
      <c r="AP161" s="118" t="str">
        <f t="shared" si="772"/>
        <v/>
      </c>
      <c r="AQ161" s="117" t="str">
        <f t="shared" ca="1" si="754"/>
        <v/>
      </c>
      <c r="AR161" s="118" t="str">
        <f t="shared" si="773"/>
        <v/>
      </c>
    </row>
    <row r="162" spans="1:44" s="110" customFormat="1" ht="21" hidden="1" customHeight="1" x14ac:dyDescent="0.25">
      <c r="A162" s="328"/>
      <c r="B162" s="116" t="str">
        <f t="shared" si="508"/>
        <v/>
      </c>
      <c r="C162" s="117" t="str">
        <f t="shared" ca="1" si="509"/>
        <v/>
      </c>
      <c r="D162" s="118" t="str">
        <f t="shared" si="702"/>
        <v/>
      </c>
      <c r="E162" s="117" t="str">
        <f t="shared" ca="1" si="723"/>
        <v/>
      </c>
      <c r="F162" s="118" t="str">
        <f t="shared" si="703"/>
        <v/>
      </c>
      <c r="G162" s="117" t="str">
        <f t="shared" ca="1" si="724"/>
        <v/>
      </c>
      <c r="H162" s="118" t="str">
        <f t="shared" si="755"/>
        <v/>
      </c>
      <c r="I162" s="201" t="str">
        <f t="shared" ca="1" si="726"/>
        <v/>
      </c>
      <c r="J162" s="118" t="str">
        <f t="shared" si="756"/>
        <v/>
      </c>
      <c r="K162" s="117" t="str">
        <f t="shared" ca="1" si="728"/>
        <v/>
      </c>
      <c r="L162" s="118" t="str">
        <f t="shared" si="757"/>
        <v/>
      </c>
      <c r="M162" s="117" t="str">
        <f t="shared" ca="1" si="730"/>
        <v/>
      </c>
      <c r="N162" s="118" t="str">
        <f t="shared" si="758"/>
        <v/>
      </c>
      <c r="O162" s="117" t="str">
        <f t="shared" ca="1" si="732"/>
        <v/>
      </c>
      <c r="P162" s="118" t="str">
        <f t="shared" si="759"/>
        <v/>
      </c>
      <c r="Q162" s="117" t="str">
        <f t="shared" ca="1" si="734"/>
        <v/>
      </c>
      <c r="R162" s="118" t="str">
        <f t="shared" si="760"/>
        <v/>
      </c>
      <c r="S162" s="117" t="str">
        <f t="shared" ca="1" si="736"/>
        <v/>
      </c>
      <c r="T162" s="118" t="str">
        <f t="shared" si="761"/>
        <v/>
      </c>
      <c r="U162" s="117" t="str">
        <f t="shared" ca="1" si="738"/>
        <v/>
      </c>
      <c r="V162" s="118" t="str">
        <f t="shared" si="762"/>
        <v/>
      </c>
      <c r="W162" s="117" t="str">
        <f t="shared" ca="1" si="740"/>
        <v/>
      </c>
      <c r="X162" s="118" t="str">
        <f t="shared" si="763"/>
        <v/>
      </c>
      <c r="Y162" s="117" t="str">
        <f t="shared" ca="1" si="742"/>
        <v/>
      </c>
      <c r="Z162" s="118" t="str">
        <f t="shared" si="764"/>
        <v/>
      </c>
      <c r="AA162" s="117" t="str">
        <f t="shared" ca="1" si="744"/>
        <v/>
      </c>
      <c r="AB162" s="118" t="str">
        <f t="shared" si="765"/>
        <v/>
      </c>
      <c r="AC162" s="117" t="str">
        <f t="shared" ca="1" si="746"/>
        <v/>
      </c>
      <c r="AD162" s="118" t="str">
        <f t="shared" si="766"/>
        <v/>
      </c>
      <c r="AE162" s="117" t="str">
        <f t="shared" ca="1" si="748"/>
        <v/>
      </c>
      <c r="AF162" s="118" t="str">
        <f t="shared" si="767"/>
        <v/>
      </c>
      <c r="AG162" s="117" t="str">
        <f t="shared" ca="1" si="749"/>
        <v/>
      </c>
      <c r="AH162" s="118" t="str">
        <f t="shared" si="768"/>
        <v/>
      </c>
      <c r="AI162" s="117" t="str">
        <f t="shared" ca="1" si="750"/>
        <v/>
      </c>
      <c r="AJ162" s="118" t="str">
        <f t="shared" si="769"/>
        <v/>
      </c>
      <c r="AK162" s="117" t="str">
        <f t="shared" ca="1" si="751"/>
        <v/>
      </c>
      <c r="AL162" s="118" t="str">
        <f t="shared" si="770"/>
        <v/>
      </c>
      <c r="AM162" s="117" t="str">
        <f t="shared" ca="1" si="752"/>
        <v/>
      </c>
      <c r="AN162" s="118" t="str">
        <f t="shared" si="771"/>
        <v/>
      </c>
      <c r="AO162" s="117" t="str">
        <f t="shared" ca="1" si="753"/>
        <v/>
      </c>
      <c r="AP162" s="118" t="str">
        <f t="shared" si="772"/>
        <v/>
      </c>
      <c r="AQ162" s="117" t="str">
        <f t="shared" ca="1" si="754"/>
        <v/>
      </c>
      <c r="AR162" s="118" t="str">
        <f t="shared" si="773"/>
        <v/>
      </c>
    </row>
    <row r="163" spans="1:44" s="110" customFormat="1" ht="21" hidden="1" customHeight="1" x14ac:dyDescent="0.25">
      <c r="A163" s="328"/>
      <c r="B163" s="116" t="str">
        <f t="shared" si="508"/>
        <v/>
      </c>
      <c r="C163" s="117" t="str">
        <f t="shared" ca="1" si="509"/>
        <v/>
      </c>
      <c r="D163" s="118" t="str">
        <f t="shared" si="702"/>
        <v/>
      </c>
      <c r="E163" s="117" t="str">
        <f t="shared" ca="1" si="723"/>
        <v/>
      </c>
      <c r="F163" s="118" t="str">
        <f t="shared" si="703"/>
        <v/>
      </c>
      <c r="G163" s="117" t="str">
        <f t="shared" ca="1" si="724"/>
        <v/>
      </c>
      <c r="H163" s="118" t="str">
        <f t="shared" si="755"/>
        <v/>
      </c>
      <c r="I163" s="201" t="str">
        <f t="shared" ca="1" si="726"/>
        <v/>
      </c>
      <c r="J163" s="118" t="str">
        <f t="shared" si="756"/>
        <v/>
      </c>
      <c r="K163" s="117" t="str">
        <f t="shared" ca="1" si="728"/>
        <v/>
      </c>
      <c r="L163" s="118" t="str">
        <f t="shared" si="757"/>
        <v/>
      </c>
      <c r="M163" s="117" t="str">
        <f t="shared" ca="1" si="730"/>
        <v/>
      </c>
      <c r="N163" s="118" t="str">
        <f t="shared" si="758"/>
        <v/>
      </c>
      <c r="O163" s="117" t="str">
        <f t="shared" ca="1" si="732"/>
        <v/>
      </c>
      <c r="P163" s="118" t="str">
        <f t="shared" si="759"/>
        <v/>
      </c>
      <c r="Q163" s="117" t="str">
        <f t="shared" ca="1" si="734"/>
        <v/>
      </c>
      <c r="R163" s="118" t="str">
        <f t="shared" si="760"/>
        <v/>
      </c>
      <c r="S163" s="117" t="str">
        <f t="shared" ca="1" si="736"/>
        <v/>
      </c>
      <c r="T163" s="118" t="str">
        <f t="shared" si="761"/>
        <v/>
      </c>
      <c r="U163" s="117" t="str">
        <f t="shared" ca="1" si="738"/>
        <v/>
      </c>
      <c r="V163" s="118" t="str">
        <f t="shared" si="762"/>
        <v/>
      </c>
      <c r="W163" s="117" t="str">
        <f t="shared" ca="1" si="740"/>
        <v/>
      </c>
      <c r="X163" s="118" t="str">
        <f t="shared" si="763"/>
        <v/>
      </c>
      <c r="Y163" s="117" t="str">
        <f t="shared" ca="1" si="742"/>
        <v/>
      </c>
      <c r="Z163" s="118" t="str">
        <f t="shared" si="764"/>
        <v/>
      </c>
      <c r="AA163" s="117" t="str">
        <f t="shared" ca="1" si="744"/>
        <v/>
      </c>
      <c r="AB163" s="118" t="str">
        <f t="shared" si="765"/>
        <v/>
      </c>
      <c r="AC163" s="117" t="str">
        <f t="shared" ca="1" si="746"/>
        <v/>
      </c>
      <c r="AD163" s="118" t="str">
        <f t="shared" si="766"/>
        <v/>
      </c>
      <c r="AE163" s="117" t="str">
        <f t="shared" ca="1" si="748"/>
        <v/>
      </c>
      <c r="AF163" s="118" t="str">
        <f t="shared" si="767"/>
        <v/>
      </c>
      <c r="AG163" s="117" t="str">
        <f t="shared" ca="1" si="749"/>
        <v/>
      </c>
      <c r="AH163" s="118" t="str">
        <f t="shared" si="768"/>
        <v/>
      </c>
      <c r="AI163" s="117" t="str">
        <f t="shared" ca="1" si="750"/>
        <v/>
      </c>
      <c r="AJ163" s="118" t="str">
        <f t="shared" si="769"/>
        <v/>
      </c>
      <c r="AK163" s="117" t="str">
        <f t="shared" ca="1" si="751"/>
        <v/>
      </c>
      <c r="AL163" s="118" t="str">
        <f t="shared" si="770"/>
        <v/>
      </c>
      <c r="AM163" s="117" t="str">
        <f t="shared" ca="1" si="752"/>
        <v/>
      </c>
      <c r="AN163" s="118" t="str">
        <f t="shared" si="771"/>
        <v/>
      </c>
      <c r="AO163" s="117" t="str">
        <f t="shared" ca="1" si="753"/>
        <v/>
      </c>
      <c r="AP163" s="118" t="str">
        <f t="shared" si="772"/>
        <v/>
      </c>
      <c r="AQ163" s="117" t="str">
        <f t="shared" ca="1" si="754"/>
        <v/>
      </c>
      <c r="AR163" s="118" t="str">
        <f t="shared" si="773"/>
        <v/>
      </c>
    </row>
    <row r="164" spans="1:44" s="110" customFormat="1" ht="21" hidden="1" customHeight="1" x14ac:dyDescent="0.25">
      <c r="A164" s="328"/>
      <c r="B164" s="116" t="str">
        <f t="shared" si="508"/>
        <v/>
      </c>
      <c r="C164" s="117" t="str">
        <f t="shared" ca="1" si="509"/>
        <v/>
      </c>
      <c r="D164" s="118" t="str">
        <f t="shared" si="702"/>
        <v/>
      </c>
      <c r="E164" s="117" t="str">
        <f t="shared" ca="1" si="723"/>
        <v/>
      </c>
      <c r="F164" s="118" t="str">
        <f t="shared" si="703"/>
        <v/>
      </c>
      <c r="G164" s="117" t="str">
        <f t="shared" ca="1" si="724"/>
        <v/>
      </c>
      <c r="H164" s="118" t="str">
        <f t="shared" si="755"/>
        <v/>
      </c>
      <c r="I164" s="201" t="str">
        <f t="shared" ca="1" si="726"/>
        <v/>
      </c>
      <c r="J164" s="118" t="str">
        <f t="shared" si="756"/>
        <v/>
      </c>
      <c r="K164" s="117" t="str">
        <f t="shared" ca="1" si="728"/>
        <v/>
      </c>
      <c r="L164" s="118" t="str">
        <f t="shared" si="757"/>
        <v/>
      </c>
      <c r="M164" s="117" t="str">
        <f t="shared" ca="1" si="730"/>
        <v/>
      </c>
      <c r="N164" s="118" t="str">
        <f t="shared" si="758"/>
        <v/>
      </c>
      <c r="O164" s="117" t="str">
        <f t="shared" ca="1" si="732"/>
        <v/>
      </c>
      <c r="P164" s="118" t="str">
        <f t="shared" si="759"/>
        <v/>
      </c>
      <c r="Q164" s="117" t="str">
        <f t="shared" ca="1" si="734"/>
        <v/>
      </c>
      <c r="R164" s="118" t="str">
        <f t="shared" si="760"/>
        <v/>
      </c>
      <c r="S164" s="117" t="str">
        <f t="shared" ca="1" si="736"/>
        <v/>
      </c>
      <c r="T164" s="118" t="str">
        <f t="shared" si="761"/>
        <v/>
      </c>
      <c r="U164" s="117" t="str">
        <f t="shared" ca="1" si="738"/>
        <v/>
      </c>
      <c r="V164" s="118" t="str">
        <f t="shared" si="762"/>
        <v/>
      </c>
      <c r="W164" s="117" t="str">
        <f t="shared" ca="1" si="740"/>
        <v/>
      </c>
      <c r="X164" s="118" t="str">
        <f t="shared" si="763"/>
        <v/>
      </c>
      <c r="Y164" s="117" t="str">
        <f t="shared" ca="1" si="742"/>
        <v/>
      </c>
      <c r="Z164" s="118" t="str">
        <f t="shared" si="764"/>
        <v/>
      </c>
      <c r="AA164" s="117" t="str">
        <f t="shared" ca="1" si="744"/>
        <v/>
      </c>
      <c r="AB164" s="118" t="str">
        <f t="shared" si="765"/>
        <v/>
      </c>
      <c r="AC164" s="117" t="str">
        <f t="shared" ca="1" si="746"/>
        <v/>
      </c>
      <c r="AD164" s="118" t="str">
        <f t="shared" si="766"/>
        <v/>
      </c>
      <c r="AE164" s="117" t="str">
        <f t="shared" ca="1" si="748"/>
        <v/>
      </c>
      <c r="AF164" s="118" t="str">
        <f t="shared" si="767"/>
        <v/>
      </c>
      <c r="AG164" s="117" t="str">
        <f t="shared" ca="1" si="749"/>
        <v/>
      </c>
      <c r="AH164" s="118" t="str">
        <f t="shared" si="768"/>
        <v/>
      </c>
      <c r="AI164" s="117" t="str">
        <f t="shared" ca="1" si="750"/>
        <v/>
      </c>
      <c r="AJ164" s="118" t="str">
        <f t="shared" si="769"/>
        <v/>
      </c>
      <c r="AK164" s="117" t="str">
        <f t="shared" ca="1" si="751"/>
        <v/>
      </c>
      <c r="AL164" s="118" t="str">
        <f t="shared" si="770"/>
        <v/>
      </c>
      <c r="AM164" s="117" t="str">
        <f t="shared" ca="1" si="752"/>
        <v/>
      </c>
      <c r="AN164" s="118" t="str">
        <f t="shared" si="771"/>
        <v/>
      </c>
      <c r="AO164" s="117" t="str">
        <f t="shared" ca="1" si="753"/>
        <v/>
      </c>
      <c r="AP164" s="118" t="str">
        <f t="shared" si="772"/>
        <v/>
      </c>
      <c r="AQ164" s="117" t="str">
        <f t="shared" ca="1" si="754"/>
        <v/>
      </c>
      <c r="AR164" s="118" t="str">
        <f t="shared" si="773"/>
        <v/>
      </c>
    </row>
    <row r="165" spans="1:44" s="110" customFormat="1" ht="21" hidden="1" customHeight="1" x14ac:dyDescent="0.25">
      <c r="A165" s="328"/>
      <c r="B165" s="116" t="str">
        <f t="shared" si="508"/>
        <v/>
      </c>
      <c r="C165" s="117" t="str">
        <f t="shared" ca="1" si="509"/>
        <v/>
      </c>
      <c r="D165" s="118" t="str">
        <f t="shared" si="702"/>
        <v/>
      </c>
      <c r="E165" s="117" t="str">
        <f t="shared" ca="1" si="723"/>
        <v/>
      </c>
      <c r="F165" s="118" t="str">
        <f t="shared" si="703"/>
        <v/>
      </c>
      <c r="G165" s="117" t="str">
        <f t="shared" ca="1" si="724"/>
        <v/>
      </c>
      <c r="H165" s="118" t="str">
        <f t="shared" si="755"/>
        <v/>
      </c>
      <c r="I165" s="201" t="str">
        <f t="shared" ca="1" si="726"/>
        <v/>
      </c>
      <c r="J165" s="118" t="str">
        <f t="shared" si="756"/>
        <v/>
      </c>
      <c r="K165" s="117" t="str">
        <f t="shared" ca="1" si="728"/>
        <v/>
      </c>
      <c r="L165" s="118" t="str">
        <f t="shared" si="757"/>
        <v/>
      </c>
      <c r="M165" s="117" t="str">
        <f t="shared" ca="1" si="730"/>
        <v/>
      </c>
      <c r="N165" s="118" t="str">
        <f t="shared" si="758"/>
        <v/>
      </c>
      <c r="O165" s="117" t="str">
        <f t="shared" ca="1" si="732"/>
        <v/>
      </c>
      <c r="P165" s="118" t="str">
        <f t="shared" si="759"/>
        <v/>
      </c>
      <c r="Q165" s="117" t="str">
        <f t="shared" ca="1" si="734"/>
        <v/>
      </c>
      <c r="R165" s="118" t="str">
        <f t="shared" si="760"/>
        <v/>
      </c>
      <c r="S165" s="117" t="str">
        <f t="shared" ca="1" si="736"/>
        <v/>
      </c>
      <c r="T165" s="118" t="str">
        <f t="shared" si="761"/>
        <v/>
      </c>
      <c r="U165" s="117" t="str">
        <f t="shared" ca="1" si="738"/>
        <v/>
      </c>
      <c r="V165" s="118" t="str">
        <f t="shared" si="762"/>
        <v/>
      </c>
      <c r="W165" s="117" t="str">
        <f t="shared" ca="1" si="740"/>
        <v/>
      </c>
      <c r="X165" s="118" t="str">
        <f t="shared" si="763"/>
        <v/>
      </c>
      <c r="Y165" s="117" t="str">
        <f t="shared" ca="1" si="742"/>
        <v/>
      </c>
      <c r="Z165" s="118" t="str">
        <f t="shared" si="764"/>
        <v/>
      </c>
      <c r="AA165" s="117" t="str">
        <f t="shared" ca="1" si="744"/>
        <v/>
      </c>
      <c r="AB165" s="118" t="str">
        <f t="shared" si="765"/>
        <v/>
      </c>
      <c r="AC165" s="117" t="str">
        <f t="shared" ca="1" si="746"/>
        <v/>
      </c>
      <c r="AD165" s="118" t="str">
        <f t="shared" si="766"/>
        <v/>
      </c>
      <c r="AE165" s="117" t="str">
        <f t="shared" ca="1" si="748"/>
        <v/>
      </c>
      <c r="AF165" s="118" t="str">
        <f t="shared" si="767"/>
        <v/>
      </c>
      <c r="AG165" s="117" t="str">
        <f t="shared" ca="1" si="749"/>
        <v/>
      </c>
      <c r="AH165" s="118" t="str">
        <f t="shared" si="768"/>
        <v/>
      </c>
      <c r="AI165" s="117" t="str">
        <f t="shared" ca="1" si="750"/>
        <v/>
      </c>
      <c r="AJ165" s="118" t="str">
        <f t="shared" si="769"/>
        <v/>
      </c>
      <c r="AK165" s="117" t="str">
        <f t="shared" ca="1" si="751"/>
        <v/>
      </c>
      <c r="AL165" s="118" t="str">
        <f t="shared" si="770"/>
        <v/>
      </c>
      <c r="AM165" s="117" t="str">
        <f t="shared" ca="1" si="752"/>
        <v/>
      </c>
      <c r="AN165" s="118" t="str">
        <f t="shared" si="771"/>
        <v/>
      </c>
      <c r="AO165" s="117" t="str">
        <f t="shared" ca="1" si="753"/>
        <v/>
      </c>
      <c r="AP165" s="118" t="str">
        <f t="shared" si="772"/>
        <v/>
      </c>
      <c r="AQ165" s="117" t="str">
        <f t="shared" ca="1" si="754"/>
        <v/>
      </c>
      <c r="AR165" s="118" t="str">
        <f t="shared" si="773"/>
        <v/>
      </c>
    </row>
    <row r="166" spans="1:44" s="110" customFormat="1" ht="21" hidden="1" customHeight="1" x14ac:dyDescent="0.25">
      <c r="A166" s="328"/>
      <c r="B166" s="116" t="str">
        <f t="shared" si="508"/>
        <v/>
      </c>
      <c r="C166" s="117" t="str">
        <f t="shared" ca="1" si="509"/>
        <v/>
      </c>
      <c r="D166" s="118" t="str">
        <f t="shared" si="702"/>
        <v/>
      </c>
      <c r="E166" s="117" t="str">
        <f t="shared" ca="1" si="723"/>
        <v/>
      </c>
      <c r="F166" s="118" t="str">
        <f t="shared" si="703"/>
        <v/>
      </c>
      <c r="G166" s="117" t="str">
        <f t="shared" ca="1" si="724"/>
        <v/>
      </c>
      <c r="H166" s="118" t="str">
        <f t="shared" si="755"/>
        <v/>
      </c>
      <c r="I166" s="201" t="str">
        <f t="shared" ca="1" si="726"/>
        <v/>
      </c>
      <c r="J166" s="118" t="str">
        <f t="shared" si="756"/>
        <v/>
      </c>
      <c r="K166" s="117" t="str">
        <f t="shared" ca="1" si="728"/>
        <v/>
      </c>
      <c r="L166" s="118" t="str">
        <f t="shared" si="757"/>
        <v/>
      </c>
      <c r="M166" s="117" t="str">
        <f t="shared" ca="1" si="730"/>
        <v/>
      </c>
      <c r="N166" s="118" t="str">
        <f t="shared" si="758"/>
        <v/>
      </c>
      <c r="O166" s="117" t="str">
        <f t="shared" ca="1" si="732"/>
        <v/>
      </c>
      <c r="P166" s="118" t="str">
        <f t="shared" si="759"/>
        <v/>
      </c>
      <c r="Q166" s="117" t="str">
        <f t="shared" ca="1" si="734"/>
        <v/>
      </c>
      <c r="R166" s="118" t="str">
        <f t="shared" si="760"/>
        <v/>
      </c>
      <c r="S166" s="117" t="str">
        <f t="shared" ca="1" si="736"/>
        <v/>
      </c>
      <c r="T166" s="118" t="str">
        <f t="shared" si="761"/>
        <v/>
      </c>
      <c r="U166" s="117" t="str">
        <f t="shared" ca="1" si="738"/>
        <v/>
      </c>
      <c r="V166" s="118" t="str">
        <f t="shared" si="762"/>
        <v/>
      </c>
      <c r="W166" s="117" t="str">
        <f t="shared" ca="1" si="740"/>
        <v/>
      </c>
      <c r="X166" s="118" t="str">
        <f t="shared" si="763"/>
        <v/>
      </c>
      <c r="Y166" s="117" t="str">
        <f t="shared" ca="1" si="742"/>
        <v/>
      </c>
      <c r="Z166" s="118" t="str">
        <f t="shared" si="764"/>
        <v/>
      </c>
      <c r="AA166" s="117" t="str">
        <f t="shared" ca="1" si="744"/>
        <v/>
      </c>
      <c r="AB166" s="118" t="str">
        <f t="shared" si="765"/>
        <v/>
      </c>
      <c r="AC166" s="117" t="str">
        <f t="shared" ca="1" si="746"/>
        <v/>
      </c>
      <c r="AD166" s="118" t="str">
        <f t="shared" si="766"/>
        <v/>
      </c>
      <c r="AE166" s="117" t="str">
        <f t="shared" ca="1" si="748"/>
        <v/>
      </c>
      <c r="AF166" s="118" t="str">
        <f t="shared" si="767"/>
        <v/>
      </c>
      <c r="AG166" s="117" t="str">
        <f t="shared" ca="1" si="749"/>
        <v/>
      </c>
      <c r="AH166" s="118" t="str">
        <f t="shared" si="768"/>
        <v/>
      </c>
      <c r="AI166" s="117" t="str">
        <f t="shared" ca="1" si="750"/>
        <v/>
      </c>
      <c r="AJ166" s="118" t="str">
        <f t="shared" si="769"/>
        <v/>
      </c>
      <c r="AK166" s="117" t="str">
        <f t="shared" ca="1" si="751"/>
        <v/>
      </c>
      <c r="AL166" s="118" t="str">
        <f t="shared" si="770"/>
        <v/>
      </c>
      <c r="AM166" s="117" t="str">
        <f t="shared" ca="1" si="752"/>
        <v/>
      </c>
      <c r="AN166" s="118" t="str">
        <f t="shared" si="771"/>
        <v/>
      </c>
      <c r="AO166" s="117" t="str">
        <f t="shared" ca="1" si="753"/>
        <v/>
      </c>
      <c r="AP166" s="118" t="str">
        <f t="shared" si="772"/>
        <v/>
      </c>
      <c r="AQ166" s="117" t="str">
        <f t="shared" ca="1" si="754"/>
        <v/>
      </c>
      <c r="AR166" s="118" t="str">
        <f t="shared" si="773"/>
        <v/>
      </c>
    </row>
    <row r="167" spans="1:44" s="110" customFormat="1" ht="21" hidden="1" customHeight="1" x14ac:dyDescent="0.25">
      <c r="A167" s="328"/>
      <c r="B167" s="116" t="str">
        <f t="shared" si="508"/>
        <v/>
      </c>
      <c r="C167" s="117" t="str">
        <f t="shared" ca="1" si="509"/>
        <v/>
      </c>
      <c r="D167" s="118" t="str">
        <f t="shared" si="702"/>
        <v/>
      </c>
      <c r="E167" s="117" t="str">
        <f t="shared" ca="1" si="723"/>
        <v/>
      </c>
      <c r="F167" s="118" t="str">
        <f t="shared" si="703"/>
        <v/>
      </c>
      <c r="G167" s="117" t="str">
        <f t="shared" ca="1" si="724"/>
        <v/>
      </c>
      <c r="H167" s="118" t="str">
        <f t="shared" si="755"/>
        <v/>
      </c>
      <c r="I167" s="201" t="str">
        <f t="shared" ca="1" si="726"/>
        <v/>
      </c>
      <c r="J167" s="118" t="str">
        <f t="shared" si="756"/>
        <v/>
      </c>
      <c r="K167" s="117" t="str">
        <f t="shared" ca="1" si="728"/>
        <v/>
      </c>
      <c r="L167" s="118" t="str">
        <f t="shared" si="757"/>
        <v/>
      </c>
      <c r="M167" s="117" t="str">
        <f t="shared" ca="1" si="730"/>
        <v/>
      </c>
      <c r="N167" s="118" t="str">
        <f t="shared" si="758"/>
        <v/>
      </c>
      <c r="O167" s="117" t="str">
        <f t="shared" ca="1" si="732"/>
        <v/>
      </c>
      <c r="P167" s="118" t="str">
        <f t="shared" si="759"/>
        <v/>
      </c>
      <c r="Q167" s="117" t="str">
        <f t="shared" ca="1" si="734"/>
        <v/>
      </c>
      <c r="R167" s="118" t="str">
        <f t="shared" si="760"/>
        <v/>
      </c>
      <c r="S167" s="117" t="str">
        <f t="shared" ca="1" si="736"/>
        <v/>
      </c>
      <c r="T167" s="118" t="str">
        <f t="shared" si="761"/>
        <v/>
      </c>
      <c r="U167" s="117" t="str">
        <f t="shared" ca="1" si="738"/>
        <v/>
      </c>
      <c r="V167" s="118" t="str">
        <f t="shared" si="762"/>
        <v/>
      </c>
      <c r="W167" s="117" t="str">
        <f t="shared" ca="1" si="740"/>
        <v/>
      </c>
      <c r="X167" s="118" t="str">
        <f t="shared" si="763"/>
        <v/>
      </c>
      <c r="Y167" s="117" t="str">
        <f t="shared" ca="1" si="742"/>
        <v/>
      </c>
      <c r="Z167" s="118" t="str">
        <f t="shared" si="764"/>
        <v/>
      </c>
      <c r="AA167" s="117" t="str">
        <f t="shared" ca="1" si="744"/>
        <v/>
      </c>
      <c r="AB167" s="118" t="str">
        <f t="shared" si="765"/>
        <v/>
      </c>
      <c r="AC167" s="117" t="str">
        <f t="shared" ca="1" si="746"/>
        <v/>
      </c>
      <c r="AD167" s="118" t="str">
        <f t="shared" si="766"/>
        <v/>
      </c>
      <c r="AE167" s="117" t="str">
        <f t="shared" ca="1" si="748"/>
        <v/>
      </c>
      <c r="AF167" s="118" t="str">
        <f t="shared" si="767"/>
        <v/>
      </c>
      <c r="AG167" s="117" t="str">
        <f t="shared" ca="1" si="749"/>
        <v/>
      </c>
      <c r="AH167" s="118" t="str">
        <f t="shared" si="768"/>
        <v/>
      </c>
      <c r="AI167" s="117" t="str">
        <f t="shared" ca="1" si="750"/>
        <v/>
      </c>
      <c r="AJ167" s="118" t="str">
        <f t="shared" si="769"/>
        <v/>
      </c>
      <c r="AK167" s="117" t="str">
        <f t="shared" ca="1" si="751"/>
        <v/>
      </c>
      <c r="AL167" s="118" t="str">
        <f t="shared" si="770"/>
        <v/>
      </c>
      <c r="AM167" s="117" t="str">
        <f t="shared" ca="1" si="752"/>
        <v/>
      </c>
      <c r="AN167" s="118" t="str">
        <f t="shared" si="771"/>
        <v/>
      </c>
      <c r="AO167" s="117" t="str">
        <f t="shared" ca="1" si="753"/>
        <v/>
      </c>
      <c r="AP167" s="118" t="str">
        <f t="shared" si="772"/>
        <v/>
      </c>
      <c r="AQ167" s="117" t="str">
        <f t="shared" ca="1" si="754"/>
        <v/>
      </c>
      <c r="AR167" s="118" t="str">
        <f t="shared" si="773"/>
        <v/>
      </c>
    </row>
    <row r="168" spans="1:44" s="110" customFormat="1" ht="21" hidden="1" customHeight="1" x14ac:dyDescent="0.25">
      <c r="A168" s="328"/>
      <c r="B168" s="116" t="str">
        <f t="shared" ref="B168:B218" si="774">IF(A168="","",IF($K$4="Media aritmética",ROUND(AVERAGE(C168,E168,G168,I168,K168,M168,O168,Q168,S168,U168,W168,Y168,AA168,AC168,AE168,AG168,AI168,AK168,AM168,AO168,AQ168),2),ROUND(_xlfn.STDEV.P(C168,E168,G168,I168,,K168,M168,O168,Q168,S168,U168,W168,Y168,AA168,AC168,AE168,AG168,AI168,AK168,AM168,AO168,AQ168),2)))</f>
        <v/>
      </c>
      <c r="C168" s="117" t="str">
        <f t="shared" ref="C168:C218" ca="1" si="775">IF($C$8="Habilitado",IF($A168="","",ROUND(VLOOKUP($A168,OFERENTE_1,16,FALSE),2)),"")</f>
        <v/>
      </c>
      <c r="D168" s="118" t="str">
        <f t="shared" si="702"/>
        <v/>
      </c>
      <c r="E168" s="117" t="str">
        <f t="shared" ref="E168:E199" ca="1" si="776">IF($E$8="Habilitado",IF($A168="","",ROUND(VLOOKUP($A168,OFERENTE_2,16,FALSE),2)),"")</f>
        <v/>
      </c>
      <c r="F168" s="118" t="str">
        <f t="shared" ref="F168:F218" si="777">IF($A168="","",IF(E168="","",IF($K$4="Media aritmética",(E168&lt;=$B168)*($G$5/$B$5)+(E168&gt;$B168)*0,IF(AND(ROUND(AVERAGE($C168,$E168,$G168,$I168,$K168,$M168,$O168,$Q168,$S168,$U168,$W168,$Y168,$AA168,$AC168,$AE168,$AG168,$AI168),2)-$B168/2&lt;=E168,(ROUND(AVERAGE($C168,$E168,$G168,$I168,$K168,$M168,$O168,$Q168,$S168,$U168,$W168,$Y168,$AA168,$AC168,$AE168,$AG168,$AI168),2)+$B168/2&gt;=E168)),($G$5/$B$5),0))))</f>
        <v/>
      </c>
      <c r="G168" s="117" t="str">
        <f t="shared" ref="G168:G199" ca="1" si="778">IF($G$8="Habilitado",IF($A168="","",ROUND(VLOOKUP($A168,OFERENTE_3,16,FALSE),2)),"")</f>
        <v/>
      </c>
      <c r="H168" s="118" t="str">
        <f t="shared" si="755"/>
        <v/>
      </c>
      <c r="I168" s="201" t="str">
        <f t="shared" ref="I168:I199" ca="1" si="779">IF($I$8="Habilitado",IF($A168="","",ROUND(VLOOKUP($A168,OFERENTE_4,16,FALSE),2)),"")</f>
        <v/>
      </c>
      <c r="J168" s="118" t="str">
        <f t="shared" si="756"/>
        <v/>
      </c>
      <c r="K168" s="117" t="str">
        <f t="shared" ref="K168:K199" ca="1" si="780">IF($K$8="Habilitado",IF($A168="","",ROUND(VLOOKUP($A168,OFERENTE_5,16,FALSE),2)),"")</f>
        <v/>
      </c>
      <c r="L168" s="118" t="str">
        <f t="shared" si="757"/>
        <v/>
      </c>
      <c r="M168" s="117" t="str">
        <f t="shared" ref="M168:M199" ca="1" si="781">IF($M$8="Habilitado",IF($A168="","",ROUND(VLOOKUP($A168,OFERENTE_6,16,FALSE),2)),"")</f>
        <v/>
      </c>
      <c r="N168" s="118" t="str">
        <f t="shared" si="758"/>
        <v/>
      </c>
      <c r="O168" s="117" t="str">
        <f t="shared" ref="O168:O199" ca="1" si="782">IF($O$8="Habilitado",IF($A168="","",ROUND(VLOOKUP($A168,OFERENTE_7,16,FALSE),2)),"")</f>
        <v/>
      </c>
      <c r="P168" s="118" t="str">
        <f t="shared" si="759"/>
        <v/>
      </c>
      <c r="Q168" s="117" t="str">
        <f t="shared" ref="Q168:Q199" ca="1" si="783">IF($Q$8="Habilitado",IF($A168="","",ROUND(VLOOKUP($A168,OFERENTE_8,16,FALSE),2)),"")</f>
        <v/>
      </c>
      <c r="R168" s="118" t="str">
        <f t="shared" si="760"/>
        <v/>
      </c>
      <c r="S168" s="117" t="str">
        <f t="shared" ref="S168:S199" ca="1" si="784">IF($S$8="Habilitado",IF($A168="","",ROUND(VLOOKUP($A168,OFERENTE_9,16,FALSE),2)),"")</f>
        <v/>
      </c>
      <c r="T168" s="118" t="str">
        <f t="shared" si="761"/>
        <v/>
      </c>
      <c r="U168" s="117" t="str">
        <f t="shared" ref="U168:U199" ca="1" si="785">IF($U$8="Habilitado",IF($A168="","",ROUND(VLOOKUP($A168,OFERENTE_10,16,FALSE),2)),"")</f>
        <v/>
      </c>
      <c r="V168" s="118" t="str">
        <f t="shared" si="762"/>
        <v/>
      </c>
      <c r="W168" s="117" t="str">
        <f t="shared" ref="W168:W199" ca="1" si="786">IF($W$8="Habilitado",IF($A168="","",ROUND(VLOOKUP($A168,OFERENTE_11,16,FALSE),2)),"")</f>
        <v/>
      </c>
      <c r="X168" s="118" t="str">
        <f t="shared" si="763"/>
        <v/>
      </c>
      <c r="Y168" s="117" t="str">
        <f t="shared" ref="Y168:Y199" ca="1" si="787">IF($Y$8="Habilitado",IF($A168="","",ROUND(VLOOKUP($A168,OFERENTE_12,16,FALSE),2)),"")</f>
        <v/>
      </c>
      <c r="Z168" s="118" t="str">
        <f t="shared" si="764"/>
        <v/>
      </c>
      <c r="AA168" s="117" t="str">
        <f t="shared" ref="AA168:AA199" ca="1" si="788">IF($AA$8="Habilitado",IF($A168="","",ROUND(VLOOKUP($A168,OFERENTE_13,16,FALSE),2)),"")</f>
        <v/>
      </c>
      <c r="AB168" s="118" t="str">
        <f t="shared" si="765"/>
        <v/>
      </c>
      <c r="AC168" s="117" t="str">
        <f t="shared" ref="AC168:AC199" ca="1" si="789">IF($AC$8="Habilitado",IF($A168="","",ROUND(VLOOKUP($A168,OFERENTE_14,16,FALSE),2)),"")</f>
        <v/>
      </c>
      <c r="AD168" s="118" t="str">
        <f t="shared" si="766"/>
        <v/>
      </c>
      <c r="AE168" s="117" t="str">
        <f t="shared" ref="AE168:AE199" ca="1" si="790">IF($AE$8="Habilitado",IF($A168="","",ROUND(VLOOKUP($A168,OFERENTE_15,16,FALSE),2)),"")</f>
        <v/>
      </c>
      <c r="AF168" s="118" t="str">
        <f t="shared" si="767"/>
        <v/>
      </c>
      <c r="AG168" s="117" t="str">
        <f t="shared" ref="AG168:AG199" ca="1" si="791">IF($AG$8="Habilitado",IF($A168="","",ROUND(VLOOKUP($A168,OFERENTE_16,16,FALSE),2)),"")</f>
        <v/>
      </c>
      <c r="AH168" s="118" t="str">
        <f t="shared" si="768"/>
        <v/>
      </c>
      <c r="AI168" s="117" t="str">
        <f t="shared" ref="AI168:AI199" ca="1" si="792">IF($AI$8="Habilitado",IF($A168="","",ROUND(VLOOKUP($A168,OFERENTE_17,16,FALSE),2)),"")</f>
        <v/>
      </c>
      <c r="AJ168" s="118" t="str">
        <f t="shared" si="769"/>
        <v/>
      </c>
      <c r="AK168" s="117" t="str">
        <f t="shared" ref="AK168:AK199" ca="1" si="793">IF($AK$8="Habilitado",IF($A168="","",ROUND(VLOOKUP($A168,OFERENTE_18,16,FALSE),2)),"")</f>
        <v/>
      </c>
      <c r="AL168" s="118" t="str">
        <f t="shared" si="770"/>
        <v/>
      </c>
      <c r="AM168" s="117" t="str">
        <f t="shared" ref="AM168:AM199" ca="1" si="794">IF($AM$8="Habilitado",IF($A168="","",ROUND(VLOOKUP($A168,OFERENTE_19,16,FALSE),2)),"")</f>
        <v/>
      </c>
      <c r="AN168" s="118" t="str">
        <f t="shared" si="771"/>
        <v/>
      </c>
      <c r="AO168" s="117" t="str">
        <f t="shared" ref="AO168:AO199" ca="1" si="795">IF($AO$8="Habilitado",IF($A168="","",ROUND(VLOOKUP($A168,OFERENTE_20,16,FALSE),2)),"")</f>
        <v/>
      </c>
      <c r="AP168" s="118" t="str">
        <f t="shared" si="772"/>
        <v/>
      </c>
      <c r="AQ168" s="117" t="str">
        <f t="shared" ref="AQ168:AQ199" ca="1" si="796">IF($AQ$8="Habilitado",IF($A168="","",ROUND(VLOOKUP($A168,OFERENTE_21,16,FALSE),2)),"")</f>
        <v/>
      </c>
      <c r="AR168" s="118" t="str">
        <f t="shared" si="773"/>
        <v/>
      </c>
    </row>
    <row r="169" spans="1:44" s="110" customFormat="1" ht="21" hidden="1" customHeight="1" x14ac:dyDescent="0.25">
      <c r="A169" s="328"/>
      <c r="B169" s="116" t="str">
        <f t="shared" si="774"/>
        <v/>
      </c>
      <c r="C169" s="117" t="str">
        <f t="shared" ca="1" si="775"/>
        <v/>
      </c>
      <c r="D169" s="118" t="str">
        <f t="shared" ref="D169:D218" si="797">IF($A169="","",IF(C169="","",IF($K$4="Media aritmética",(C169&lt;=$B169)*($G$5/$B$5)+(C169&gt;$B169)*0,IF(AND(ROUND(AVERAGE($C169,$E169,$G169,$I169,$K169,$M169,$O169,$Q169,$S169,$U169,$W169,$Y169,$AA169,$AC169,$AE169,$AG169,$AI169,$AK169,$AM169,$AO169,$AQ169),2)-$B169/2&lt;=C169,(ROUND(AVERAGE($C169,$E169,$G169,$I169,$K169,$M169,$O169,$Q169,$S169,$U169,$W169,$Y169,$AA169,$AC169,$AE169,$AG169,$AI169,$AK169,$AM169,$AO169,$AQ169),2)+$B169/2&gt;=C169)),($G$5/$B$5),0))))</f>
        <v/>
      </c>
      <c r="E169" s="117" t="str">
        <f t="shared" ca="1" si="776"/>
        <v/>
      </c>
      <c r="F169" s="118" t="str">
        <f t="shared" si="777"/>
        <v/>
      </c>
      <c r="G169" s="117" t="str">
        <f t="shared" ca="1" si="778"/>
        <v/>
      </c>
      <c r="H169" s="118" t="str">
        <f t="shared" si="755"/>
        <v/>
      </c>
      <c r="I169" s="201" t="str">
        <f t="shared" ca="1" si="779"/>
        <v/>
      </c>
      <c r="J169" s="118" t="str">
        <f t="shared" si="756"/>
        <v/>
      </c>
      <c r="K169" s="117" t="str">
        <f t="shared" ca="1" si="780"/>
        <v/>
      </c>
      <c r="L169" s="118" t="str">
        <f t="shared" si="757"/>
        <v/>
      </c>
      <c r="M169" s="117" t="str">
        <f t="shared" ca="1" si="781"/>
        <v/>
      </c>
      <c r="N169" s="118" t="str">
        <f t="shared" si="758"/>
        <v/>
      </c>
      <c r="O169" s="117" t="str">
        <f t="shared" ca="1" si="782"/>
        <v/>
      </c>
      <c r="P169" s="118" t="str">
        <f t="shared" si="759"/>
        <v/>
      </c>
      <c r="Q169" s="117" t="str">
        <f t="shared" ca="1" si="783"/>
        <v/>
      </c>
      <c r="R169" s="118" t="str">
        <f t="shared" si="760"/>
        <v/>
      </c>
      <c r="S169" s="117" t="str">
        <f t="shared" ca="1" si="784"/>
        <v/>
      </c>
      <c r="T169" s="118" t="str">
        <f t="shared" si="761"/>
        <v/>
      </c>
      <c r="U169" s="117" t="str">
        <f t="shared" ca="1" si="785"/>
        <v/>
      </c>
      <c r="V169" s="118" t="str">
        <f t="shared" si="762"/>
        <v/>
      </c>
      <c r="W169" s="117" t="str">
        <f t="shared" ca="1" si="786"/>
        <v/>
      </c>
      <c r="X169" s="118" t="str">
        <f t="shared" si="763"/>
        <v/>
      </c>
      <c r="Y169" s="117" t="str">
        <f t="shared" ca="1" si="787"/>
        <v/>
      </c>
      <c r="Z169" s="118" t="str">
        <f t="shared" si="764"/>
        <v/>
      </c>
      <c r="AA169" s="117" t="str">
        <f t="shared" ca="1" si="788"/>
        <v/>
      </c>
      <c r="AB169" s="118" t="str">
        <f t="shared" si="765"/>
        <v/>
      </c>
      <c r="AC169" s="117" t="str">
        <f t="shared" ca="1" si="789"/>
        <v/>
      </c>
      <c r="AD169" s="118" t="str">
        <f t="shared" si="766"/>
        <v/>
      </c>
      <c r="AE169" s="117" t="str">
        <f t="shared" ca="1" si="790"/>
        <v/>
      </c>
      <c r="AF169" s="118" t="str">
        <f t="shared" si="767"/>
        <v/>
      </c>
      <c r="AG169" s="117" t="str">
        <f t="shared" ca="1" si="791"/>
        <v/>
      </c>
      <c r="AH169" s="118" t="str">
        <f t="shared" si="768"/>
        <v/>
      </c>
      <c r="AI169" s="117" t="str">
        <f t="shared" ca="1" si="792"/>
        <v/>
      </c>
      <c r="AJ169" s="118" t="str">
        <f t="shared" si="769"/>
        <v/>
      </c>
      <c r="AK169" s="117" t="str">
        <f t="shared" ca="1" si="793"/>
        <v/>
      </c>
      <c r="AL169" s="118" t="str">
        <f t="shared" si="770"/>
        <v/>
      </c>
      <c r="AM169" s="117" t="str">
        <f t="shared" ca="1" si="794"/>
        <v/>
      </c>
      <c r="AN169" s="118" t="str">
        <f t="shared" si="771"/>
        <v/>
      </c>
      <c r="AO169" s="117" t="str">
        <f t="shared" ca="1" si="795"/>
        <v/>
      </c>
      <c r="AP169" s="118" t="str">
        <f t="shared" si="772"/>
        <v/>
      </c>
      <c r="AQ169" s="117" t="str">
        <f t="shared" ca="1" si="796"/>
        <v/>
      </c>
      <c r="AR169" s="118" t="str">
        <f t="shared" si="773"/>
        <v/>
      </c>
    </row>
    <row r="170" spans="1:44" s="110" customFormat="1" ht="21" hidden="1" customHeight="1" x14ac:dyDescent="0.25">
      <c r="A170" s="328"/>
      <c r="B170" s="116" t="str">
        <f t="shared" si="774"/>
        <v/>
      </c>
      <c r="C170" s="117" t="str">
        <f t="shared" ca="1" si="775"/>
        <v/>
      </c>
      <c r="D170" s="118" t="str">
        <f t="shared" si="797"/>
        <v/>
      </c>
      <c r="E170" s="117" t="str">
        <f t="shared" ca="1" si="776"/>
        <v/>
      </c>
      <c r="F170" s="118" t="str">
        <f t="shared" si="777"/>
        <v/>
      </c>
      <c r="G170" s="117" t="str">
        <f t="shared" ca="1" si="778"/>
        <v/>
      </c>
      <c r="H170" s="118" t="str">
        <f t="shared" si="755"/>
        <v/>
      </c>
      <c r="I170" s="201" t="str">
        <f t="shared" ca="1" si="779"/>
        <v/>
      </c>
      <c r="J170" s="118" t="str">
        <f t="shared" si="756"/>
        <v/>
      </c>
      <c r="K170" s="117" t="str">
        <f t="shared" ca="1" si="780"/>
        <v/>
      </c>
      <c r="L170" s="118" t="str">
        <f t="shared" si="757"/>
        <v/>
      </c>
      <c r="M170" s="117" t="str">
        <f t="shared" ca="1" si="781"/>
        <v/>
      </c>
      <c r="N170" s="118" t="str">
        <f t="shared" si="758"/>
        <v/>
      </c>
      <c r="O170" s="117" t="str">
        <f t="shared" ca="1" si="782"/>
        <v/>
      </c>
      <c r="P170" s="118" t="str">
        <f t="shared" si="759"/>
        <v/>
      </c>
      <c r="Q170" s="117" t="str">
        <f t="shared" ca="1" si="783"/>
        <v/>
      </c>
      <c r="R170" s="118" t="str">
        <f t="shared" si="760"/>
        <v/>
      </c>
      <c r="S170" s="117" t="str">
        <f t="shared" ca="1" si="784"/>
        <v/>
      </c>
      <c r="T170" s="118" t="str">
        <f t="shared" si="761"/>
        <v/>
      </c>
      <c r="U170" s="117" t="str">
        <f t="shared" ca="1" si="785"/>
        <v/>
      </c>
      <c r="V170" s="118" t="str">
        <f t="shared" si="762"/>
        <v/>
      </c>
      <c r="W170" s="117" t="str">
        <f t="shared" ca="1" si="786"/>
        <v/>
      </c>
      <c r="X170" s="118" t="str">
        <f t="shared" si="763"/>
        <v/>
      </c>
      <c r="Y170" s="117" t="str">
        <f t="shared" ca="1" si="787"/>
        <v/>
      </c>
      <c r="Z170" s="118" t="str">
        <f t="shared" si="764"/>
        <v/>
      </c>
      <c r="AA170" s="117" t="str">
        <f t="shared" ca="1" si="788"/>
        <v/>
      </c>
      <c r="AB170" s="118" t="str">
        <f t="shared" si="765"/>
        <v/>
      </c>
      <c r="AC170" s="117" t="str">
        <f t="shared" ca="1" si="789"/>
        <v/>
      </c>
      <c r="AD170" s="118" t="str">
        <f t="shared" si="766"/>
        <v/>
      </c>
      <c r="AE170" s="117" t="str">
        <f t="shared" ca="1" si="790"/>
        <v/>
      </c>
      <c r="AF170" s="118" t="str">
        <f t="shared" si="767"/>
        <v/>
      </c>
      <c r="AG170" s="117" t="str">
        <f t="shared" ca="1" si="791"/>
        <v/>
      </c>
      <c r="AH170" s="118" t="str">
        <f t="shared" si="768"/>
        <v/>
      </c>
      <c r="AI170" s="117" t="str">
        <f t="shared" ca="1" si="792"/>
        <v/>
      </c>
      <c r="AJ170" s="118" t="str">
        <f t="shared" si="769"/>
        <v/>
      </c>
      <c r="AK170" s="117" t="str">
        <f t="shared" ca="1" si="793"/>
        <v/>
      </c>
      <c r="AL170" s="118" t="str">
        <f t="shared" si="770"/>
        <v/>
      </c>
      <c r="AM170" s="117" t="str">
        <f t="shared" ca="1" si="794"/>
        <v/>
      </c>
      <c r="AN170" s="118" t="str">
        <f t="shared" si="771"/>
        <v/>
      </c>
      <c r="AO170" s="117" t="str">
        <f t="shared" ca="1" si="795"/>
        <v/>
      </c>
      <c r="AP170" s="118" t="str">
        <f t="shared" si="772"/>
        <v/>
      </c>
      <c r="AQ170" s="117" t="str">
        <f t="shared" ca="1" si="796"/>
        <v/>
      </c>
      <c r="AR170" s="118" t="str">
        <f t="shared" si="773"/>
        <v/>
      </c>
    </row>
    <row r="171" spans="1:44" s="110" customFormat="1" ht="21" hidden="1" customHeight="1" x14ac:dyDescent="0.25">
      <c r="A171" s="328"/>
      <c r="B171" s="116" t="str">
        <f t="shared" si="774"/>
        <v/>
      </c>
      <c r="C171" s="117" t="str">
        <f t="shared" ca="1" si="775"/>
        <v/>
      </c>
      <c r="D171" s="118" t="str">
        <f t="shared" si="797"/>
        <v/>
      </c>
      <c r="E171" s="117" t="str">
        <f t="shared" ca="1" si="776"/>
        <v/>
      </c>
      <c r="F171" s="118" t="str">
        <f t="shared" si="777"/>
        <v/>
      </c>
      <c r="G171" s="117" t="str">
        <f t="shared" ca="1" si="778"/>
        <v/>
      </c>
      <c r="H171" s="118" t="str">
        <f t="shared" si="755"/>
        <v/>
      </c>
      <c r="I171" s="201" t="str">
        <f t="shared" ca="1" si="779"/>
        <v/>
      </c>
      <c r="J171" s="118" t="str">
        <f t="shared" si="756"/>
        <v/>
      </c>
      <c r="K171" s="117" t="str">
        <f t="shared" ca="1" si="780"/>
        <v/>
      </c>
      <c r="L171" s="118" t="str">
        <f t="shared" si="757"/>
        <v/>
      </c>
      <c r="M171" s="117" t="str">
        <f t="shared" ca="1" si="781"/>
        <v/>
      </c>
      <c r="N171" s="118" t="str">
        <f t="shared" si="758"/>
        <v/>
      </c>
      <c r="O171" s="117" t="str">
        <f t="shared" ca="1" si="782"/>
        <v/>
      </c>
      <c r="P171" s="118" t="str">
        <f t="shared" si="759"/>
        <v/>
      </c>
      <c r="Q171" s="117" t="str">
        <f t="shared" ca="1" si="783"/>
        <v/>
      </c>
      <c r="R171" s="118" t="str">
        <f t="shared" si="760"/>
        <v/>
      </c>
      <c r="S171" s="117" t="str">
        <f t="shared" ca="1" si="784"/>
        <v/>
      </c>
      <c r="T171" s="118" t="str">
        <f t="shared" si="761"/>
        <v/>
      </c>
      <c r="U171" s="117" t="str">
        <f t="shared" ca="1" si="785"/>
        <v/>
      </c>
      <c r="V171" s="118" t="str">
        <f t="shared" si="762"/>
        <v/>
      </c>
      <c r="W171" s="117" t="str">
        <f t="shared" ca="1" si="786"/>
        <v/>
      </c>
      <c r="X171" s="118" t="str">
        <f t="shared" si="763"/>
        <v/>
      </c>
      <c r="Y171" s="117" t="str">
        <f t="shared" ca="1" si="787"/>
        <v/>
      </c>
      <c r="Z171" s="118" t="str">
        <f t="shared" si="764"/>
        <v/>
      </c>
      <c r="AA171" s="117" t="str">
        <f t="shared" ca="1" si="788"/>
        <v/>
      </c>
      <c r="AB171" s="118" t="str">
        <f t="shared" si="765"/>
        <v/>
      </c>
      <c r="AC171" s="117" t="str">
        <f t="shared" ca="1" si="789"/>
        <v/>
      </c>
      <c r="AD171" s="118" t="str">
        <f t="shared" si="766"/>
        <v/>
      </c>
      <c r="AE171" s="117" t="str">
        <f t="shared" ca="1" si="790"/>
        <v/>
      </c>
      <c r="AF171" s="118" t="str">
        <f t="shared" si="767"/>
        <v/>
      </c>
      <c r="AG171" s="117" t="str">
        <f t="shared" ca="1" si="791"/>
        <v/>
      </c>
      <c r="AH171" s="118" t="str">
        <f t="shared" si="768"/>
        <v/>
      </c>
      <c r="AI171" s="117" t="str">
        <f t="shared" ca="1" si="792"/>
        <v/>
      </c>
      <c r="AJ171" s="118" t="str">
        <f t="shared" si="769"/>
        <v/>
      </c>
      <c r="AK171" s="117" t="str">
        <f t="shared" ca="1" si="793"/>
        <v/>
      </c>
      <c r="AL171" s="118" t="str">
        <f t="shared" si="770"/>
        <v/>
      </c>
      <c r="AM171" s="117" t="str">
        <f t="shared" ca="1" si="794"/>
        <v/>
      </c>
      <c r="AN171" s="118" t="str">
        <f t="shared" si="771"/>
        <v/>
      </c>
      <c r="AO171" s="117" t="str">
        <f t="shared" ca="1" si="795"/>
        <v/>
      </c>
      <c r="AP171" s="118" t="str">
        <f t="shared" si="772"/>
        <v/>
      </c>
      <c r="AQ171" s="117" t="str">
        <f t="shared" ca="1" si="796"/>
        <v/>
      </c>
      <c r="AR171" s="118" t="str">
        <f t="shared" si="773"/>
        <v/>
      </c>
    </row>
    <row r="172" spans="1:44" s="110" customFormat="1" ht="26.25" hidden="1" customHeight="1" x14ac:dyDescent="0.25">
      <c r="A172" s="328"/>
      <c r="B172" s="116" t="str">
        <f t="shared" si="774"/>
        <v/>
      </c>
      <c r="C172" s="117" t="str">
        <f t="shared" ca="1" si="775"/>
        <v/>
      </c>
      <c r="D172" s="118" t="str">
        <f t="shared" si="797"/>
        <v/>
      </c>
      <c r="E172" s="117" t="str">
        <f t="shared" ca="1" si="776"/>
        <v/>
      </c>
      <c r="F172" s="118" t="str">
        <f t="shared" si="777"/>
        <v/>
      </c>
      <c r="G172" s="117" t="str">
        <f t="shared" ca="1" si="778"/>
        <v/>
      </c>
      <c r="H172" s="118" t="str">
        <f t="shared" si="755"/>
        <v/>
      </c>
      <c r="I172" s="201" t="str">
        <f t="shared" ca="1" si="779"/>
        <v/>
      </c>
      <c r="J172" s="118" t="str">
        <f t="shared" si="756"/>
        <v/>
      </c>
      <c r="K172" s="117" t="str">
        <f t="shared" ca="1" si="780"/>
        <v/>
      </c>
      <c r="L172" s="118" t="str">
        <f t="shared" si="757"/>
        <v/>
      </c>
      <c r="M172" s="117" t="str">
        <f t="shared" ca="1" si="781"/>
        <v/>
      </c>
      <c r="N172" s="118" t="str">
        <f t="shared" si="758"/>
        <v/>
      </c>
      <c r="O172" s="117" t="str">
        <f t="shared" ca="1" si="782"/>
        <v/>
      </c>
      <c r="P172" s="118" t="str">
        <f t="shared" si="759"/>
        <v/>
      </c>
      <c r="Q172" s="117" t="str">
        <f t="shared" ca="1" si="783"/>
        <v/>
      </c>
      <c r="R172" s="118" t="str">
        <f t="shared" si="760"/>
        <v/>
      </c>
      <c r="S172" s="117" t="str">
        <f t="shared" ca="1" si="784"/>
        <v/>
      </c>
      <c r="T172" s="118" t="str">
        <f t="shared" si="761"/>
        <v/>
      </c>
      <c r="U172" s="117" t="str">
        <f t="shared" ca="1" si="785"/>
        <v/>
      </c>
      <c r="V172" s="118" t="str">
        <f t="shared" si="762"/>
        <v/>
      </c>
      <c r="W172" s="117" t="str">
        <f t="shared" ca="1" si="786"/>
        <v/>
      </c>
      <c r="X172" s="118" t="str">
        <f t="shared" si="763"/>
        <v/>
      </c>
      <c r="Y172" s="117" t="str">
        <f t="shared" ca="1" si="787"/>
        <v/>
      </c>
      <c r="Z172" s="118" t="str">
        <f t="shared" si="764"/>
        <v/>
      </c>
      <c r="AA172" s="117" t="str">
        <f t="shared" ca="1" si="788"/>
        <v/>
      </c>
      <c r="AB172" s="118" t="str">
        <f t="shared" si="765"/>
        <v/>
      </c>
      <c r="AC172" s="117" t="str">
        <f t="shared" ca="1" si="789"/>
        <v/>
      </c>
      <c r="AD172" s="118" t="str">
        <f t="shared" si="766"/>
        <v/>
      </c>
      <c r="AE172" s="117" t="str">
        <f t="shared" ca="1" si="790"/>
        <v/>
      </c>
      <c r="AF172" s="118" t="str">
        <f t="shared" si="767"/>
        <v/>
      </c>
      <c r="AG172" s="117" t="str">
        <f t="shared" ca="1" si="791"/>
        <v/>
      </c>
      <c r="AH172" s="118" t="str">
        <f t="shared" si="768"/>
        <v/>
      </c>
      <c r="AI172" s="117" t="str">
        <f t="shared" ca="1" si="792"/>
        <v/>
      </c>
      <c r="AJ172" s="118" t="str">
        <f t="shared" si="769"/>
        <v/>
      </c>
      <c r="AK172" s="117" t="str">
        <f t="shared" ca="1" si="793"/>
        <v/>
      </c>
      <c r="AL172" s="118" t="str">
        <f t="shared" si="770"/>
        <v/>
      </c>
      <c r="AM172" s="117" t="str">
        <f t="shared" ca="1" si="794"/>
        <v/>
      </c>
      <c r="AN172" s="118" t="str">
        <f t="shared" si="771"/>
        <v/>
      </c>
      <c r="AO172" s="117" t="str">
        <f t="shared" ca="1" si="795"/>
        <v/>
      </c>
      <c r="AP172" s="118" t="str">
        <f t="shared" si="772"/>
        <v/>
      </c>
      <c r="AQ172" s="117" t="str">
        <f t="shared" ca="1" si="796"/>
        <v/>
      </c>
      <c r="AR172" s="118" t="str">
        <f t="shared" si="773"/>
        <v/>
      </c>
    </row>
    <row r="173" spans="1:44" ht="24.75" hidden="1" customHeight="1" x14ac:dyDescent="0.25">
      <c r="A173" s="328"/>
      <c r="B173" s="116" t="str">
        <f t="shared" si="774"/>
        <v/>
      </c>
      <c r="C173" s="117" t="str">
        <f t="shared" ca="1" si="775"/>
        <v/>
      </c>
      <c r="D173" s="118" t="str">
        <f t="shared" si="797"/>
        <v/>
      </c>
      <c r="E173" s="117" t="str">
        <f t="shared" ca="1" si="776"/>
        <v/>
      </c>
      <c r="F173" s="118" t="str">
        <f t="shared" si="777"/>
        <v/>
      </c>
      <c r="G173" s="117" t="str">
        <f t="shared" ca="1" si="778"/>
        <v/>
      </c>
      <c r="H173" s="118" t="str">
        <f t="shared" si="755"/>
        <v/>
      </c>
      <c r="I173" s="201" t="str">
        <f t="shared" ca="1" si="779"/>
        <v/>
      </c>
      <c r="J173" s="118" t="str">
        <f t="shared" si="756"/>
        <v/>
      </c>
      <c r="K173" s="117" t="str">
        <f t="shared" ca="1" si="780"/>
        <v/>
      </c>
      <c r="L173" s="118" t="str">
        <f t="shared" si="757"/>
        <v/>
      </c>
      <c r="M173" s="117" t="str">
        <f t="shared" ca="1" si="781"/>
        <v/>
      </c>
      <c r="N173" s="118" t="str">
        <f t="shared" si="758"/>
        <v/>
      </c>
      <c r="O173" s="117" t="str">
        <f t="shared" ca="1" si="782"/>
        <v/>
      </c>
      <c r="P173" s="118" t="str">
        <f t="shared" si="759"/>
        <v/>
      </c>
      <c r="Q173" s="117" t="str">
        <f t="shared" ca="1" si="783"/>
        <v/>
      </c>
      <c r="R173" s="118" t="str">
        <f t="shared" si="760"/>
        <v/>
      </c>
      <c r="S173" s="117" t="str">
        <f t="shared" ca="1" si="784"/>
        <v/>
      </c>
      <c r="T173" s="118" t="str">
        <f t="shared" si="761"/>
        <v/>
      </c>
      <c r="U173" s="117" t="str">
        <f t="shared" ca="1" si="785"/>
        <v/>
      </c>
      <c r="V173" s="118" t="str">
        <f t="shared" si="762"/>
        <v/>
      </c>
      <c r="W173" s="117" t="str">
        <f t="shared" ca="1" si="786"/>
        <v/>
      </c>
      <c r="X173" s="118" t="str">
        <f t="shared" si="763"/>
        <v/>
      </c>
      <c r="Y173" s="117" t="str">
        <f t="shared" ca="1" si="787"/>
        <v/>
      </c>
      <c r="Z173" s="118" t="str">
        <f t="shared" si="764"/>
        <v/>
      </c>
      <c r="AA173" s="117" t="str">
        <f t="shared" ca="1" si="788"/>
        <v/>
      </c>
      <c r="AB173" s="118" t="str">
        <f t="shared" si="765"/>
        <v/>
      </c>
      <c r="AC173" s="117" t="str">
        <f t="shared" ca="1" si="789"/>
        <v/>
      </c>
      <c r="AD173" s="118" t="str">
        <f t="shared" si="766"/>
        <v/>
      </c>
      <c r="AE173" s="117" t="str">
        <f t="shared" ca="1" si="790"/>
        <v/>
      </c>
      <c r="AF173" s="118" t="str">
        <f t="shared" si="767"/>
        <v/>
      </c>
      <c r="AG173" s="117" t="str">
        <f t="shared" ca="1" si="791"/>
        <v/>
      </c>
      <c r="AH173" s="118" t="str">
        <f t="shared" si="768"/>
        <v/>
      </c>
      <c r="AI173" s="117" t="str">
        <f t="shared" ca="1" si="792"/>
        <v/>
      </c>
      <c r="AJ173" s="118" t="str">
        <f t="shared" si="769"/>
        <v/>
      </c>
      <c r="AK173" s="117" t="str">
        <f t="shared" ca="1" si="793"/>
        <v/>
      </c>
      <c r="AL173" s="118" t="str">
        <f t="shared" si="770"/>
        <v/>
      </c>
      <c r="AM173" s="117" t="str">
        <f t="shared" ca="1" si="794"/>
        <v/>
      </c>
      <c r="AN173" s="118" t="str">
        <f t="shared" si="771"/>
        <v/>
      </c>
      <c r="AO173" s="117" t="str">
        <f t="shared" ca="1" si="795"/>
        <v/>
      </c>
      <c r="AP173" s="118" t="str">
        <f t="shared" si="772"/>
        <v/>
      </c>
      <c r="AQ173" s="117" t="str">
        <f t="shared" ca="1" si="796"/>
        <v/>
      </c>
      <c r="AR173" s="118" t="str">
        <f t="shared" si="773"/>
        <v/>
      </c>
    </row>
    <row r="174" spans="1:44" ht="21" hidden="1" customHeight="1" x14ac:dyDescent="0.25">
      <c r="A174" s="328"/>
      <c r="B174" s="116" t="str">
        <f t="shared" si="774"/>
        <v/>
      </c>
      <c r="C174" s="117" t="str">
        <f t="shared" ca="1" si="775"/>
        <v/>
      </c>
      <c r="D174" s="118" t="str">
        <f t="shared" si="797"/>
        <v/>
      </c>
      <c r="E174" s="117" t="str">
        <f t="shared" ca="1" si="776"/>
        <v/>
      </c>
      <c r="F174" s="118" t="str">
        <f t="shared" si="777"/>
        <v/>
      </c>
      <c r="G174" s="117" t="str">
        <f t="shared" ca="1" si="778"/>
        <v/>
      </c>
      <c r="H174" s="118" t="str">
        <f t="shared" si="755"/>
        <v/>
      </c>
      <c r="I174" s="201" t="str">
        <f t="shared" ca="1" si="779"/>
        <v/>
      </c>
      <c r="J174" s="118" t="str">
        <f t="shared" si="756"/>
        <v/>
      </c>
      <c r="K174" s="117" t="str">
        <f t="shared" ca="1" si="780"/>
        <v/>
      </c>
      <c r="L174" s="118" t="str">
        <f t="shared" si="757"/>
        <v/>
      </c>
      <c r="M174" s="117" t="str">
        <f t="shared" ca="1" si="781"/>
        <v/>
      </c>
      <c r="N174" s="118" t="str">
        <f t="shared" si="758"/>
        <v/>
      </c>
      <c r="O174" s="117" t="str">
        <f t="shared" ca="1" si="782"/>
        <v/>
      </c>
      <c r="P174" s="118" t="str">
        <f t="shared" si="759"/>
        <v/>
      </c>
      <c r="Q174" s="117" t="str">
        <f t="shared" ca="1" si="783"/>
        <v/>
      </c>
      <c r="R174" s="118" t="str">
        <f t="shared" si="760"/>
        <v/>
      </c>
      <c r="S174" s="117" t="str">
        <f t="shared" ca="1" si="784"/>
        <v/>
      </c>
      <c r="T174" s="118" t="str">
        <f t="shared" si="761"/>
        <v/>
      </c>
      <c r="U174" s="117" t="str">
        <f t="shared" ca="1" si="785"/>
        <v/>
      </c>
      <c r="V174" s="118" t="str">
        <f t="shared" si="762"/>
        <v/>
      </c>
      <c r="W174" s="117" t="str">
        <f t="shared" ca="1" si="786"/>
        <v/>
      </c>
      <c r="X174" s="118" t="str">
        <f t="shared" si="763"/>
        <v/>
      </c>
      <c r="Y174" s="117" t="str">
        <f t="shared" ca="1" si="787"/>
        <v/>
      </c>
      <c r="Z174" s="118" t="str">
        <f t="shared" si="764"/>
        <v/>
      </c>
      <c r="AA174" s="117" t="str">
        <f t="shared" ca="1" si="788"/>
        <v/>
      </c>
      <c r="AB174" s="118" t="str">
        <f t="shared" si="765"/>
        <v/>
      </c>
      <c r="AC174" s="117" t="str">
        <f t="shared" ca="1" si="789"/>
        <v/>
      </c>
      <c r="AD174" s="118" t="str">
        <f t="shared" si="766"/>
        <v/>
      </c>
      <c r="AE174" s="117" t="str">
        <f t="shared" ca="1" si="790"/>
        <v/>
      </c>
      <c r="AF174" s="118" t="str">
        <f t="shared" si="767"/>
        <v/>
      </c>
      <c r="AG174" s="117" t="str">
        <f t="shared" ca="1" si="791"/>
        <v/>
      </c>
      <c r="AH174" s="118" t="str">
        <f t="shared" si="768"/>
        <v/>
      </c>
      <c r="AI174" s="117" t="str">
        <f t="shared" ca="1" si="792"/>
        <v/>
      </c>
      <c r="AJ174" s="118" t="str">
        <f t="shared" si="769"/>
        <v/>
      </c>
      <c r="AK174" s="117" t="str">
        <f t="shared" ca="1" si="793"/>
        <v/>
      </c>
      <c r="AL174" s="118" t="str">
        <f t="shared" si="770"/>
        <v/>
      </c>
      <c r="AM174" s="117" t="str">
        <f t="shared" ca="1" si="794"/>
        <v/>
      </c>
      <c r="AN174" s="118" t="str">
        <f t="shared" si="771"/>
        <v/>
      </c>
      <c r="AO174" s="117" t="str">
        <f t="shared" ca="1" si="795"/>
        <v/>
      </c>
      <c r="AP174" s="118" t="str">
        <f t="shared" si="772"/>
        <v/>
      </c>
      <c r="AQ174" s="117" t="str">
        <f t="shared" ca="1" si="796"/>
        <v/>
      </c>
      <c r="AR174" s="118" t="str">
        <f t="shared" si="773"/>
        <v/>
      </c>
    </row>
    <row r="175" spans="1:44" ht="24.75" hidden="1" customHeight="1" x14ac:dyDescent="0.25">
      <c r="A175" s="328"/>
      <c r="B175" s="116" t="str">
        <f t="shared" si="774"/>
        <v/>
      </c>
      <c r="C175" s="117" t="str">
        <f t="shared" ca="1" si="775"/>
        <v/>
      </c>
      <c r="D175" s="118" t="str">
        <f t="shared" si="797"/>
        <v/>
      </c>
      <c r="E175" s="117" t="str">
        <f t="shared" ca="1" si="776"/>
        <v/>
      </c>
      <c r="F175" s="118" t="str">
        <f t="shared" si="777"/>
        <v/>
      </c>
      <c r="G175" s="117" t="str">
        <f t="shared" ca="1" si="778"/>
        <v/>
      </c>
      <c r="H175" s="118" t="str">
        <f t="shared" si="755"/>
        <v/>
      </c>
      <c r="I175" s="201" t="str">
        <f t="shared" ca="1" si="779"/>
        <v/>
      </c>
      <c r="J175" s="118" t="str">
        <f t="shared" si="756"/>
        <v/>
      </c>
      <c r="K175" s="117" t="str">
        <f t="shared" ca="1" si="780"/>
        <v/>
      </c>
      <c r="L175" s="118" t="str">
        <f t="shared" si="757"/>
        <v/>
      </c>
      <c r="M175" s="117" t="str">
        <f t="shared" ca="1" si="781"/>
        <v/>
      </c>
      <c r="N175" s="118" t="str">
        <f t="shared" si="758"/>
        <v/>
      </c>
      <c r="O175" s="117" t="str">
        <f t="shared" ca="1" si="782"/>
        <v/>
      </c>
      <c r="P175" s="118" t="str">
        <f t="shared" si="759"/>
        <v/>
      </c>
      <c r="Q175" s="117" t="str">
        <f t="shared" ca="1" si="783"/>
        <v/>
      </c>
      <c r="R175" s="118" t="str">
        <f t="shared" si="760"/>
        <v/>
      </c>
      <c r="S175" s="117" t="str">
        <f t="shared" ca="1" si="784"/>
        <v/>
      </c>
      <c r="T175" s="118" t="str">
        <f t="shared" si="761"/>
        <v/>
      </c>
      <c r="U175" s="117" t="str">
        <f t="shared" ca="1" si="785"/>
        <v/>
      </c>
      <c r="V175" s="118" t="str">
        <f t="shared" si="762"/>
        <v/>
      </c>
      <c r="W175" s="117" t="str">
        <f t="shared" ca="1" si="786"/>
        <v/>
      </c>
      <c r="X175" s="118" t="str">
        <f t="shared" si="763"/>
        <v/>
      </c>
      <c r="Y175" s="117" t="str">
        <f t="shared" ca="1" si="787"/>
        <v/>
      </c>
      <c r="Z175" s="118" t="str">
        <f t="shared" si="764"/>
        <v/>
      </c>
      <c r="AA175" s="117" t="str">
        <f t="shared" ca="1" si="788"/>
        <v/>
      </c>
      <c r="AB175" s="118" t="str">
        <f t="shared" si="765"/>
        <v/>
      </c>
      <c r="AC175" s="117" t="str">
        <f t="shared" ca="1" si="789"/>
        <v/>
      </c>
      <c r="AD175" s="118" t="str">
        <f t="shared" si="766"/>
        <v/>
      </c>
      <c r="AE175" s="117" t="str">
        <f t="shared" ca="1" si="790"/>
        <v/>
      </c>
      <c r="AF175" s="118" t="str">
        <f t="shared" si="767"/>
        <v/>
      </c>
      <c r="AG175" s="117" t="str">
        <f t="shared" ca="1" si="791"/>
        <v/>
      </c>
      <c r="AH175" s="118" t="str">
        <f t="shared" si="768"/>
        <v/>
      </c>
      <c r="AI175" s="117" t="str">
        <f t="shared" ca="1" si="792"/>
        <v/>
      </c>
      <c r="AJ175" s="118" t="str">
        <f t="shared" si="769"/>
        <v/>
      </c>
      <c r="AK175" s="117" t="str">
        <f t="shared" ca="1" si="793"/>
        <v/>
      </c>
      <c r="AL175" s="118" t="str">
        <f t="shared" si="770"/>
        <v/>
      </c>
      <c r="AM175" s="117" t="str">
        <f t="shared" ca="1" si="794"/>
        <v/>
      </c>
      <c r="AN175" s="118" t="str">
        <f t="shared" si="771"/>
        <v/>
      </c>
      <c r="AO175" s="117" t="str">
        <f t="shared" ca="1" si="795"/>
        <v/>
      </c>
      <c r="AP175" s="118" t="str">
        <f t="shared" si="772"/>
        <v/>
      </c>
      <c r="AQ175" s="117" t="str">
        <f t="shared" ca="1" si="796"/>
        <v/>
      </c>
      <c r="AR175" s="118" t="str">
        <f t="shared" si="773"/>
        <v/>
      </c>
    </row>
    <row r="176" spans="1:44" ht="22.5" hidden="1" customHeight="1" x14ac:dyDescent="0.25">
      <c r="A176" s="328"/>
      <c r="B176" s="116" t="str">
        <f t="shared" si="774"/>
        <v/>
      </c>
      <c r="C176" s="117" t="str">
        <f t="shared" ca="1" si="775"/>
        <v/>
      </c>
      <c r="D176" s="118" t="str">
        <f t="shared" si="797"/>
        <v/>
      </c>
      <c r="E176" s="117" t="str">
        <f t="shared" ca="1" si="776"/>
        <v/>
      </c>
      <c r="F176" s="118" t="str">
        <f t="shared" si="777"/>
        <v/>
      </c>
      <c r="G176" s="117" t="str">
        <f t="shared" ca="1" si="778"/>
        <v/>
      </c>
      <c r="H176" s="118" t="str">
        <f t="shared" si="755"/>
        <v/>
      </c>
      <c r="I176" s="201" t="str">
        <f t="shared" ca="1" si="779"/>
        <v/>
      </c>
      <c r="J176" s="118" t="str">
        <f t="shared" si="756"/>
        <v/>
      </c>
      <c r="K176" s="117" t="str">
        <f t="shared" ca="1" si="780"/>
        <v/>
      </c>
      <c r="L176" s="118" t="str">
        <f t="shared" si="757"/>
        <v/>
      </c>
      <c r="M176" s="117" t="str">
        <f t="shared" ca="1" si="781"/>
        <v/>
      </c>
      <c r="N176" s="118" t="str">
        <f t="shared" si="758"/>
        <v/>
      </c>
      <c r="O176" s="117" t="str">
        <f t="shared" ca="1" si="782"/>
        <v/>
      </c>
      <c r="P176" s="118" t="str">
        <f t="shared" si="759"/>
        <v/>
      </c>
      <c r="Q176" s="117" t="str">
        <f t="shared" ca="1" si="783"/>
        <v/>
      </c>
      <c r="R176" s="118" t="str">
        <f t="shared" si="760"/>
        <v/>
      </c>
      <c r="S176" s="117" t="str">
        <f t="shared" ca="1" si="784"/>
        <v/>
      </c>
      <c r="T176" s="118" t="str">
        <f t="shared" si="761"/>
        <v/>
      </c>
      <c r="U176" s="117" t="str">
        <f t="shared" ca="1" si="785"/>
        <v/>
      </c>
      <c r="V176" s="118" t="str">
        <f t="shared" si="762"/>
        <v/>
      </c>
      <c r="W176" s="117" t="str">
        <f t="shared" ca="1" si="786"/>
        <v/>
      </c>
      <c r="X176" s="118" t="str">
        <f t="shared" si="763"/>
        <v/>
      </c>
      <c r="Y176" s="117" t="str">
        <f t="shared" ca="1" si="787"/>
        <v/>
      </c>
      <c r="Z176" s="118" t="str">
        <f t="shared" si="764"/>
        <v/>
      </c>
      <c r="AA176" s="117" t="str">
        <f t="shared" ca="1" si="788"/>
        <v/>
      </c>
      <c r="AB176" s="118" t="str">
        <f t="shared" si="765"/>
        <v/>
      </c>
      <c r="AC176" s="117" t="str">
        <f t="shared" ca="1" si="789"/>
        <v/>
      </c>
      <c r="AD176" s="118" t="str">
        <f t="shared" si="766"/>
        <v/>
      </c>
      <c r="AE176" s="117" t="str">
        <f t="shared" ca="1" si="790"/>
        <v/>
      </c>
      <c r="AF176" s="118" t="str">
        <f t="shared" si="767"/>
        <v/>
      </c>
      <c r="AG176" s="117" t="str">
        <f t="shared" ca="1" si="791"/>
        <v/>
      </c>
      <c r="AH176" s="118" t="str">
        <f t="shared" si="768"/>
        <v/>
      </c>
      <c r="AI176" s="117" t="str">
        <f t="shared" ca="1" si="792"/>
        <v/>
      </c>
      <c r="AJ176" s="118" t="str">
        <f t="shared" si="769"/>
        <v/>
      </c>
      <c r="AK176" s="117" t="str">
        <f t="shared" ca="1" si="793"/>
        <v/>
      </c>
      <c r="AL176" s="118" t="str">
        <f t="shared" si="770"/>
        <v/>
      </c>
      <c r="AM176" s="117" t="str">
        <f t="shared" ca="1" si="794"/>
        <v/>
      </c>
      <c r="AN176" s="118" t="str">
        <f t="shared" si="771"/>
        <v/>
      </c>
      <c r="AO176" s="117" t="str">
        <f t="shared" ca="1" si="795"/>
        <v/>
      </c>
      <c r="AP176" s="118" t="str">
        <f t="shared" si="772"/>
        <v/>
      </c>
      <c r="AQ176" s="117" t="str">
        <f t="shared" ca="1" si="796"/>
        <v/>
      </c>
      <c r="AR176" s="118" t="str">
        <f t="shared" si="773"/>
        <v/>
      </c>
    </row>
    <row r="177" spans="1:44" ht="22.5" hidden="1" customHeight="1" x14ac:dyDescent="0.25">
      <c r="A177" s="328"/>
      <c r="B177" s="116" t="str">
        <f t="shared" si="774"/>
        <v/>
      </c>
      <c r="C177" s="117" t="str">
        <f t="shared" ca="1" si="775"/>
        <v/>
      </c>
      <c r="D177" s="118" t="str">
        <f t="shared" si="797"/>
        <v/>
      </c>
      <c r="E177" s="117" t="str">
        <f t="shared" ca="1" si="776"/>
        <v/>
      </c>
      <c r="F177" s="118" t="str">
        <f t="shared" si="777"/>
        <v/>
      </c>
      <c r="G177" s="117" t="str">
        <f t="shared" ca="1" si="778"/>
        <v/>
      </c>
      <c r="H177" s="118" t="str">
        <f t="shared" si="755"/>
        <v/>
      </c>
      <c r="I177" s="201" t="str">
        <f t="shared" ca="1" si="779"/>
        <v/>
      </c>
      <c r="J177" s="118" t="str">
        <f t="shared" si="756"/>
        <v/>
      </c>
      <c r="K177" s="117" t="str">
        <f t="shared" ca="1" si="780"/>
        <v/>
      </c>
      <c r="L177" s="118" t="str">
        <f t="shared" si="757"/>
        <v/>
      </c>
      <c r="M177" s="117" t="str">
        <f t="shared" ca="1" si="781"/>
        <v/>
      </c>
      <c r="N177" s="118" t="str">
        <f t="shared" si="758"/>
        <v/>
      </c>
      <c r="O177" s="117" t="str">
        <f t="shared" ca="1" si="782"/>
        <v/>
      </c>
      <c r="P177" s="118" t="str">
        <f t="shared" si="759"/>
        <v/>
      </c>
      <c r="Q177" s="117" t="str">
        <f t="shared" ca="1" si="783"/>
        <v/>
      </c>
      <c r="R177" s="118" t="str">
        <f t="shared" si="760"/>
        <v/>
      </c>
      <c r="S177" s="117" t="str">
        <f t="shared" ca="1" si="784"/>
        <v/>
      </c>
      <c r="T177" s="118" t="str">
        <f t="shared" si="761"/>
        <v/>
      </c>
      <c r="U177" s="117" t="str">
        <f t="shared" ca="1" si="785"/>
        <v/>
      </c>
      <c r="V177" s="118" t="str">
        <f t="shared" si="762"/>
        <v/>
      </c>
      <c r="W177" s="117" t="str">
        <f t="shared" ca="1" si="786"/>
        <v/>
      </c>
      <c r="X177" s="118" t="str">
        <f t="shared" si="763"/>
        <v/>
      </c>
      <c r="Y177" s="117" t="str">
        <f t="shared" ca="1" si="787"/>
        <v/>
      </c>
      <c r="Z177" s="118" t="str">
        <f t="shared" si="764"/>
        <v/>
      </c>
      <c r="AA177" s="117" t="str">
        <f t="shared" ca="1" si="788"/>
        <v/>
      </c>
      <c r="AB177" s="118" t="str">
        <f t="shared" si="765"/>
        <v/>
      </c>
      <c r="AC177" s="117" t="str">
        <f t="shared" ca="1" si="789"/>
        <v/>
      </c>
      <c r="AD177" s="118" t="str">
        <f t="shared" si="766"/>
        <v/>
      </c>
      <c r="AE177" s="117" t="str">
        <f t="shared" ca="1" si="790"/>
        <v/>
      </c>
      <c r="AF177" s="118" t="str">
        <f t="shared" si="767"/>
        <v/>
      </c>
      <c r="AG177" s="117" t="str">
        <f t="shared" ca="1" si="791"/>
        <v/>
      </c>
      <c r="AH177" s="118" t="str">
        <f t="shared" si="768"/>
        <v/>
      </c>
      <c r="AI177" s="117" t="str">
        <f t="shared" ca="1" si="792"/>
        <v/>
      </c>
      <c r="AJ177" s="118" t="str">
        <f t="shared" si="769"/>
        <v/>
      </c>
      <c r="AK177" s="117" t="str">
        <f t="shared" ca="1" si="793"/>
        <v/>
      </c>
      <c r="AL177" s="118" t="str">
        <f t="shared" si="770"/>
        <v/>
      </c>
      <c r="AM177" s="117" t="str">
        <f t="shared" ca="1" si="794"/>
        <v/>
      </c>
      <c r="AN177" s="118" t="str">
        <f t="shared" si="771"/>
        <v/>
      </c>
      <c r="AO177" s="117" t="str">
        <f t="shared" ca="1" si="795"/>
        <v/>
      </c>
      <c r="AP177" s="118" t="str">
        <f t="shared" si="772"/>
        <v/>
      </c>
      <c r="AQ177" s="117" t="str">
        <f t="shared" ca="1" si="796"/>
        <v/>
      </c>
      <c r="AR177" s="118" t="str">
        <f t="shared" si="773"/>
        <v/>
      </c>
    </row>
    <row r="178" spans="1:44" s="110" customFormat="1" ht="21" hidden="1" customHeight="1" x14ac:dyDescent="0.25">
      <c r="A178" s="328"/>
      <c r="B178" s="116" t="str">
        <f t="shared" si="774"/>
        <v/>
      </c>
      <c r="C178" s="117" t="str">
        <f t="shared" ca="1" si="775"/>
        <v/>
      </c>
      <c r="D178" s="118" t="str">
        <f t="shared" si="797"/>
        <v/>
      </c>
      <c r="E178" s="117" t="str">
        <f t="shared" ca="1" si="776"/>
        <v/>
      </c>
      <c r="F178" s="118" t="str">
        <f t="shared" si="777"/>
        <v/>
      </c>
      <c r="G178" s="117" t="str">
        <f t="shared" ca="1" si="778"/>
        <v/>
      </c>
      <c r="H178" s="118" t="str">
        <f>IF($A178="","",IF(G178="","",IF($K$4="Media aritmética",(G178&lt;=$B178)*($G$5/$B$5)+(G178&gt;$B178)*0,IF(AND(ROUND(AVERAGE($C178,$E178,$G178,$I178,$K178,$M178,$O178,$Q178,$S178,$U178,$W178,$Y178,$AA178,$AC178,$AE178,$AG178,$AI178),2)-$B178/2&lt;=G178,(ROUND(AVERAGE($C178,$E178,$G178,$I178,$K178,$M178,$O178,$Q178,$S178,$U178,$W178,$Y178,$AA178,$AC178,$AE178,$AG178,$AI178),2)+$B178/2&gt;=G178)),($G$5/$B$5),0))))</f>
        <v/>
      </c>
      <c r="I178" s="201" t="str">
        <f t="shared" ca="1" si="779"/>
        <v/>
      </c>
      <c r="J178" s="118" t="str">
        <f>IF($A178="","",IF(I178="","",IF($K$4="Media aritmética",(I178&lt;=$B178)*($G$5/$B$5)+(I178&gt;$B178)*0,IF(AND(ROUND(AVERAGE($C178,$E178,$G178,$I178,$K178,$M178,$O178,$Q178,$S178,$U178,$W178,$Y178,$AA178,$AC178,$AE178,$AG178,$AI178),2)-$B178/2&lt;=I178,(ROUND(AVERAGE($C178,$E178,$G178,$I178,$K178,$M178,$O178,$Q178,$S178,$U178,$W178,$Y178,$AA178,$AC178,$AE178,$AG178,$AI178),2)+$B178/2&gt;=I178)),($G$5/$B$5),0))))</f>
        <v/>
      </c>
      <c r="K178" s="117" t="str">
        <f t="shared" ca="1" si="780"/>
        <v/>
      </c>
      <c r="L178" s="118" t="str">
        <f>IF($A178="","",IF(K178="","",IF($K$4="Media aritmética",(K178&lt;=$B178)*($G$5/$B$5)+(K178&gt;$B178)*0,IF(AND(ROUND(AVERAGE($C178,$E178,$G178,$I178,$K178,$M178,$O178,$Q178,$S178,$U178,$W178,$Y178,$AA178,$AC178,$AE178,$AG178,$AI178),2)-$B178/2&lt;=K178,(ROUND(AVERAGE($C178,$E178,$G178,$I178,$K178,$M178,$O178,$Q178,$S178,$U178,$W178,$Y178,$AA178,$AC178,$AE178,$AG178,$AI178),2)+$B178/2&gt;=K178)),($G$5/$B$5),0))))</f>
        <v/>
      </c>
      <c r="M178" s="117" t="str">
        <f t="shared" ca="1" si="781"/>
        <v/>
      </c>
      <c r="N178" s="118" t="str">
        <f>IF($A178="","",IF(M178="","",IF($K$4="Media aritmética",(M178&lt;=$B178)*($G$5/$B$5)+(M178&gt;$B178)*0,IF(AND(ROUND(AVERAGE($C178,$E178,$G178,$I178,$K178,$M178,$O178,$Q178,$S178,$U178,$W178,$Y178,$AA178,$AC178,$AE178,$AG178,$AI178),2)-$B178/2&lt;=M178,(ROUND(AVERAGE($C178,$E178,$G178,$I178,$K178,$M178,$O178,$Q178,$S178,$U178,$W178,$Y178,$AA178,$AC178,$AE178,$AG178,$AI178),2)+$B178/2&gt;=M178)),($G$5/$B$5),0))))</f>
        <v/>
      </c>
      <c r="O178" s="117" t="str">
        <f t="shared" ca="1" si="782"/>
        <v/>
      </c>
      <c r="P178" s="118" t="str">
        <f>IF($A178="","",IF(O178="","",IF($K$4="Media aritmética",(O178&lt;=$B178)*($G$5/$B$5)+(O178&gt;$B178)*0,IF(AND(ROUND(AVERAGE($C178,$E178,$G178,$I178,$K178,$M178,$O178,$Q178,$S178,$U178,$W178,$Y178,$AA178,$AC178,$AE178,$AG178,$AI178),2)-$B178/2&lt;=O178,(ROUND(AVERAGE($C178,$E178,$G178,$I178,$K178,$M178,$O178,$Q178,$S178,$U178,$W178,$Y178,$AA178,$AC178,$AE178,$AG178,$AI178),2)+$B178/2&gt;=O178)),($G$5/$B$5),0))))</f>
        <v/>
      </c>
      <c r="Q178" s="117" t="str">
        <f t="shared" ca="1" si="783"/>
        <v/>
      </c>
      <c r="R178" s="118" t="str">
        <f>IF($A178="","",IF(Q178="","",IF($K$4="Media aritmética",(Q178&lt;=$B178)*($G$5/$B$5)+(Q178&gt;$B178)*0,IF(AND(ROUND(AVERAGE($C178,$E178,$G178,$I178,$K178,$M178,$O178,$Q178,$S178,$U178,$W178,$Y178,$AA178,$AC178,$AE178,$AG178,$AI178),2)-$B178/2&lt;=Q178,(ROUND(AVERAGE($C178,$E178,$G178,$I178,$K178,$M178,$O178,$Q178,$S178,$U178,$W178,$Y178,$AA178,$AC178,$AE178,$AG178,$AI178),2)+$B178/2&gt;=Q178)),($G$5/$B$5),0))))</f>
        <v/>
      </c>
      <c r="S178" s="117" t="str">
        <f t="shared" ca="1" si="784"/>
        <v/>
      </c>
      <c r="T178" s="118" t="str">
        <f>IF($A178="","",IF(S178="","",IF($K$4="Media aritmética",(S178&lt;=$B178)*($G$5/$B$5)+(S178&gt;$B178)*0,IF(AND(ROUND(AVERAGE($C178,$E178,$G178,$I178,$K178,$M178,$O178,$Q178,$S178,$U178,$W178,$Y178,$AA178,$AC178,$AE178,$AG178,$AI178),2)-$B178/2&lt;=S178,(ROUND(AVERAGE($C178,$E178,$G178,$I178,$K178,$M178,$O178,$Q178,$S178,$U178,$W178,$Y178,$AA178,$AC178,$AE178,$AG178,$AI178),2)+$B178/2&gt;=S178)),($G$5/$B$5),0))))</f>
        <v/>
      </c>
      <c r="U178" s="117" t="str">
        <f t="shared" ca="1" si="785"/>
        <v/>
      </c>
      <c r="V178" s="118" t="str">
        <f>IF($A178="","",IF(U178="","",IF($K$4="Media aritmética",(U178&lt;=$B178)*($G$5/$B$5)+(U178&gt;$B178)*0,IF(AND(ROUND(AVERAGE($C178,$E178,$G178,$I178,$K178,$M178,$O178,$Q178,$S178,$U178,$W178,$Y178,$AA178,$AC178,$AE178,$AG178,$AI178),2)-$B178/2&lt;=U178,(ROUND(AVERAGE($C178,$E178,$G178,$I178,$K178,$M178,$O178,$Q178,$S178,$U178,$W178,$Y178,$AA178,$AC178,$AE178,$AG178,$AI178),2)+$B178/2&gt;=U178)),($G$5/$B$5),0))))</f>
        <v/>
      </c>
      <c r="W178" s="117" t="str">
        <f t="shared" ca="1" si="786"/>
        <v/>
      </c>
      <c r="X178" s="118" t="str">
        <f>IF($A178="","",IF(W178="","",IF($K$4="Media aritmética",(W178&lt;=$B178)*($G$5/$B$5)+(W178&gt;$B178)*0,IF(AND(ROUND(AVERAGE($C178,$E178,$G178,$I178,$K178,$M178,$O178,$Q178,$S178,$U178,$W178,$Y178,$AA178,$AC178,$AE178,$AG178,$AI178),2)-$B178/2&lt;=W178,(ROUND(AVERAGE($C178,$E178,$G178,$I178,$K178,$M178,$O178,$Q178,$S178,$U178,$W178,$Y178,$AA178,$AC178,$AE178,$AG178,$AI178),2)+$B178/2&gt;=W178)),($G$5/$B$5),0))))</f>
        <v/>
      </c>
      <c r="Y178" s="117" t="str">
        <f t="shared" ca="1" si="787"/>
        <v/>
      </c>
      <c r="Z178" s="118" t="str">
        <f>IF($A178="","",IF(Y178="","",IF($K$4="Media aritmética",(Y178&lt;=$B178)*($G$5/$B$5)+(Y178&gt;$B178)*0,IF(AND(ROUND(AVERAGE($C178,$E178,$G178,$I178,$K178,$M178,$O178,$Q178,$S178,$U178,$W178,$Y178,$AA178,$AC178,$AE178,$AG178,$AI178),2)-$B178/2&lt;=Y178,(ROUND(AVERAGE($C178,$E178,$G178,$I178,$K178,$M178,$O178,$Q178,$S178,$U178,$W178,$Y178,$AA178,$AC178,$AE178,$AG178,$AI178),2)+$B178/2&gt;=Y178)),($G$5/$B$5),0))))</f>
        <v/>
      </c>
      <c r="AA178" s="117" t="str">
        <f t="shared" ca="1" si="788"/>
        <v/>
      </c>
      <c r="AB178" s="118" t="str">
        <f>IF($A178="","",IF(AA178="","",IF($K$4="Media aritmética",(AA178&lt;=$B178)*($G$5/$B$5)+(AA178&gt;$B178)*0,IF(AND(ROUND(AVERAGE($C178,$E178,$G178,$I178,$K178,$M178,$O178,$Q178,$S178,$U178,$W178,$Y178,$AA178,$AC178,$AE178,$AG178,$AI178),2)-$B178/2&lt;=AA178,(ROUND(AVERAGE($C178,$E178,$G178,$I178,$K178,$M178,$O178,$Q178,$S178,$U178,$W178,$Y178,$AA178,$AC178,$AE178,$AG178,$AI178),2)+$B178/2&gt;=AA178)),($G$5/$B$5),0))))</f>
        <v/>
      </c>
      <c r="AC178" s="117" t="str">
        <f t="shared" ca="1" si="789"/>
        <v/>
      </c>
      <c r="AD178" s="118" t="str">
        <f>IF($A178="","",IF(AC178="","",IF($K$4="Media aritmética",(AC178&lt;=$B178)*($G$5/$B$5)+(AC178&gt;$B178)*0,IF(AND(ROUND(AVERAGE($C178,$E178,$G178,$I178,$K178,$M178,$O178,$Q178,$S178,$U178,$W178,$Y178,$AA178,$AC178,$AE178,$AG178,$AI178),2)-$B178/2&lt;=AC178,(ROUND(AVERAGE($C178,$E178,$G178,$I178,$K178,$M178,$O178,$Q178,$S178,$U178,$W178,$Y178,$AA178,$AC178,$AE178,$AG178,$AI178),2)+$B178/2&gt;=AC178)),($G$5/$B$5),0))))</f>
        <v/>
      </c>
      <c r="AE178" s="117" t="str">
        <f t="shared" ca="1" si="790"/>
        <v/>
      </c>
      <c r="AF178" s="118" t="str">
        <f>IF($A178="","",IF(AE178="","",IF($K$4="Media aritmética",(AE178&lt;=$B178)*($G$5/$B$5)+(AE178&gt;$B178)*0,IF(AND(ROUND(AVERAGE($C178,$E178,$G178,$I178,$K178,$M178,$O178,$Q178,$S178,$U178,$W178,$Y178,$AA178,$AC178,$AE178,$AG178,$AI178),2)-$B178/2&lt;=AE178,(ROUND(AVERAGE($C178,$E178,$G178,$I178,$K178,$M178,$O178,$Q178,$S178,$U178,$W178,$Y178,$AA178,$AC178,$AE178,$AG178,$AI178),2)+$B178/2&gt;=AE178)),($G$5/$B$5),0))))</f>
        <v/>
      </c>
      <c r="AG178" s="117" t="str">
        <f t="shared" ca="1" si="791"/>
        <v/>
      </c>
      <c r="AH178" s="118" t="str">
        <f>IF($A178="","",IF(AG178="","",IF($K$4="Media aritmética",(AG178&lt;=$B178)*($G$5/$B$5)+(AG178&gt;$B178)*0,IF(AND(ROUND(AVERAGE($C178,$E178,$G178,$I178,$K178,$M178,$O178,$Q178,$S178,$U178,$W178,$Y178,$AA178,$AC178,$AE178,$AG178,$AI178),2)-$B178/2&lt;=AG178,(ROUND(AVERAGE($C178,$E178,$G178,$I178,$K178,$M178,$O178,$Q178,$S178,$U178,$W178,$Y178,$AA178,$AC178,$AE178,$AG178,$AI178),2)+$B178/2&gt;=AG178)),($G$5/$B$5),0))))</f>
        <v/>
      </c>
      <c r="AI178" s="117" t="str">
        <f t="shared" ca="1" si="792"/>
        <v/>
      </c>
      <c r="AJ178" s="118" t="str">
        <f>IF($A178="","",IF(AI178="","",IF($K$4="Media aritmética",(AI178&lt;=$B178)*($G$5/$B$5)+(AI178&gt;$B178)*0,IF(AND(ROUND(AVERAGE($C178,$E178,$G178,$I178,$K178,$M178,$O178,$Q178,$S178,$U178,$W178,$Y178,$AA178,$AC178,$AE178,$AG178,$AI178),2)-$B178/2&lt;=AI178,(ROUND(AVERAGE($C178,$E178,$G178,$I178,$K178,$M178,$O178,$Q178,$S178,$U178,$W178,$Y178,$AA178,$AC178,$AE178,$AG178,$AI178),2)+$B178/2&gt;=AI178)),($G$5/$B$5),0))))</f>
        <v/>
      </c>
      <c r="AK178" s="117" t="str">
        <f t="shared" ca="1" si="793"/>
        <v/>
      </c>
      <c r="AL178" s="118" t="str">
        <f>IF($A178="","",IF(AK178="","",IF($K$4="Media aritmética",(AK178&lt;=$B178)*($G$5/$B$5)+(AK178&gt;$B178)*0,IF(AND(ROUND(AVERAGE($C178,$E178,$G178,$I178,$K178,$M178,$O178,$Q178,$S178,$U178,$W178,$Y178,$AA178,$AC178,$AE178,$AG178,$AI178),2)-$B178/2&lt;=AK178,(ROUND(AVERAGE($C178,$E178,$G178,$I178,$K178,$M178,$O178,$Q178,$S178,$U178,$W178,$Y178,$AA178,$AC178,$AE178,$AG178,$AI178),2)+$B178/2&gt;=AK178)),($G$5/$B$5),0))))</f>
        <v/>
      </c>
      <c r="AM178" s="117" t="str">
        <f t="shared" ca="1" si="794"/>
        <v/>
      </c>
      <c r="AN178" s="118" t="str">
        <f>IF($A178="","",IF(AM178="","",IF($K$4="Media aritmética",(AM178&lt;=$B178)*($G$5/$B$5)+(AM178&gt;$B178)*0,IF(AND(ROUND(AVERAGE($C178,$E178,$G178,$I178,$K178,$M178,$O178,$Q178,$S178,$U178,$W178,$Y178,$AA178,$AC178,$AE178,$AG178,$AI178),2)-$B178/2&lt;=AM178,(ROUND(AVERAGE($C178,$E178,$G178,$I178,$K178,$M178,$O178,$Q178,$S178,$U178,$W178,$Y178,$AA178,$AC178,$AE178,$AG178,$AI178),2)+$B178/2&gt;=AM178)),($G$5/$B$5),0))))</f>
        <v/>
      </c>
      <c r="AO178" s="117" t="str">
        <f t="shared" ca="1" si="795"/>
        <v/>
      </c>
      <c r="AP178" s="118" t="str">
        <f>IF($A178="","",IF(AO178="","",IF($K$4="Media aritmética",(AO178&lt;=$B178)*($G$5/$B$5)+(AO178&gt;$B178)*0,IF(AND(ROUND(AVERAGE($C178,$E178,$G178,$I178,$K178,$M178,$O178,$Q178,$S178,$U178,$W178,$Y178,$AA178,$AC178,$AE178,$AG178,$AI178),2)-$B178/2&lt;=AO178,(ROUND(AVERAGE($C178,$E178,$G178,$I178,$K178,$M178,$O178,$Q178,$S178,$U178,$W178,$Y178,$AA178,$AC178,$AE178,$AG178,$AI178),2)+$B178/2&gt;=AO178)),($G$5/$B$5),0))))</f>
        <v/>
      </c>
      <c r="AQ178" s="117" t="str">
        <f t="shared" ca="1" si="796"/>
        <v/>
      </c>
      <c r="AR178" s="118" t="str">
        <f>IF($A178="","",IF(AQ178="","",IF($K$4="Media aritmética",(AQ178&lt;=$B178)*($G$5/$B$5)+(AQ178&gt;$B178)*0,IF(AND(ROUND(AVERAGE($C178,$E178,$G178,$I178,$K178,$M178,$O178,$Q178,$S178,$U178,$W178,$Y178,$AA178,$AC178,$AE178,$AG178,$AI178),2)-$B178/2&lt;=AQ178,(ROUND(AVERAGE($C178,$E178,$G178,$I178,$K178,$M178,$O178,$Q178,$S178,$U178,$W178,$Y178,$AA178,$AC178,$AE178,$AG178,$AI178),2)+$B178/2&gt;=AQ178)),($G$5/$B$5),0))))</f>
        <v/>
      </c>
    </row>
    <row r="179" spans="1:44" s="110" customFormat="1" ht="21" hidden="1" customHeight="1" x14ac:dyDescent="0.25">
      <c r="A179" s="328"/>
      <c r="B179" s="116" t="str">
        <f t="shared" si="774"/>
        <v/>
      </c>
      <c r="C179" s="117" t="str">
        <f t="shared" ca="1" si="775"/>
        <v/>
      </c>
      <c r="D179" s="118" t="str">
        <f t="shared" si="797"/>
        <v/>
      </c>
      <c r="E179" s="117" t="str">
        <f t="shared" ca="1" si="776"/>
        <v/>
      </c>
      <c r="F179" s="118" t="str">
        <f t="shared" si="777"/>
        <v/>
      </c>
      <c r="G179" s="117" t="str">
        <f t="shared" ca="1" si="778"/>
        <v/>
      </c>
      <c r="H179" s="118" t="str">
        <f t="shared" ref="H179:H214" si="798">IF($A179="","",IF(G179="","",IF($K$4="Media aritmética",(G179&lt;=$B179)*($G$5/$B$5)+(G179&gt;$B179)*0,IF(AND(ROUND(AVERAGE($C179,$E179,$G179,$I179,$K179,$M179,$O179,$Q179,$S179,$U179,$W179,$Y179,$AA179,$AC179,$AE179,$AG179,$AI179),2)-$B179/2&lt;=G179,(ROUND(AVERAGE($C179,$E179,$G179,$I179,$K179,$M179,$O179,$Q179,$S179,$U179,$W179,$Y179,$AA179,$AC179,$AE179,$AG179,$AI179),2)+$B179/2&gt;=G179)),($G$5/$B$5),0))))</f>
        <v/>
      </c>
      <c r="I179" s="201" t="str">
        <f t="shared" ca="1" si="779"/>
        <v/>
      </c>
      <c r="J179" s="118" t="str">
        <f t="shared" ref="J179:J214" si="799">IF($A179="","",IF(I179="","",IF($K$4="Media aritmética",(I179&lt;=$B179)*($G$5/$B$5)+(I179&gt;$B179)*0,IF(AND(ROUND(AVERAGE($C179,$E179,$G179,$I179,$K179,$M179,$O179,$Q179,$S179,$U179,$W179,$Y179,$AA179,$AC179,$AE179,$AG179,$AI179),2)-$B179/2&lt;=I179,(ROUND(AVERAGE($C179,$E179,$G179,$I179,$K179,$M179,$O179,$Q179,$S179,$U179,$W179,$Y179,$AA179,$AC179,$AE179,$AG179,$AI179),2)+$B179/2&gt;=I179)),($G$5/$B$5),0))))</f>
        <v/>
      </c>
      <c r="K179" s="117" t="str">
        <f t="shared" ca="1" si="780"/>
        <v/>
      </c>
      <c r="L179" s="118" t="str">
        <f t="shared" ref="L179:L214" si="800">IF($A179="","",IF(K179="","",IF($K$4="Media aritmética",(K179&lt;=$B179)*($G$5/$B$5)+(K179&gt;$B179)*0,IF(AND(ROUND(AVERAGE($C179,$E179,$G179,$I179,$K179,$M179,$O179,$Q179,$S179,$U179,$W179,$Y179,$AA179,$AC179,$AE179,$AG179,$AI179),2)-$B179/2&lt;=K179,(ROUND(AVERAGE($C179,$E179,$G179,$I179,$K179,$M179,$O179,$Q179,$S179,$U179,$W179,$Y179,$AA179,$AC179,$AE179,$AG179,$AI179),2)+$B179/2&gt;=K179)),($G$5/$B$5),0))))</f>
        <v/>
      </c>
      <c r="M179" s="117" t="str">
        <f t="shared" ca="1" si="781"/>
        <v/>
      </c>
      <c r="N179" s="118" t="str">
        <f t="shared" ref="N179:N214" si="801">IF($A179="","",IF(M179="","",IF($K$4="Media aritmética",(M179&lt;=$B179)*($G$5/$B$5)+(M179&gt;$B179)*0,IF(AND(ROUND(AVERAGE($C179,$E179,$G179,$I179,$K179,$M179,$O179,$Q179,$S179,$U179,$W179,$Y179,$AA179,$AC179,$AE179,$AG179,$AI179),2)-$B179/2&lt;=M179,(ROUND(AVERAGE($C179,$E179,$G179,$I179,$K179,$M179,$O179,$Q179,$S179,$U179,$W179,$Y179,$AA179,$AC179,$AE179,$AG179,$AI179),2)+$B179/2&gt;=M179)),($G$5/$B$5),0))))</f>
        <v/>
      </c>
      <c r="O179" s="117" t="str">
        <f t="shared" ca="1" si="782"/>
        <v/>
      </c>
      <c r="P179" s="118" t="str">
        <f t="shared" ref="P179:P214" si="802">IF($A179="","",IF(O179="","",IF($K$4="Media aritmética",(O179&lt;=$B179)*($G$5/$B$5)+(O179&gt;$B179)*0,IF(AND(ROUND(AVERAGE($C179,$E179,$G179,$I179,$K179,$M179,$O179,$Q179,$S179,$U179,$W179,$Y179,$AA179,$AC179,$AE179,$AG179,$AI179),2)-$B179/2&lt;=O179,(ROUND(AVERAGE($C179,$E179,$G179,$I179,$K179,$M179,$O179,$Q179,$S179,$U179,$W179,$Y179,$AA179,$AC179,$AE179,$AG179,$AI179),2)+$B179/2&gt;=O179)),($G$5/$B$5),0))))</f>
        <v/>
      </c>
      <c r="Q179" s="117" t="str">
        <f t="shared" ca="1" si="783"/>
        <v/>
      </c>
      <c r="R179" s="118" t="str">
        <f t="shared" ref="R179:R214" si="803">IF($A179="","",IF(Q179="","",IF($K$4="Media aritmética",(Q179&lt;=$B179)*($G$5/$B$5)+(Q179&gt;$B179)*0,IF(AND(ROUND(AVERAGE($C179,$E179,$G179,$I179,$K179,$M179,$O179,$Q179,$S179,$U179,$W179,$Y179,$AA179,$AC179,$AE179,$AG179,$AI179),2)-$B179/2&lt;=Q179,(ROUND(AVERAGE($C179,$E179,$G179,$I179,$K179,$M179,$O179,$Q179,$S179,$U179,$W179,$Y179,$AA179,$AC179,$AE179,$AG179,$AI179),2)+$B179/2&gt;=Q179)),($G$5/$B$5),0))))</f>
        <v/>
      </c>
      <c r="S179" s="117" t="str">
        <f t="shared" ca="1" si="784"/>
        <v/>
      </c>
      <c r="T179" s="118" t="str">
        <f t="shared" ref="T179:T214" si="804">IF($A179="","",IF(S179="","",IF($K$4="Media aritmética",(S179&lt;=$B179)*($G$5/$B$5)+(S179&gt;$B179)*0,IF(AND(ROUND(AVERAGE($C179,$E179,$G179,$I179,$K179,$M179,$O179,$Q179,$S179,$U179,$W179,$Y179,$AA179,$AC179,$AE179,$AG179,$AI179),2)-$B179/2&lt;=S179,(ROUND(AVERAGE($C179,$E179,$G179,$I179,$K179,$M179,$O179,$Q179,$S179,$U179,$W179,$Y179,$AA179,$AC179,$AE179,$AG179,$AI179),2)+$B179/2&gt;=S179)),($G$5/$B$5),0))))</f>
        <v/>
      </c>
      <c r="U179" s="117" t="str">
        <f t="shared" ca="1" si="785"/>
        <v/>
      </c>
      <c r="V179" s="118" t="str">
        <f t="shared" ref="V179:V214" si="805">IF($A179="","",IF(U179="","",IF($K$4="Media aritmética",(U179&lt;=$B179)*($G$5/$B$5)+(U179&gt;$B179)*0,IF(AND(ROUND(AVERAGE($C179,$E179,$G179,$I179,$K179,$M179,$O179,$Q179,$S179,$U179,$W179,$Y179,$AA179,$AC179,$AE179,$AG179,$AI179),2)-$B179/2&lt;=U179,(ROUND(AVERAGE($C179,$E179,$G179,$I179,$K179,$M179,$O179,$Q179,$S179,$U179,$W179,$Y179,$AA179,$AC179,$AE179,$AG179,$AI179),2)+$B179/2&gt;=U179)),($G$5/$B$5),0))))</f>
        <v/>
      </c>
      <c r="W179" s="117" t="str">
        <f t="shared" ca="1" si="786"/>
        <v/>
      </c>
      <c r="X179" s="118" t="str">
        <f t="shared" ref="X179:X214" si="806">IF($A179="","",IF(W179="","",IF($K$4="Media aritmética",(W179&lt;=$B179)*($G$5/$B$5)+(W179&gt;$B179)*0,IF(AND(ROUND(AVERAGE($C179,$E179,$G179,$I179,$K179,$M179,$O179,$Q179,$S179,$U179,$W179,$Y179,$AA179,$AC179,$AE179,$AG179,$AI179),2)-$B179/2&lt;=W179,(ROUND(AVERAGE($C179,$E179,$G179,$I179,$K179,$M179,$O179,$Q179,$S179,$U179,$W179,$Y179,$AA179,$AC179,$AE179,$AG179,$AI179),2)+$B179/2&gt;=W179)),($G$5/$B$5),0))))</f>
        <v/>
      </c>
      <c r="Y179" s="117" t="str">
        <f t="shared" ca="1" si="787"/>
        <v/>
      </c>
      <c r="Z179" s="118" t="str">
        <f t="shared" ref="Z179:Z214" si="807">IF($A179="","",IF(Y179="","",IF($K$4="Media aritmética",(Y179&lt;=$B179)*($G$5/$B$5)+(Y179&gt;$B179)*0,IF(AND(ROUND(AVERAGE($C179,$E179,$G179,$I179,$K179,$M179,$O179,$Q179,$S179,$U179,$W179,$Y179,$AA179,$AC179,$AE179,$AG179,$AI179),2)-$B179/2&lt;=Y179,(ROUND(AVERAGE($C179,$E179,$G179,$I179,$K179,$M179,$O179,$Q179,$S179,$U179,$W179,$Y179,$AA179,$AC179,$AE179,$AG179,$AI179),2)+$B179/2&gt;=Y179)),($G$5/$B$5),0))))</f>
        <v/>
      </c>
      <c r="AA179" s="117" t="str">
        <f t="shared" ca="1" si="788"/>
        <v/>
      </c>
      <c r="AB179" s="118" t="str">
        <f t="shared" ref="AB179:AB214" si="808">IF($A179="","",IF(AA179="","",IF($K$4="Media aritmética",(AA179&lt;=$B179)*($G$5/$B$5)+(AA179&gt;$B179)*0,IF(AND(ROUND(AVERAGE($C179,$E179,$G179,$I179,$K179,$M179,$O179,$Q179,$S179,$U179,$W179,$Y179,$AA179,$AC179,$AE179,$AG179,$AI179),2)-$B179/2&lt;=AA179,(ROUND(AVERAGE($C179,$E179,$G179,$I179,$K179,$M179,$O179,$Q179,$S179,$U179,$W179,$Y179,$AA179,$AC179,$AE179,$AG179,$AI179),2)+$B179/2&gt;=AA179)),($G$5/$B$5),0))))</f>
        <v/>
      </c>
      <c r="AC179" s="117" t="str">
        <f t="shared" ca="1" si="789"/>
        <v/>
      </c>
      <c r="AD179" s="118" t="str">
        <f t="shared" ref="AD179:AD214" si="809">IF($A179="","",IF(AC179="","",IF($K$4="Media aritmética",(AC179&lt;=$B179)*($G$5/$B$5)+(AC179&gt;$B179)*0,IF(AND(ROUND(AVERAGE($C179,$E179,$G179,$I179,$K179,$M179,$O179,$Q179,$S179,$U179,$W179,$Y179,$AA179,$AC179,$AE179,$AG179,$AI179),2)-$B179/2&lt;=AC179,(ROUND(AVERAGE($C179,$E179,$G179,$I179,$K179,$M179,$O179,$Q179,$S179,$U179,$W179,$Y179,$AA179,$AC179,$AE179,$AG179,$AI179),2)+$B179/2&gt;=AC179)),($G$5/$B$5),0))))</f>
        <v/>
      </c>
      <c r="AE179" s="117" t="str">
        <f t="shared" ca="1" si="790"/>
        <v/>
      </c>
      <c r="AF179" s="118" t="str">
        <f t="shared" ref="AF179:AF214" si="810">IF($A179="","",IF(AE179="","",IF($K$4="Media aritmética",(AE179&lt;=$B179)*($G$5/$B$5)+(AE179&gt;$B179)*0,IF(AND(ROUND(AVERAGE($C179,$E179,$G179,$I179,$K179,$M179,$O179,$Q179,$S179,$U179,$W179,$Y179,$AA179,$AC179,$AE179,$AG179,$AI179),2)-$B179/2&lt;=AE179,(ROUND(AVERAGE($C179,$E179,$G179,$I179,$K179,$M179,$O179,$Q179,$S179,$U179,$W179,$Y179,$AA179,$AC179,$AE179,$AG179,$AI179),2)+$B179/2&gt;=AE179)),($G$5/$B$5),0))))</f>
        <v/>
      </c>
      <c r="AG179" s="117" t="str">
        <f t="shared" ca="1" si="791"/>
        <v/>
      </c>
      <c r="AH179" s="118" t="str">
        <f t="shared" ref="AH179:AH214" si="811">IF($A179="","",IF(AG179="","",IF($K$4="Media aritmética",(AG179&lt;=$B179)*($G$5/$B$5)+(AG179&gt;$B179)*0,IF(AND(ROUND(AVERAGE($C179,$E179,$G179,$I179,$K179,$M179,$O179,$Q179,$S179,$U179,$W179,$Y179,$AA179,$AC179,$AE179,$AG179,$AI179),2)-$B179/2&lt;=AG179,(ROUND(AVERAGE($C179,$E179,$G179,$I179,$K179,$M179,$O179,$Q179,$S179,$U179,$W179,$Y179,$AA179,$AC179,$AE179,$AG179,$AI179),2)+$B179/2&gt;=AG179)),($G$5/$B$5),0))))</f>
        <v/>
      </c>
      <c r="AI179" s="117" t="str">
        <f t="shared" ca="1" si="792"/>
        <v/>
      </c>
      <c r="AJ179" s="118" t="str">
        <f t="shared" ref="AJ179:AJ214" si="812">IF($A179="","",IF(AI179="","",IF($K$4="Media aritmética",(AI179&lt;=$B179)*($G$5/$B$5)+(AI179&gt;$B179)*0,IF(AND(ROUND(AVERAGE($C179,$E179,$G179,$I179,$K179,$M179,$O179,$Q179,$S179,$U179,$W179,$Y179,$AA179,$AC179,$AE179,$AG179,$AI179),2)-$B179/2&lt;=AI179,(ROUND(AVERAGE($C179,$E179,$G179,$I179,$K179,$M179,$O179,$Q179,$S179,$U179,$W179,$Y179,$AA179,$AC179,$AE179,$AG179,$AI179),2)+$B179/2&gt;=AI179)),($G$5/$B$5),0))))</f>
        <v/>
      </c>
      <c r="AK179" s="117" t="str">
        <f t="shared" ca="1" si="793"/>
        <v/>
      </c>
      <c r="AL179" s="118" t="str">
        <f t="shared" ref="AL179:AL214" si="813">IF($A179="","",IF(AK179="","",IF($K$4="Media aritmética",(AK179&lt;=$B179)*($G$5/$B$5)+(AK179&gt;$B179)*0,IF(AND(ROUND(AVERAGE($C179,$E179,$G179,$I179,$K179,$M179,$O179,$Q179,$S179,$U179,$W179,$Y179,$AA179,$AC179,$AE179,$AG179,$AI179),2)-$B179/2&lt;=AK179,(ROUND(AVERAGE($C179,$E179,$G179,$I179,$K179,$M179,$O179,$Q179,$S179,$U179,$W179,$Y179,$AA179,$AC179,$AE179,$AG179,$AI179),2)+$B179/2&gt;=AK179)),($G$5/$B$5),0))))</f>
        <v/>
      </c>
      <c r="AM179" s="117" t="str">
        <f t="shared" ca="1" si="794"/>
        <v/>
      </c>
      <c r="AN179" s="118" t="str">
        <f t="shared" ref="AN179:AN214" si="814">IF($A179="","",IF(AM179="","",IF($K$4="Media aritmética",(AM179&lt;=$B179)*($G$5/$B$5)+(AM179&gt;$B179)*0,IF(AND(ROUND(AVERAGE($C179,$E179,$G179,$I179,$K179,$M179,$O179,$Q179,$S179,$U179,$W179,$Y179,$AA179,$AC179,$AE179,$AG179,$AI179),2)-$B179/2&lt;=AM179,(ROUND(AVERAGE($C179,$E179,$G179,$I179,$K179,$M179,$O179,$Q179,$S179,$U179,$W179,$Y179,$AA179,$AC179,$AE179,$AG179,$AI179),2)+$B179/2&gt;=AM179)),($G$5/$B$5),0))))</f>
        <v/>
      </c>
      <c r="AO179" s="117" t="str">
        <f t="shared" ca="1" si="795"/>
        <v/>
      </c>
      <c r="AP179" s="118" t="str">
        <f t="shared" ref="AP179:AP214" si="815">IF($A179="","",IF(AO179="","",IF($K$4="Media aritmética",(AO179&lt;=$B179)*($G$5/$B$5)+(AO179&gt;$B179)*0,IF(AND(ROUND(AVERAGE($C179,$E179,$G179,$I179,$K179,$M179,$O179,$Q179,$S179,$U179,$W179,$Y179,$AA179,$AC179,$AE179,$AG179,$AI179),2)-$B179/2&lt;=AO179,(ROUND(AVERAGE($C179,$E179,$G179,$I179,$K179,$M179,$O179,$Q179,$S179,$U179,$W179,$Y179,$AA179,$AC179,$AE179,$AG179,$AI179),2)+$B179/2&gt;=AO179)),($G$5/$B$5),0))))</f>
        <v/>
      </c>
      <c r="AQ179" s="117" t="str">
        <f t="shared" ca="1" si="796"/>
        <v/>
      </c>
      <c r="AR179" s="118" t="str">
        <f t="shared" ref="AR179:AR214" si="816">IF($A179="","",IF(AQ179="","",IF($K$4="Media aritmética",(AQ179&lt;=$B179)*($G$5/$B$5)+(AQ179&gt;$B179)*0,IF(AND(ROUND(AVERAGE($C179,$E179,$G179,$I179,$K179,$M179,$O179,$Q179,$S179,$U179,$W179,$Y179,$AA179,$AC179,$AE179,$AG179,$AI179),2)-$B179/2&lt;=AQ179,(ROUND(AVERAGE($C179,$E179,$G179,$I179,$K179,$M179,$O179,$Q179,$S179,$U179,$W179,$Y179,$AA179,$AC179,$AE179,$AG179,$AI179),2)+$B179/2&gt;=AQ179)),($G$5/$B$5),0))))</f>
        <v/>
      </c>
    </row>
    <row r="180" spans="1:44" s="110" customFormat="1" ht="21" hidden="1" customHeight="1" x14ac:dyDescent="0.25">
      <c r="A180" s="328"/>
      <c r="B180" s="116" t="str">
        <f t="shared" si="774"/>
        <v/>
      </c>
      <c r="C180" s="117" t="str">
        <f t="shared" ca="1" si="775"/>
        <v/>
      </c>
      <c r="D180" s="118" t="str">
        <f t="shared" si="797"/>
        <v/>
      </c>
      <c r="E180" s="117" t="str">
        <f t="shared" ca="1" si="776"/>
        <v/>
      </c>
      <c r="F180" s="118" t="str">
        <f t="shared" si="777"/>
        <v/>
      </c>
      <c r="G180" s="117" t="str">
        <f t="shared" ca="1" si="778"/>
        <v/>
      </c>
      <c r="H180" s="118" t="str">
        <f t="shared" si="798"/>
        <v/>
      </c>
      <c r="I180" s="201" t="str">
        <f t="shared" ca="1" si="779"/>
        <v/>
      </c>
      <c r="J180" s="118" t="str">
        <f t="shared" si="799"/>
        <v/>
      </c>
      <c r="K180" s="117" t="str">
        <f t="shared" ca="1" si="780"/>
        <v/>
      </c>
      <c r="L180" s="118" t="str">
        <f t="shared" si="800"/>
        <v/>
      </c>
      <c r="M180" s="117" t="str">
        <f t="shared" ca="1" si="781"/>
        <v/>
      </c>
      <c r="N180" s="118" t="str">
        <f t="shared" si="801"/>
        <v/>
      </c>
      <c r="O180" s="117" t="str">
        <f t="shared" ca="1" si="782"/>
        <v/>
      </c>
      <c r="P180" s="118" t="str">
        <f t="shared" si="802"/>
        <v/>
      </c>
      <c r="Q180" s="117" t="str">
        <f t="shared" ca="1" si="783"/>
        <v/>
      </c>
      <c r="R180" s="118" t="str">
        <f t="shared" si="803"/>
        <v/>
      </c>
      <c r="S180" s="117" t="str">
        <f t="shared" ca="1" si="784"/>
        <v/>
      </c>
      <c r="T180" s="118" t="str">
        <f t="shared" si="804"/>
        <v/>
      </c>
      <c r="U180" s="117" t="str">
        <f t="shared" ca="1" si="785"/>
        <v/>
      </c>
      <c r="V180" s="118" t="str">
        <f t="shared" si="805"/>
        <v/>
      </c>
      <c r="W180" s="117" t="str">
        <f t="shared" ca="1" si="786"/>
        <v/>
      </c>
      <c r="X180" s="118" t="str">
        <f t="shared" si="806"/>
        <v/>
      </c>
      <c r="Y180" s="117" t="str">
        <f t="shared" ca="1" si="787"/>
        <v/>
      </c>
      <c r="Z180" s="118" t="str">
        <f t="shared" si="807"/>
        <v/>
      </c>
      <c r="AA180" s="117" t="str">
        <f t="shared" ca="1" si="788"/>
        <v/>
      </c>
      <c r="AB180" s="118" t="str">
        <f t="shared" si="808"/>
        <v/>
      </c>
      <c r="AC180" s="117" t="str">
        <f t="shared" ca="1" si="789"/>
        <v/>
      </c>
      <c r="AD180" s="118" t="str">
        <f t="shared" si="809"/>
        <v/>
      </c>
      <c r="AE180" s="117" t="str">
        <f t="shared" ca="1" si="790"/>
        <v/>
      </c>
      <c r="AF180" s="118" t="str">
        <f t="shared" si="810"/>
        <v/>
      </c>
      <c r="AG180" s="117" t="str">
        <f t="shared" ca="1" si="791"/>
        <v/>
      </c>
      <c r="AH180" s="118" t="str">
        <f t="shared" si="811"/>
        <v/>
      </c>
      <c r="AI180" s="117" t="str">
        <f t="shared" ca="1" si="792"/>
        <v/>
      </c>
      <c r="AJ180" s="118" t="str">
        <f t="shared" si="812"/>
        <v/>
      </c>
      <c r="AK180" s="117" t="str">
        <f t="shared" ca="1" si="793"/>
        <v/>
      </c>
      <c r="AL180" s="118" t="str">
        <f t="shared" si="813"/>
        <v/>
      </c>
      <c r="AM180" s="117" t="str">
        <f t="shared" ca="1" si="794"/>
        <v/>
      </c>
      <c r="AN180" s="118" t="str">
        <f t="shared" si="814"/>
        <v/>
      </c>
      <c r="AO180" s="117" t="str">
        <f t="shared" ca="1" si="795"/>
        <v/>
      </c>
      <c r="AP180" s="118" t="str">
        <f t="shared" si="815"/>
        <v/>
      </c>
      <c r="AQ180" s="117" t="str">
        <f t="shared" ca="1" si="796"/>
        <v/>
      </c>
      <c r="AR180" s="118" t="str">
        <f t="shared" si="816"/>
        <v/>
      </c>
    </row>
    <row r="181" spans="1:44" s="110" customFormat="1" ht="21" hidden="1" customHeight="1" x14ac:dyDescent="0.25">
      <c r="A181" s="328"/>
      <c r="B181" s="116" t="str">
        <f t="shared" si="774"/>
        <v/>
      </c>
      <c r="C181" s="117" t="str">
        <f t="shared" ca="1" si="775"/>
        <v/>
      </c>
      <c r="D181" s="118" t="str">
        <f t="shared" si="797"/>
        <v/>
      </c>
      <c r="E181" s="117" t="str">
        <f t="shared" ca="1" si="776"/>
        <v/>
      </c>
      <c r="F181" s="118" t="str">
        <f t="shared" si="777"/>
        <v/>
      </c>
      <c r="G181" s="117" t="str">
        <f t="shared" ca="1" si="778"/>
        <v/>
      </c>
      <c r="H181" s="118" t="str">
        <f t="shared" si="798"/>
        <v/>
      </c>
      <c r="I181" s="201" t="str">
        <f t="shared" ca="1" si="779"/>
        <v/>
      </c>
      <c r="J181" s="118" t="str">
        <f t="shared" si="799"/>
        <v/>
      </c>
      <c r="K181" s="117" t="str">
        <f t="shared" ca="1" si="780"/>
        <v/>
      </c>
      <c r="L181" s="118" t="str">
        <f t="shared" si="800"/>
        <v/>
      </c>
      <c r="M181" s="117" t="str">
        <f t="shared" ca="1" si="781"/>
        <v/>
      </c>
      <c r="N181" s="118" t="str">
        <f t="shared" si="801"/>
        <v/>
      </c>
      <c r="O181" s="117" t="str">
        <f t="shared" ca="1" si="782"/>
        <v/>
      </c>
      <c r="P181" s="118" t="str">
        <f t="shared" si="802"/>
        <v/>
      </c>
      <c r="Q181" s="117" t="str">
        <f t="shared" ca="1" si="783"/>
        <v/>
      </c>
      <c r="R181" s="118" t="str">
        <f t="shared" si="803"/>
        <v/>
      </c>
      <c r="S181" s="117" t="str">
        <f t="shared" ca="1" si="784"/>
        <v/>
      </c>
      <c r="T181" s="118" t="str">
        <f t="shared" si="804"/>
        <v/>
      </c>
      <c r="U181" s="117" t="str">
        <f t="shared" ca="1" si="785"/>
        <v/>
      </c>
      <c r="V181" s="118" t="str">
        <f t="shared" si="805"/>
        <v/>
      </c>
      <c r="W181" s="117" t="str">
        <f t="shared" ca="1" si="786"/>
        <v/>
      </c>
      <c r="X181" s="118" t="str">
        <f t="shared" si="806"/>
        <v/>
      </c>
      <c r="Y181" s="117" t="str">
        <f t="shared" ca="1" si="787"/>
        <v/>
      </c>
      <c r="Z181" s="118" t="str">
        <f t="shared" si="807"/>
        <v/>
      </c>
      <c r="AA181" s="117" t="str">
        <f t="shared" ca="1" si="788"/>
        <v/>
      </c>
      <c r="AB181" s="118" t="str">
        <f t="shared" si="808"/>
        <v/>
      </c>
      <c r="AC181" s="117" t="str">
        <f t="shared" ca="1" si="789"/>
        <v/>
      </c>
      <c r="AD181" s="118" t="str">
        <f t="shared" si="809"/>
        <v/>
      </c>
      <c r="AE181" s="117" t="str">
        <f t="shared" ca="1" si="790"/>
        <v/>
      </c>
      <c r="AF181" s="118" t="str">
        <f t="shared" si="810"/>
        <v/>
      </c>
      <c r="AG181" s="117" t="str">
        <f t="shared" ca="1" si="791"/>
        <v/>
      </c>
      <c r="AH181" s="118" t="str">
        <f t="shared" si="811"/>
        <v/>
      </c>
      <c r="AI181" s="117" t="str">
        <f t="shared" ca="1" si="792"/>
        <v/>
      </c>
      <c r="AJ181" s="118" t="str">
        <f t="shared" si="812"/>
        <v/>
      </c>
      <c r="AK181" s="117" t="str">
        <f t="shared" ca="1" si="793"/>
        <v/>
      </c>
      <c r="AL181" s="118" t="str">
        <f t="shared" si="813"/>
        <v/>
      </c>
      <c r="AM181" s="117" t="str">
        <f t="shared" ca="1" si="794"/>
        <v/>
      </c>
      <c r="AN181" s="118" t="str">
        <f t="shared" si="814"/>
        <v/>
      </c>
      <c r="AO181" s="117" t="str">
        <f t="shared" ca="1" si="795"/>
        <v/>
      </c>
      <c r="AP181" s="118" t="str">
        <f t="shared" si="815"/>
        <v/>
      </c>
      <c r="AQ181" s="117" t="str">
        <f t="shared" ca="1" si="796"/>
        <v/>
      </c>
      <c r="AR181" s="118" t="str">
        <f t="shared" si="816"/>
        <v/>
      </c>
    </row>
    <row r="182" spans="1:44" s="110" customFormat="1" ht="21" hidden="1" customHeight="1" x14ac:dyDescent="0.25">
      <c r="A182" s="328"/>
      <c r="B182" s="116" t="str">
        <f t="shared" si="774"/>
        <v/>
      </c>
      <c r="C182" s="117" t="str">
        <f t="shared" ca="1" si="775"/>
        <v/>
      </c>
      <c r="D182" s="118" t="str">
        <f t="shared" si="797"/>
        <v/>
      </c>
      <c r="E182" s="117" t="str">
        <f t="shared" ca="1" si="776"/>
        <v/>
      </c>
      <c r="F182" s="118" t="str">
        <f t="shared" si="777"/>
        <v/>
      </c>
      <c r="G182" s="117" t="str">
        <f t="shared" ca="1" si="778"/>
        <v/>
      </c>
      <c r="H182" s="118" t="str">
        <f t="shared" si="798"/>
        <v/>
      </c>
      <c r="I182" s="201" t="str">
        <f t="shared" ca="1" si="779"/>
        <v/>
      </c>
      <c r="J182" s="118" t="str">
        <f t="shared" si="799"/>
        <v/>
      </c>
      <c r="K182" s="117" t="str">
        <f t="shared" ca="1" si="780"/>
        <v/>
      </c>
      <c r="L182" s="118" t="str">
        <f t="shared" si="800"/>
        <v/>
      </c>
      <c r="M182" s="117" t="str">
        <f t="shared" ca="1" si="781"/>
        <v/>
      </c>
      <c r="N182" s="118" t="str">
        <f t="shared" si="801"/>
        <v/>
      </c>
      <c r="O182" s="117" t="str">
        <f t="shared" ca="1" si="782"/>
        <v/>
      </c>
      <c r="P182" s="118" t="str">
        <f t="shared" si="802"/>
        <v/>
      </c>
      <c r="Q182" s="117" t="str">
        <f t="shared" ca="1" si="783"/>
        <v/>
      </c>
      <c r="R182" s="118" t="str">
        <f t="shared" si="803"/>
        <v/>
      </c>
      <c r="S182" s="117" t="str">
        <f t="shared" ca="1" si="784"/>
        <v/>
      </c>
      <c r="T182" s="118" t="str">
        <f t="shared" si="804"/>
        <v/>
      </c>
      <c r="U182" s="117" t="str">
        <f t="shared" ca="1" si="785"/>
        <v/>
      </c>
      <c r="V182" s="118" t="str">
        <f t="shared" si="805"/>
        <v/>
      </c>
      <c r="W182" s="117" t="str">
        <f t="shared" ca="1" si="786"/>
        <v/>
      </c>
      <c r="X182" s="118" t="str">
        <f t="shared" si="806"/>
        <v/>
      </c>
      <c r="Y182" s="117" t="str">
        <f t="shared" ca="1" si="787"/>
        <v/>
      </c>
      <c r="Z182" s="118" t="str">
        <f t="shared" si="807"/>
        <v/>
      </c>
      <c r="AA182" s="117" t="str">
        <f t="shared" ca="1" si="788"/>
        <v/>
      </c>
      <c r="AB182" s="118" t="str">
        <f t="shared" si="808"/>
        <v/>
      </c>
      <c r="AC182" s="117" t="str">
        <f t="shared" ca="1" si="789"/>
        <v/>
      </c>
      <c r="AD182" s="118" t="str">
        <f t="shared" si="809"/>
        <v/>
      </c>
      <c r="AE182" s="117" t="str">
        <f t="shared" ca="1" si="790"/>
        <v/>
      </c>
      <c r="AF182" s="118" t="str">
        <f t="shared" si="810"/>
        <v/>
      </c>
      <c r="AG182" s="117" t="str">
        <f t="shared" ca="1" si="791"/>
        <v/>
      </c>
      <c r="AH182" s="118" t="str">
        <f t="shared" si="811"/>
        <v/>
      </c>
      <c r="AI182" s="117" t="str">
        <f t="shared" ca="1" si="792"/>
        <v/>
      </c>
      <c r="AJ182" s="118" t="str">
        <f t="shared" si="812"/>
        <v/>
      </c>
      <c r="AK182" s="117" t="str">
        <f t="shared" ca="1" si="793"/>
        <v/>
      </c>
      <c r="AL182" s="118" t="str">
        <f t="shared" si="813"/>
        <v/>
      </c>
      <c r="AM182" s="117" t="str">
        <f t="shared" ca="1" si="794"/>
        <v/>
      </c>
      <c r="AN182" s="118" t="str">
        <f t="shared" si="814"/>
        <v/>
      </c>
      <c r="AO182" s="117" t="str">
        <f t="shared" ca="1" si="795"/>
        <v/>
      </c>
      <c r="AP182" s="118" t="str">
        <f t="shared" si="815"/>
        <v/>
      </c>
      <c r="AQ182" s="117" t="str">
        <f t="shared" ca="1" si="796"/>
        <v/>
      </c>
      <c r="AR182" s="118" t="str">
        <f t="shared" si="816"/>
        <v/>
      </c>
    </row>
    <row r="183" spans="1:44" s="110" customFormat="1" ht="21" hidden="1" customHeight="1" x14ac:dyDescent="0.25">
      <c r="A183" s="328"/>
      <c r="B183" s="116" t="str">
        <f t="shared" si="774"/>
        <v/>
      </c>
      <c r="C183" s="117" t="str">
        <f t="shared" ca="1" si="775"/>
        <v/>
      </c>
      <c r="D183" s="118" t="str">
        <f t="shared" si="797"/>
        <v/>
      </c>
      <c r="E183" s="117" t="str">
        <f t="shared" ca="1" si="776"/>
        <v/>
      </c>
      <c r="F183" s="118" t="str">
        <f t="shared" si="777"/>
        <v/>
      </c>
      <c r="G183" s="117" t="str">
        <f t="shared" ca="1" si="778"/>
        <v/>
      </c>
      <c r="H183" s="118" t="str">
        <f t="shared" si="798"/>
        <v/>
      </c>
      <c r="I183" s="201" t="str">
        <f t="shared" ca="1" si="779"/>
        <v/>
      </c>
      <c r="J183" s="118" t="str">
        <f t="shared" si="799"/>
        <v/>
      </c>
      <c r="K183" s="117" t="str">
        <f t="shared" ca="1" si="780"/>
        <v/>
      </c>
      <c r="L183" s="118" t="str">
        <f t="shared" si="800"/>
        <v/>
      </c>
      <c r="M183" s="117" t="str">
        <f t="shared" ca="1" si="781"/>
        <v/>
      </c>
      <c r="N183" s="118" t="str">
        <f t="shared" si="801"/>
        <v/>
      </c>
      <c r="O183" s="117" t="str">
        <f t="shared" ca="1" si="782"/>
        <v/>
      </c>
      <c r="P183" s="118" t="str">
        <f t="shared" si="802"/>
        <v/>
      </c>
      <c r="Q183" s="117" t="str">
        <f t="shared" ca="1" si="783"/>
        <v/>
      </c>
      <c r="R183" s="118" t="str">
        <f t="shared" si="803"/>
        <v/>
      </c>
      <c r="S183" s="117" t="str">
        <f t="shared" ca="1" si="784"/>
        <v/>
      </c>
      <c r="T183" s="118" t="str">
        <f t="shared" si="804"/>
        <v/>
      </c>
      <c r="U183" s="117" t="str">
        <f t="shared" ca="1" si="785"/>
        <v/>
      </c>
      <c r="V183" s="118" t="str">
        <f t="shared" si="805"/>
        <v/>
      </c>
      <c r="W183" s="117" t="str">
        <f t="shared" ca="1" si="786"/>
        <v/>
      </c>
      <c r="X183" s="118" t="str">
        <f t="shared" si="806"/>
        <v/>
      </c>
      <c r="Y183" s="117" t="str">
        <f t="shared" ca="1" si="787"/>
        <v/>
      </c>
      <c r="Z183" s="118" t="str">
        <f t="shared" si="807"/>
        <v/>
      </c>
      <c r="AA183" s="117" t="str">
        <f t="shared" ca="1" si="788"/>
        <v/>
      </c>
      <c r="AB183" s="118" t="str">
        <f t="shared" si="808"/>
        <v/>
      </c>
      <c r="AC183" s="117" t="str">
        <f t="shared" ca="1" si="789"/>
        <v/>
      </c>
      <c r="AD183" s="118" t="str">
        <f t="shared" si="809"/>
        <v/>
      </c>
      <c r="AE183" s="117" t="str">
        <f t="shared" ca="1" si="790"/>
        <v/>
      </c>
      <c r="AF183" s="118" t="str">
        <f t="shared" si="810"/>
        <v/>
      </c>
      <c r="AG183" s="117" t="str">
        <f t="shared" ca="1" si="791"/>
        <v/>
      </c>
      <c r="AH183" s="118" t="str">
        <f t="shared" si="811"/>
        <v/>
      </c>
      <c r="AI183" s="117" t="str">
        <f t="shared" ca="1" si="792"/>
        <v/>
      </c>
      <c r="AJ183" s="118" t="str">
        <f t="shared" si="812"/>
        <v/>
      </c>
      <c r="AK183" s="117" t="str">
        <f t="shared" ca="1" si="793"/>
        <v/>
      </c>
      <c r="AL183" s="118" t="str">
        <f t="shared" si="813"/>
        <v/>
      </c>
      <c r="AM183" s="117" t="str">
        <f t="shared" ca="1" si="794"/>
        <v/>
      </c>
      <c r="AN183" s="118" t="str">
        <f t="shared" si="814"/>
        <v/>
      </c>
      <c r="AO183" s="117" t="str">
        <f t="shared" ca="1" si="795"/>
        <v/>
      </c>
      <c r="AP183" s="118" t="str">
        <f t="shared" si="815"/>
        <v/>
      </c>
      <c r="AQ183" s="117" t="str">
        <f t="shared" ca="1" si="796"/>
        <v/>
      </c>
      <c r="AR183" s="118" t="str">
        <f t="shared" si="816"/>
        <v/>
      </c>
    </row>
    <row r="184" spans="1:44" s="110" customFormat="1" ht="21" hidden="1" customHeight="1" x14ac:dyDescent="0.25">
      <c r="A184" s="328"/>
      <c r="B184" s="116" t="str">
        <f t="shared" si="774"/>
        <v/>
      </c>
      <c r="C184" s="117" t="str">
        <f t="shared" ca="1" si="775"/>
        <v/>
      </c>
      <c r="D184" s="118" t="str">
        <f t="shared" si="797"/>
        <v/>
      </c>
      <c r="E184" s="117" t="str">
        <f t="shared" ca="1" si="776"/>
        <v/>
      </c>
      <c r="F184" s="118" t="str">
        <f t="shared" si="777"/>
        <v/>
      </c>
      <c r="G184" s="117" t="str">
        <f t="shared" ca="1" si="778"/>
        <v/>
      </c>
      <c r="H184" s="118" t="str">
        <f t="shared" si="798"/>
        <v/>
      </c>
      <c r="I184" s="201" t="str">
        <f t="shared" ca="1" si="779"/>
        <v/>
      </c>
      <c r="J184" s="118" t="str">
        <f t="shared" si="799"/>
        <v/>
      </c>
      <c r="K184" s="117" t="str">
        <f t="shared" ca="1" si="780"/>
        <v/>
      </c>
      <c r="L184" s="118" t="str">
        <f t="shared" si="800"/>
        <v/>
      </c>
      <c r="M184" s="117" t="str">
        <f t="shared" ca="1" si="781"/>
        <v/>
      </c>
      <c r="N184" s="118" t="str">
        <f t="shared" si="801"/>
        <v/>
      </c>
      <c r="O184" s="117" t="str">
        <f t="shared" ca="1" si="782"/>
        <v/>
      </c>
      <c r="P184" s="118" t="str">
        <f t="shared" si="802"/>
        <v/>
      </c>
      <c r="Q184" s="117" t="str">
        <f t="shared" ca="1" si="783"/>
        <v/>
      </c>
      <c r="R184" s="118" t="str">
        <f t="shared" si="803"/>
        <v/>
      </c>
      <c r="S184" s="117" t="str">
        <f t="shared" ca="1" si="784"/>
        <v/>
      </c>
      <c r="T184" s="118" t="str">
        <f t="shared" si="804"/>
        <v/>
      </c>
      <c r="U184" s="117" t="str">
        <f t="shared" ca="1" si="785"/>
        <v/>
      </c>
      <c r="V184" s="118" t="str">
        <f t="shared" si="805"/>
        <v/>
      </c>
      <c r="W184" s="117" t="str">
        <f t="shared" ca="1" si="786"/>
        <v/>
      </c>
      <c r="X184" s="118" t="str">
        <f t="shared" si="806"/>
        <v/>
      </c>
      <c r="Y184" s="117" t="str">
        <f t="shared" ca="1" si="787"/>
        <v/>
      </c>
      <c r="Z184" s="118" t="str">
        <f t="shared" si="807"/>
        <v/>
      </c>
      <c r="AA184" s="117" t="str">
        <f t="shared" ca="1" si="788"/>
        <v/>
      </c>
      <c r="AB184" s="118" t="str">
        <f t="shared" si="808"/>
        <v/>
      </c>
      <c r="AC184" s="117" t="str">
        <f t="shared" ca="1" si="789"/>
        <v/>
      </c>
      <c r="AD184" s="118" t="str">
        <f t="shared" si="809"/>
        <v/>
      </c>
      <c r="AE184" s="117" t="str">
        <f t="shared" ca="1" si="790"/>
        <v/>
      </c>
      <c r="AF184" s="118" t="str">
        <f t="shared" si="810"/>
        <v/>
      </c>
      <c r="AG184" s="117" t="str">
        <f t="shared" ca="1" si="791"/>
        <v/>
      </c>
      <c r="AH184" s="118" t="str">
        <f t="shared" si="811"/>
        <v/>
      </c>
      <c r="AI184" s="117" t="str">
        <f t="shared" ca="1" si="792"/>
        <v/>
      </c>
      <c r="AJ184" s="118" t="str">
        <f t="shared" si="812"/>
        <v/>
      </c>
      <c r="AK184" s="117" t="str">
        <f t="shared" ca="1" si="793"/>
        <v/>
      </c>
      <c r="AL184" s="118" t="str">
        <f t="shared" si="813"/>
        <v/>
      </c>
      <c r="AM184" s="117" t="str">
        <f t="shared" ca="1" si="794"/>
        <v/>
      </c>
      <c r="AN184" s="118" t="str">
        <f t="shared" si="814"/>
        <v/>
      </c>
      <c r="AO184" s="117" t="str">
        <f t="shared" ca="1" si="795"/>
        <v/>
      </c>
      <c r="AP184" s="118" t="str">
        <f t="shared" si="815"/>
        <v/>
      </c>
      <c r="AQ184" s="117" t="str">
        <f t="shared" ca="1" si="796"/>
        <v/>
      </c>
      <c r="AR184" s="118" t="str">
        <f t="shared" si="816"/>
        <v/>
      </c>
    </row>
    <row r="185" spans="1:44" s="110" customFormat="1" ht="21" hidden="1" customHeight="1" x14ac:dyDescent="0.25">
      <c r="A185" s="328"/>
      <c r="B185" s="116" t="str">
        <f t="shared" si="774"/>
        <v/>
      </c>
      <c r="C185" s="117" t="str">
        <f t="shared" ca="1" si="775"/>
        <v/>
      </c>
      <c r="D185" s="118" t="str">
        <f t="shared" si="797"/>
        <v/>
      </c>
      <c r="E185" s="117" t="str">
        <f t="shared" ca="1" si="776"/>
        <v/>
      </c>
      <c r="F185" s="118" t="str">
        <f t="shared" si="777"/>
        <v/>
      </c>
      <c r="G185" s="117" t="str">
        <f t="shared" ca="1" si="778"/>
        <v/>
      </c>
      <c r="H185" s="118" t="str">
        <f t="shared" si="798"/>
        <v/>
      </c>
      <c r="I185" s="201" t="str">
        <f t="shared" ca="1" si="779"/>
        <v/>
      </c>
      <c r="J185" s="118" t="str">
        <f t="shared" si="799"/>
        <v/>
      </c>
      <c r="K185" s="117" t="str">
        <f t="shared" ca="1" si="780"/>
        <v/>
      </c>
      <c r="L185" s="118" t="str">
        <f t="shared" si="800"/>
        <v/>
      </c>
      <c r="M185" s="117" t="str">
        <f t="shared" ca="1" si="781"/>
        <v/>
      </c>
      <c r="N185" s="118" t="str">
        <f t="shared" si="801"/>
        <v/>
      </c>
      <c r="O185" s="117" t="str">
        <f t="shared" ca="1" si="782"/>
        <v/>
      </c>
      <c r="P185" s="118" t="str">
        <f t="shared" si="802"/>
        <v/>
      </c>
      <c r="Q185" s="117" t="str">
        <f t="shared" ca="1" si="783"/>
        <v/>
      </c>
      <c r="R185" s="118" t="str">
        <f t="shared" si="803"/>
        <v/>
      </c>
      <c r="S185" s="117" t="str">
        <f t="shared" ca="1" si="784"/>
        <v/>
      </c>
      <c r="T185" s="118" t="str">
        <f t="shared" si="804"/>
        <v/>
      </c>
      <c r="U185" s="117" t="str">
        <f t="shared" ca="1" si="785"/>
        <v/>
      </c>
      <c r="V185" s="118" t="str">
        <f t="shared" si="805"/>
        <v/>
      </c>
      <c r="W185" s="117" t="str">
        <f t="shared" ca="1" si="786"/>
        <v/>
      </c>
      <c r="X185" s="118" t="str">
        <f t="shared" si="806"/>
        <v/>
      </c>
      <c r="Y185" s="117" t="str">
        <f t="shared" ca="1" si="787"/>
        <v/>
      </c>
      <c r="Z185" s="118" t="str">
        <f t="shared" si="807"/>
        <v/>
      </c>
      <c r="AA185" s="117" t="str">
        <f t="shared" ca="1" si="788"/>
        <v/>
      </c>
      <c r="AB185" s="118" t="str">
        <f t="shared" si="808"/>
        <v/>
      </c>
      <c r="AC185" s="117" t="str">
        <f t="shared" ca="1" si="789"/>
        <v/>
      </c>
      <c r="AD185" s="118" t="str">
        <f t="shared" si="809"/>
        <v/>
      </c>
      <c r="AE185" s="117" t="str">
        <f t="shared" ca="1" si="790"/>
        <v/>
      </c>
      <c r="AF185" s="118" t="str">
        <f t="shared" si="810"/>
        <v/>
      </c>
      <c r="AG185" s="117" t="str">
        <f t="shared" ca="1" si="791"/>
        <v/>
      </c>
      <c r="AH185" s="118" t="str">
        <f t="shared" si="811"/>
        <v/>
      </c>
      <c r="AI185" s="117" t="str">
        <f t="shared" ca="1" si="792"/>
        <v/>
      </c>
      <c r="AJ185" s="118" t="str">
        <f t="shared" si="812"/>
        <v/>
      </c>
      <c r="AK185" s="117" t="str">
        <f t="shared" ca="1" si="793"/>
        <v/>
      </c>
      <c r="AL185" s="118" t="str">
        <f t="shared" si="813"/>
        <v/>
      </c>
      <c r="AM185" s="117" t="str">
        <f t="shared" ca="1" si="794"/>
        <v/>
      </c>
      <c r="AN185" s="118" t="str">
        <f t="shared" si="814"/>
        <v/>
      </c>
      <c r="AO185" s="117" t="str">
        <f t="shared" ca="1" si="795"/>
        <v/>
      </c>
      <c r="AP185" s="118" t="str">
        <f t="shared" si="815"/>
        <v/>
      </c>
      <c r="AQ185" s="117" t="str">
        <f t="shared" ca="1" si="796"/>
        <v/>
      </c>
      <c r="AR185" s="118" t="str">
        <f t="shared" si="816"/>
        <v/>
      </c>
    </row>
    <row r="186" spans="1:44" s="110" customFormat="1" ht="21" hidden="1" customHeight="1" x14ac:dyDescent="0.25">
      <c r="A186" s="328"/>
      <c r="B186" s="116" t="str">
        <f t="shared" si="774"/>
        <v/>
      </c>
      <c r="C186" s="117" t="str">
        <f t="shared" ca="1" si="775"/>
        <v/>
      </c>
      <c r="D186" s="118" t="str">
        <f t="shared" si="797"/>
        <v/>
      </c>
      <c r="E186" s="117" t="str">
        <f t="shared" ca="1" si="776"/>
        <v/>
      </c>
      <c r="F186" s="118" t="str">
        <f t="shared" si="777"/>
        <v/>
      </c>
      <c r="G186" s="117" t="str">
        <f t="shared" ca="1" si="778"/>
        <v/>
      </c>
      <c r="H186" s="118" t="str">
        <f t="shared" si="798"/>
        <v/>
      </c>
      <c r="I186" s="201" t="str">
        <f t="shared" ca="1" si="779"/>
        <v/>
      </c>
      <c r="J186" s="118" t="str">
        <f t="shared" si="799"/>
        <v/>
      </c>
      <c r="K186" s="117" t="str">
        <f t="shared" ca="1" si="780"/>
        <v/>
      </c>
      <c r="L186" s="118" t="str">
        <f t="shared" si="800"/>
        <v/>
      </c>
      <c r="M186" s="117" t="str">
        <f t="shared" ca="1" si="781"/>
        <v/>
      </c>
      <c r="N186" s="118" t="str">
        <f t="shared" si="801"/>
        <v/>
      </c>
      <c r="O186" s="117" t="str">
        <f t="shared" ca="1" si="782"/>
        <v/>
      </c>
      <c r="P186" s="118" t="str">
        <f t="shared" si="802"/>
        <v/>
      </c>
      <c r="Q186" s="117" t="str">
        <f t="shared" ca="1" si="783"/>
        <v/>
      </c>
      <c r="R186" s="118" t="str">
        <f t="shared" si="803"/>
        <v/>
      </c>
      <c r="S186" s="117" t="str">
        <f t="shared" ca="1" si="784"/>
        <v/>
      </c>
      <c r="T186" s="118" t="str">
        <f t="shared" si="804"/>
        <v/>
      </c>
      <c r="U186" s="117" t="str">
        <f t="shared" ca="1" si="785"/>
        <v/>
      </c>
      <c r="V186" s="118" t="str">
        <f t="shared" si="805"/>
        <v/>
      </c>
      <c r="W186" s="117" t="str">
        <f t="shared" ca="1" si="786"/>
        <v/>
      </c>
      <c r="X186" s="118" t="str">
        <f t="shared" si="806"/>
        <v/>
      </c>
      <c r="Y186" s="117" t="str">
        <f t="shared" ca="1" si="787"/>
        <v/>
      </c>
      <c r="Z186" s="118" t="str">
        <f t="shared" si="807"/>
        <v/>
      </c>
      <c r="AA186" s="117" t="str">
        <f t="shared" ca="1" si="788"/>
        <v/>
      </c>
      <c r="AB186" s="118" t="str">
        <f t="shared" si="808"/>
        <v/>
      </c>
      <c r="AC186" s="117" t="str">
        <f t="shared" ca="1" si="789"/>
        <v/>
      </c>
      <c r="AD186" s="118" t="str">
        <f t="shared" si="809"/>
        <v/>
      </c>
      <c r="AE186" s="117" t="str">
        <f t="shared" ca="1" si="790"/>
        <v/>
      </c>
      <c r="AF186" s="118" t="str">
        <f t="shared" si="810"/>
        <v/>
      </c>
      <c r="AG186" s="117" t="str">
        <f t="shared" ca="1" si="791"/>
        <v/>
      </c>
      <c r="AH186" s="118" t="str">
        <f t="shared" si="811"/>
        <v/>
      </c>
      <c r="AI186" s="117" t="str">
        <f t="shared" ca="1" si="792"/>
        <v/>
      </c>
      <c r="AJ186" s="118" t="str">
        <f t="shared" si="812"/>
        <v/>
      </c>
      <c r="AK186" s="117" t="str">
        <f t="shared" ca="1" si="793"/>
        <v/>
      </c>
      <c r="AL186" s="118" t="str">
        <f t="shared" si="813"/>
        <v/>
      </c>
      <c r="AM186" s="117" t="str">
        <f t="shared" ca="1" si="794"/>
        <v/>
      </c>
      <c r="AN186" s="118" t="str">
        <f t="shared" si="814"/>
        <v/>
      </c>
      <c r="AO186" s="117" t="str">
        <f t="shared" ca="1" si="795"/>
        <v/>
      </c>
      <c r="AP186" s="118" t="str">
        <f t="shared" si="815"/>
        <v/>
      </c>
      <c r="AQ186" s="117" t="str">
        <f t="shared" ca="1" si="796"/>
        <v/>
      </c>
      <c r="AR186" s="118" t="str">
        <f t="shared" si="816"/>
        <v/>
      </c>
    </row>
    <row r="187" spans="1:44" s="110" customFormat="1" ht="21" hidden="1" customHeight="1" x14ac:dyDescent="0.25">
      <c r="A187" s="328"/>
      <c r="B187" s="116" t="str">
        <f t="shared" si="774"/>
        <v/>
      </c>
      <c r="C187" s="117" t="str">
        <f t="shared" ca="1" si="775"/>
        <v/>
      </c>
      <c r="D187" s="118" t="str">
        <f t="shared" si="797"/>
        <v/>
      </c>
      <c r="E187" s="117" t="str">
        <f t="shared" ca="1" si="776"/>
        <v/>
      </c>
      <c r="F187" s="118" t="str">
        <f t="shared" si="777"/>
        <v/>
      </c>
      <c r="G187" s="117" t="str">
        <f t="shared" ca="1" si="778"/>
        <v/>
      </c>
      <c r="H187" s="118" t="str">
        <f t="shared" si="798"/>
        <v/>
      </c>
      <c r="I187" s="201" t="str">
        <f t="shared" ca="1" si="779"/>
        <v/>
      </c>
      <c r="J187" s="118" t="str">
        <f t="shared" si="799"/>
        <v/>
      </c>
      <c r="K187" s="117" t="str">
        <f t="shared" ca="1" si="780"/>
        <v/>
      </c>
      <c r="L187" s="118" t="str">
        <f t="shared" si="800"/>
        <v/>
      </c>
      <c r="M187" s="117" t="str">
        <f t="shared" ca="1" si="781"/>
        <v/>
      </c>
      <c r="N187" s="118" t="str">
        <f t="shared" si="801"/>
        <v/>
      </c>
      <c r="O187" s="117" t="str">
        <f t="shared" ca="1" si="782"/>
        <v/>
      </c>
      <c r="P187" s="118" t="str">
        <f t="shared" si="802"/>
        <v/>
      </c>
      <c r="Q187" s="117" t="str">
        <f t="shared" ca="1" si="783"/>
        <v/>
      </c>
      <c r="R187" s="118" t="str">
        <f t="shared" si="803"/>
        <v/>
      </c>
      <c r="S187" s="117" t="str">
        <f t="shared" ca="1" si="784"/>
        <v/>
      </c>
      <c r="T187" s="118" t="str">
        <f t="shared" si="804"/>
        <v/>
      </c>
      <c r="U187" s="117" t="str">
        <f t="shared" ca="1" si="785"/>
        <v/>
      </c>
      <c r="V187" s="118" t="str">
        <f t="shared" si="805"/>
        <v/>
      </c>
      <c r="W187" s="117" t="str">
        <f t="shared" ca="1" si="786"/>
        <v/>
      </c>
      <c r="X187" s="118" t="str">
        <f t="shared" si="806"/>
        <v/>
      </c>
      <c r="Y187" s="117" t="str">
        <f t="shared" ca="1" si="787"/>
        <v/>
      </c>
      <c r="Z187" s="118" t="str">
        <f t="shared" si="807"/>
        <v/>
      </c>
      <c r="AA187" s="117" t="str">
        <f t="shared" ca="1" si="788"/>
        <v/>
      </c>
      <c r="AB187" s="118" t="str">
        <f t="shared" si="808"/>
        <v/>
      </c>
      <c r="AC187" s="117" t="str">
        <f t="shared" ca="1" si="789"/>
        <v/>
      </c>
      <c r="AD187" s="118" t="str">
        <f t="shared" si="809"/>
        <v/>
      </c>
      <c r="AE187" s="117" t="str">
        <f t="shared" ca="1" si="790"/>
        <v/>
      </c>
      <c r="AF187" s="118" t="str">
        <f t="shared" si="810"/>
        <v/>
      </c>
      <c r="AG187" s="117" t="str">
        <f t="shared" ca="1" si="791"/>
        <v/>
      </c>
      <c r="AH187" s="118" t="str">
        <f t="shared" si="811"/>
        <v/>
      </c>
      <c r="AI187" s="117" t="str">
        <f t="shared" ca="1" si="792"/>
        <v/>
      </c>
      <c r="AJ187" s="118" t="str">
        <f t="shared" si="812"/>
        <v/>
      </c>
      <c r="AK187" s="117" t="str">
        <f t="shared" ca="1" si="793"/>
        <v/>
      </c>
      <c r="AL187" s="118" t="str">
        <f t="shared" si="813"/>
        <v/>
      </c>
      <c r="AM187" s="117" t="str">
        <f t="shared" ca="1" si="794"/>
        <v/>
      </c>
      <c r="AN187" s="118" t="str">
        <f t="shared" si="814"/>
        <v/>
      </c>
      <c r="AO187" s="117" t="str">
        <f t="shared" ca="1" si="795"/>
        <v/>
      </c>
      <c r="AP187" s="118" t="str">
        <f t="shared" si="815"/>
        <v/>
      </c>
      <c r="AQ187" s="117" t="str">
        <f t="shared" ca="1" si="796"/>
        <v/>
      </c>
      <c r="AR187" s="118" t="str">
        <f t="shared" si="816"/>
        <v/>
      </c>
    </row>
    <row r="188" spans="1:44" s="110" customFormat="1" ht="21" hidden="1" customHeight="1" x14ac:dyDescent="0.25">
      <c r="A188" s="328"/>
      <c r="B188" s="116" t="str">
        <f t="shared" si="774"/>
        <v/>
      </c>
      <c r="C188" s="117" t="str">
        <f t="shared" ca="1" si="775"/>
        <v/>
      </c>
      <c r="D188" s="118" t="str">
        <f t="shared" si="797"/>
        <v/>
      </c>
      <c r="E188" s="117" t="str">
        <f t="shared" ca="1" si="776"/>
        <v/>
      </c>
      <c r="F188" s="118" t="str">
        <f t="shared" si="777"/>
        <v/>
      </c>
      <c r="G188" s="117" t="str">
        <f t="shared" ca="1" si="778"/>
        <v/>
      </c>
      <c r="H188" s="118" t="str">
        <f t="shared" si="798"/>
        <v/>
      </c>
      <c r="I188" s="201" t="str">
        <f t="shared" ca="1" si="779"/>
        <v/>
      </c>
      <c r="J188" s="118" t="str">
        <f t="shared" si="799"/>
        <v/>
      </c>
      <c r="K188" s="117" t="str">
        <f t="shared" ca="1" si="780"/>
        <v/>
      </c>
      <c r="L188" s="118" t="str">
        <f t="shared" si="800"/>
        <v/>
      </c>
      <c r="M188" s="117" t="str">
        <f t="shared" ca="1" si="781"/>
        <v/>
      </c>
      <c r="N188" s="118" t="str">
        <f t="shared" si="801"/>
        <v/>
      </c>
      <c r="O188" s="117" t="str">
        <f t="shared" ca="1" si="782"/>
        <v/>
      </c>
      <c r="P188" s="118" t="str">
        <f t="shared" si="802"/>
        <v/>
      </c>
      <c r="Q188" s="117" t="str">
        <f t="shared" ca="1" si="783"/>
        <v/>
      </c>
      <c r="R188" s="118" t="str">
        <f t="shared" si="803"/>
        <v/>
      </c>
      <c r="S188" s="117" t="str">
        <f t="shared" ca="1" si="784"/>
        <v/>
      </c>
      <c r="T188" s="118" t="str">
        <f t="shared" si="804"/>
        <v/>
      </c>
      <c r="U188" s="117" t="str">
        <f t="shared" ca="1" si="785"/>
        <v/>
      </c>
      <c r="V188" s="118" t="str">
        <f t="shared" si="805"/>
        <v/>
      </c>
      <c r="W188" s="117" t="str">
        <f t="shared" ca="1" si="786"/>
        <v/>
      </c>
      <c r="X188" s="118" t="str">
        <f t="shared" si="806"/>
        <v/>
      </c>
      <c r="Y188" s="117" t="str">
        <f t="shared" ca="1" si="787"/>
        <v/>
      </c>
      <c r="Z188" s="118" t="str">
        <f t="shared" si="807"/>
        <v/>
      </c>
      <c r="AA188" s="117" t="str">
        <f t="shared" ca="1" si="788"/>
        <v/>
      </c>
      <c r="AB188" s="118" t="str">
        <f t="shared" si="808"/>
        <v/>
      </c>
      <c r="AC188" s="117" t="str">
        <f t="shared" ca="1" si="789"/>
        <v/>
      </c>
      <c r="AD188" s="118" t="str">
        <f t="shared" si="809"/>
        <v/>
      </c>
      <c r="AE188" s="117" t="str">
        <f t="shared" ca="1" si="790"/>
        <v/>
      </c>
      <c r="AF188" s="118" t="str">
        <f t="shared" si="810"/>
        <v/>
      </c>
      <c r="AG188" s="117" t="str">
        <f t="shared" ca="1" si="791"/>
        <v/>
      </c>
      <c r="AH188" s="118" t="str">
        <f t="shared" si="811"/>
        <v/>
      </c>
      <c r="AI188" s="117" t="str">
        <f t="shared" ca="1" si="792"/>
        <v/>
      </c>
      <c r="AJ188" s="118" t="str">
        <f t="shared" si="812"/>
        <v/>
      </c>
      <c r="AK188" s="117" t="str">
        <f t="shared" ca="1" si="793"/>
        <v/>
      </c>
      <c r="AL188" s="118" t="str">
        <f t="shared" si="813"/>
        <v/>
      </c>
      <c r="AM188" s="117" t="str">
        <f t="shared" ca="1" si="794"/>
        <v/>
      </c>
      <c r="AN188" s="118" t="str">
        <f t="shared" si="814"/>
        <v/>
      </c>
      <c r="AO188" s="117" t="str">
        <f t="shared" ca="1" si="795"/>
        <v/>
      </c>
      <c r="AP188" s="118" t="str">
        <f t="shared" si="815"/>
        <v/>
      </c>
      <c r="AQ188" s="117" t="str">
        <f t="shared" ca="1" si="796"/>
        <v/>
      </c>
      <c r="AR188" s="118" t="str">
        <f t="shared" si="816"/>
        <v/>
      </c>
    </row>
    <row r="189" spans="1:44" s="110" customFormat="1" ht="21" hidden="1" customHeight="1" x14ac:dyDescent="0.25">
      <c r="A189" s="328"/>
      <c r="B189" s="116" t="str">
        <f t="shared" si="774"/>
        <v/>
      </c>
      <c r="C189" s="117" t="str">
        <f t="shared" ca="1" si="775"/>
        <v/>
      </c>
      <c r="D189" s="118" t="str">
        <f t="shared" si="797"/>
        <v/>
      </c>
      <c r="E189" s="117" t="str">
        <f t="shared" ca="1" si="776"/>
        <v/>
      </c>
      <c r="F189" s="118" t="str">
        <f t="shared" si="777"/>
        <v/>
      </c>
      <c r="G189" s="117" t="str">
        <f t="shared" ca="1" si="778"/>
        <v/>
      </c>
      <c r="H189" s="118" t="str">
        <f t="shared" si="798"/>
        <v/>
      </c>
      <c r="I189" s="201" t="str">
        <f t="shared" ca="1" si="779"/>
        <v/>
      </c>
      <c r="J189" s="118" t="str">
        <f t="shared" si="799"/>
        <v/>
      </c>
      <c r="K189" s="117" t="str">
        <f t="shared" ca="1" si="780"/>
        <v/>
      </c>
      <c r="L189" s="118" t="str">
        <f t="shared" si="800"/>
        <v/>
      </c>
      <c r="M189" s="117" t="str">
        <f t="shared" ca="1" si="781"/>
        <v/>
      </c>
      <c r="N189" s="118" t="str">
        <f t="shared" si="801"/>
        <v/>
      </c>
      <c r="O189" s="117" t="str">
        <f t="shared" ca="1" si="782"/>
        <v/>
      </c>
      <c r="P189" s="118" t="str">
        <f t="shared" si="802"/>
        <v/>
      </c>
      <c r="Q189" s="117" t="str">
        <f t="shared" ca="1" si="783"/>
        <v/>
      </c>
      <c r="R189" s="118" t="str">
        <f t="shared" si="803"/>
        <v/>
      </c>
      <c r="S189" s="117" t="str">
        <f t="shared" ca="1" si="784"/>
        <v/>
      </c>
      <c r="T189" s="118" t="str">
        <f t="shared" si="804"/>
        <v/>
      </c>
      <c r="U189" s="117" t="str">
        <f t="shared" ca="1" si="785"/>
        <v/>
      </c>
      <c r="V189" s="118" t="str">
        <f t="shared" si="805"/>
        <v/>
      </c>
      <c r="W189" s="117" t="str">
        <f t="shared" ca="1" si="786"/>
        <v/>
      </c>
      <c r="X189" s="118" t="str">
        <f t="shared" si="806"/>
        <v/>
      </c>
      <c r="Y189" s="117" t="str">
        <f t="shared" ca="1" si="787"/>
        <v/>
      </c>
      <c r="Z189" s="118" t="str">
        <f t="shared" si="807"/>
        <v/>
      </c>
      <c r="AA189" s="117" t="str">
        <f t="shared" ca="1" si="788"/>
        <v/>
      </c>
      <c r="AB189" s="118" t="str">
        <f t="shared" si="808"/>
        <v/>
      </c>
      <c r="AC189" s="117" t="str">
        <f t="shared" ca="1" si="789"/>
        <v/>
      </c>
      <c r="AD189" s="118" t="str">
        <f t="shared" si="809"/>
        <v/>
      </c>
      <c r="AE189" s="117" t="str">
        <f t="shared" ca="1" si="790"/>
        <v/>
      </c>
      <c r="AF189" s="118" t="str">
        <f t="shared" si="810"/>
        <v/>
      </c>
      <c r="AG189" s="117" t="str">
        <f t="shared" ca="1" si="791"/>
        <v/>
      </c>
      <c r="AH189" s="118" t="str">
        <f t="shared" si="811"/>
        <v/>
      </c>
      <c r="AI189" s="117" t="str">
        <f t="shared" ca="1" si="792"/>
        <v/>
      </c>
      <c r="AJ189" s="118" t="str">
        <f t="shared" si="812"/>
        <v/>
      </c>
      <c r="AK189" s="117" t="str">
        <f t="shared" ca="1" si="793"/>
        <v/>
      </c>
      <c r="AL189" s="118" t="str">
        <f t="shared" si="813"/>
        <v/>
      </c>
      <c r="AM189" s="117" t="str">
        <f t="shared" ca="1" si="794"/>
        <v/>
      </c>
      <c r="AN189" s="118" t="str">
        <f t="shared" si="814"/>
        <v/>
      </c>
      <c r="AO189" s="117" t="str">
        <f t="shared" ca="1" si="795"/>
        <v/>
      </c>
      <c r="AP189" s="118" t="str">
        <f t="shared" si="815"/>
        <v/>
      </c>
      <c r="AQ189" s="117" t="str">
        <f t="shared" ca="1" si="796"/>
        <v/>
      </c>
      <c r="AR189" s="118" t="str">
        <f t="shared" si="816"/>
        <v/>
      </c>
    </row>
    <row r="190" spans="1:44" s="110" customFormat="1" ht="21" hidden="1" customHeight="1" x14ac:dyDescent="0.25">
      <c r="A190" s="328"/>
      <c r="B190" s="116" t="str">
        <f t="shared" si="774"/>
        <v/>
      </c>
      <c r="C190" s="117" t="str">
        <f t="shared" ca="1" si="775"/>
        <v/>
      </c>
      <c r="D190" s="118" t="str">
        <f t="shared" si="797"/>
        <v/>
      </c>
      <c r="E190" s="117" t="str">
        <f t="shared" ca="1" si="776"/>
        <v/>
      </c>
      <c r="F190" s="118" t="str">
        <f t="shared" si="777"/>
        <v/>
      </c>
      <c r="G190" s="117" t="str">
        <f t="shared" ca="1" si="778"/>
        <v/>
      </c>
      <c r="H190" s="118" t="str">
        <f t="shared" si="798"/>
        <v/>
      </c>
      <c r="I190" s="201" t="str">
        <f t="shared" ca="1" si="779"/>
        <v/>
      </c>
      <c r="J190" s="118" t="str">
        <f t="shared" si="799"/>
        <v/>
      </c>
      <c r="K190" s="117" t="str">
        <f t="shared" ca="1" si="780"/>
        <v/>
      </c>
      <c r="L190" s="118" t="str">
        <f t="shared" si="800"/>
        <v/>
      </c>
      <c r="M190" s="117" t="str">
        <f t="shared" ca="1" si="781"/>
        <v/>
      </c>
      <c r="N190" s="118" t="str">
        <f t="shared" si="801"/>
        <v/>
      </c>
      <c r="O190" s="117" t="str">
        <f t="shared" ca="1" si="782"/>
        <v/>
      </c>
      <c r="P190" s="118" t="str">
        <f t="shared" si="802"/>
        <v/>
      </c>
      <c r="Q190" s="117" t="str">
        <f t="shared" ca="1" si="783"/>
        <v/>
      </c>
      <c r="R190" s="118" t="str">
        <f t="shared" si="803"/>
        <v/>
      </c>
      <c r="S190" s="117" t="str">
        <f t="shared" ca="1" si="784"/>
        <v/>
      </c>
      <c r="T190" s="118" t="str">
        <f t="shared" si="804"/>
        <v/>
      </c>
      <c r="U190" s="117" t="str">
        <f t="shared" ca="1" si="785"/>
        <v/>
      </c>
      <c r="V190" s="118" t="str">
        <f t="shared" si="805"/>
        <v/>
      </c>
      <c r="W190" s="117" t="str">
        <f t="shared" ca="1" si="786"/>
        <v/>
      </c>
      <c r="X190" s="118" t="str">
        <f t="shared" si="806"/>
        <v/>
      </c>
      <c r="Y190" s="117" t="str">
        <f t="shared" ca="1" si="787"/>
        <v/>
      </c>
      <c r="Z190" s="118" t="str">
        <f t="shared" si="807"/>
        <v/>
      </c>
      <c r="AA190" s="117" t="str">
        <f t="shared" ca="1" si="788"/>
        <v/>
      </c>
      <c r="AB190" s="118" t="str">
        <f t="shared" si="808"/>
        <v/>
      </c>
      <c r="AC190" s="117" t="str">
        <f t="shared" ca="1" si="789"/>
        <v/>
      </c>
      <c r="AD190" s="118" t="str">
        <f t="shared" si="809"/>
        <v/>
      </c>
      <c r="AE190" s="117" t="str">
        <f t="shared" ca="1" si="790"/>
        <v/>
      </c>
      <c r="AF190" s="118" t="str">
        <f t="shared" si="810"/>
        <v/>
      </c>
      <c r="AG190" s="117" t="str">
        <f t="shared" ca="1" si="791"/>
        <v/>
      </c>
      <c r="AH190" s="118" t="str">
        <f t="shared" si="811"/>
        <v/>
      </c>
      <c r="AI190" s="117" t="str">
        <f t="shared" ca="1" si="792"/>
        <v/>
      </c>
      <c r="AJ190" s="118" t="str">
        <f t="shared" si="812"/>
        <v/>
      </c>
      <c r="AK190" s="117" t="str">
        <f t="shared" ca="1" si="793"/>
        <v/>
      </c>
      <c r="AL190" s="118" t="str">
        <f t="shared" si="813"/>
        <v/>
      </c>
      <c r="AM190" s="117" t="str">
        <f t="shared" ca="1" si="794"/>
        <v/>
      </c>
      <c r="AN190" s="118" t="str">
        <f t="shared" si="814"/>
        <v/>
      </c>
      <c r="AO190" s="117" t="str">
        <f t="shared" ca="1" si="795"/>
        <v/>
      </c>
      <c r="AP190" s="118" t="str">
        <f t="shared" si="815"/>
        <v/>
      </c>
      <c r="AQ190" s="117" t="str">
        <f t="shared" ca="1" si="796"/>
        <v/>
      </c>
      <c r="AR190" s="118" t="str">
        <f t="shared" si="816"/>
        <v/>
      </c>
    </row>
    <row r="191" spans="1:44" s="110" customFormat="1" ht="21" hidden="1" customHeight="1" x14ac:dyDescent="0.25">
      <c r="A191" s="328"/>
      <c r="B191" s="116" t="str">
        <f t="shared" si="774"/>
        <v/>
      </c>
      <c r="C191" s="117" t="str">
        <f t="shared" ca="1" si="775"/>
        <v/>
      </c>
      <c r="D191" s="118" t="str">
        <f t="shared" si="797"/>
        <v/>
      </c>
      <c r="E191" s="117" t="str">
        <f t="shared" ca="1" si="776"/>
        <v/>
      </c>
      <c r="F191" s="118" t="str">
        <f t="shared" si="777"/>
        <v/>
      </c>
      <c r="G191" s="117" t="str">
        <f t="shared" ca="1" si="778"/>
        <v/>
      </c>
      <c r="H191" s="118" t="str">
        <f t="shared" si="798"/>
        <v/>
      </c>
      <c r="I191" s="201" t="str">
        <f t="shared" ca="1" si="779"/>
        <v/>
      </c>
      <c r="J191" s="118" t="str">
        <f t="shared" si="799"/>
        <v/>
      </c>
      <c r="K191" s="117" t="str">
        <f t="shared" ca="1" si="780"/>
        <v/>
      </c>
      <c r="L191" s="118" t="str">
        <f t="shared" si="800"/>
        <v/>
      </c>
      <c r="M191" s="117" t="str">
        <f t="shared" ca="1" si="781"/>
        <v/>
      </c>
      <c r="N191" s="118" t="str">
        <f t="shared" si="801"/>
        <v/>
      </c>
      <c r="O191" s="117" t="str">
        <f t="shared" ca="1" si="782"/>
        <v/>
      </c>
      <c r="P191" s="118" t="str">
        <f t="shared" si="802"/>
        <v/>
      </c>
      <c r="Q191" s="117" t="str">
        <f t="shared" ca="1" si="783"/>
        <v/>
      </c>
      <c r="R191" s="118" t="str">
        <f t="shared" si="803"/>
        <v/>
      </c>
      <c r="S191" s="117" t="str">
        <f t="shared" ca="1" si="784"/>
        <v/>
      </c>
      <c r="T191" s="118" t="str">
        <f t="shared" si="804"/>
        <v/>
      </c>
      <c r="U191" s="117" t="str">
        <f t="shared" ca="1" si="785"/>
        <v/>
      </c>
      <c r="V191" s="118" t="str">
        <f t="shared" si="805"/>
        <v/>
      </c>
      <c r="W191" s="117" t="str">
        <f t="shared" ca="1" si="786"/>
        <v/>
      </c>
      <c r="X191" s="118" t="str">
        <f t="shared" si="806"/>
        <v/>
      </c>
      <c r="Y191" s="117" t="str">
        <f t="shared" ca="1" si="787"/>
        <v/>
      </c>
      <c r="Z191" s="118" t="str">
        <f t="shared" si="807"/>
        <v/>
      </c>
      <c r="AA191" s="117" t="str">
        <f t="shared" ca="1" si="788"/>
        <v/>
      </c>
      <c r="AB191" s="118" t="str">
        <f t="shared" si="808"/>
        <v/>
      </c>
      <c r="AC191" s="117" t="str">
        <f t="shared" ca="1" si="789"/>
        <v/>
      </c>
      <c r="AD191" s="118" t="str">
        <f t="shared" si="809"/>
        <v/>
      </c>
      <c r="AE191" s="117" t="str">
        <f t="shared" ca="1" si="790"/>
        <v/>
      </c>
      <c r="AF191" s="118" t="str">
        <f t="shared" si="810"/>
        <v/>
      </c>
      <c r="AG191" s="117" t="str">
        <f t="shared" ca="1" si="791"/>
        <v/>
      </c>
      <c r="AH191" s="118" t="str">
        <f t="shared" si="811"/>
        <v/>
      </c>
      <c r="AI191" s="117" t="str">
        <f t="shared" ca="1" si="792"/>
        <v/>
      </c>
      <c r="AJ191" s="118" t="str">
        <f t="shared" si="812"/>
        <v/>
      </c>
      <c r="AK191" s="117" t="str">
        <f t="shared" ca="1" si="793"/>
        <v/>
      </c>
      <c r="AL191" s="118" t="str">
        <f t="shared" si="813"/>
        <v/>
      </c>
      <c r="AM191" s="117" t="str">
        <f t="shared" ca="1" si="794"/>
        <v/>
      </c>
      <c r="AN191" s="118" t="str">
        <f t="shared" si="814"/>
        <v/>
      </c>
      <c r="AO191" s="117" t="str">
        <f t="shared" ca="1" si="795"/>
        <v/>
      </c>
      <c r="AP191" s="118" t="str">
        <f t="shared" si="815"/>
        <v/>
      </c>
      <c r="AQ191" s="117" t="str">
        <f t="shared" ca="1" si="796"/>
        <v/>
      </c>
      <c r="AR191" s="118" t="str">
        <f t="shared" si="816"/>
        <v/>
      </c>
    </row>
    <row r="192" spans="1:44" s="110" customFormat="1" ht="21" hidden="1" customHeight="1" x14ac:dyDescent="0.25">
      <c r="A192" s="328"/>
      <c r="B192" s="116" t="str">
        <f t="shared" si="774"/>
        <v/>
      </c>
      <c r="C192" s="117" t="str">
        <f t="shared" ca="1" si="775"/>
        <v/>
      </c>
      <c r="D192" s="118" t="str">
        <f t="shared" si="797"/>
        <v/>
      </c>
      <c r="E192" s="117" t="str">
        <f t="shared" ca="1" si="776"/>
        <v/>
      </c>
      <c r="F192" s="118" t="str">
        <f t="shared" si="777"/>
        <v/>
      </c>
      <c r="G192" s="117" t="str">
        <f t="shared" ca="1" si="778"/>
        <v/>
      </c>
      <c r="H192" s="118" t="str">
        <f t="shared" si="798"/>
        <v/>
      </c>
      <c r="I192" s="201" t="str">
        <f t="shared" ca="1" si="779"/>
        <v/>
      </c>
      <c r="J192" s="118" t="str">
        <f t="shared" si="799"/>
        <v/>
      </c>
      <c r="K192" s="117" t="str">
        <f t="shared" ca="1" si="780"/>
        <v/>
      </c>
      <c r="L192" s="118" t="str">
        <f t="shared" si="800"/>
        <v/>
      </c>
      <c r="M192" s="117" t="str">
        <f t="shared" ca="1" si="781"/>
        <v/>
      </c>
      <c r="N192" s="118" t="str">
        <f t="shared" si="801"/>
        <v/>
      </c>
      <c r="O192" s="117" t="str">
        <f t="shared" ca="1" si="782"/>
        <v/>
      </c>
      <c r="P192" s="118" t="str">
        <f t="shared" si="802"/>
        <v/>
      </c>
      <c r="Q192" s="117" t="str">
        <f t="shared" ca="1" si="783"/>
        <v/>
      </c>
      <c r="R192" s="118" t="str">
        <f t="shared" si="803"/>
        <v/>
      </c>
      <c r="S192" s="117" t="str">
        <f t="shared" ca="1" si="784"/>
        <v/>
      </c>
      <c r="T192" s="118" t="str">
        <f t="shared" si="804"/>
        <v/>
      </c>
      <c r="U192" s="117" t="str">
        <f t="shared" ca="1" si="785"/>
        <v/>
      </c>
      <c r="V192" s="118" t="str">
        <f t="shared" si="805"/>
        <v/>
      </c>
      <c r="W192" s="117" t="str">
        <f t="shared" ca="1" si="786"/>
        <v/>
      </c>
      <c r="X192" s="118" t="str">
        <f t="shared" si="806"/>
        <v/>
      </c>
      <c r="Y192" s="117" t="str">
        <f t="shared" ca="1" si="787"/>
        <v/>
      </c>
      <c r="Z192" s="118" t="str">
        <f t="shared" si="807"/>
        <v/>
      </c>
      <c r="AA192" s="117" t="str">
        <f t="shared" ca="1" si="788"/>
        <v/>
      </c>
      <c r="AB192" s="118" t="str">
        <f t="shared" si="808"/>
        <v/>
      </c>
      <c r="AC192" s="117" t="str">
        <f t="shared" ca="1" si="789"/>
        <v/>
      </c>
      <c r="AD192" s="118" t="str">
        <f t="shared" si="809"/>
        <v/>
      </c>
      <c r="AE192" s="117" t="str">
        <f t="shared" ca="1" si="790"/>
        <v/>
      </c>
      <c r="AF192" s="118" t="str">
        <f t="shared" si="810"/>
        <v/>
      </c>
      <c r="AG192" s="117" t="str">
        <f t="shared" ca="1" si="791"/>
        <v/>
      </c>
      <c r="AH192" s="118" t="str">
        <f t="shared" si="811"/>
        <v/>
      </c>
      <c r="AI192" s="117" t="str">
        <f t="shared" ca="1" si="792"/>
        <v/>
      </c>
      <c r="AJ192" s="118" t="str">
        <f t="shared" si="812"/>
        <v/>
      </c>
      <c r="AK192" s="117" t="str">
        <f t="shared" ca="1" si="793"/>
        <v/>
      </c>
      <c r="AL192" s="118" t="str">
        <f t="shared" si="813"/>
        <v/>
      </c>
      <c r="AM192" s="117" t="str">
        <f t="shared" ca="1" si="794"/>
        <v/>
      </c>
      <c r="AN192" s="118" t="str">
        <f t="shared" si="814"/>
        <v/>
      </c>
      <c r="AO192" s="117" t="str">
        <f t="shared" ca="1" si="795"/>
        <v/>
      </c>
      <c r="AP192" s="118" t="str">
        <f t="shared" si="815"/>
        <v/>
      </c>
      <c r="AQ192" s="117" t="str">
        <f t="shared" ca="1" si="796"/>
        <v/>
      </c>
      <c r="AR192" s="118" t="str">
        <f t="shared" si="816"/>
        <v/>
      </c>
    </row>
    <row r="193" spans="1:44" s="110" customFormat="1" ht="21" hidden="1" customHeight="1" x14ac:dyDescent="0.25">
      <c r="A193" s="328"/>
      <c r="B193" s="116" t="str">
        <f t="shared" si="774"/>
        <v/>
      </c>
      <c r="C193" s="117" t="str">
        <f t="shared" ca="1" si="775"/>
        <v/>
      </c>
      <c r="D193" s="118" t="str">
        <f t="shared" si="797"/>
        <v/>
      </c>
      <c r="E193" s="117" t="str">
        <f t="shared" ca="1" si="776"/>
        <v/>
      </c>
      <c r="F193" s="118" t="str">
        <f t="shared" si="777"/>
        <v/>
      </c>
      <c r="G193" s="117" t="str">
        <f t="shared" ca="1" si="778"/>
        <v/>
      </c>
      <c r="H193" s="118" t="str">
        <f t="shared" si="798"/>
        <v/>
      </c>
      <c r="I193" s="201" t="str">
        <f t="shared" ca="1" si="779"/>
        <v/>
      </c>
      <c r="J193" s="118" t="str">
        <f t="shared" si="799"/>
        <v/>
      </c>
      <c r="K193" s="117" t="str">
        <f t="shared" ca="1" si="780"/>
        <v/>
      </c>
      <c r="L193" s="118" t="str">
        <f t="shared" si="800"/>
        <v/>
      </c>
      <c r="M193" s="117" t="str">
        <f t="shared" ca="1" si="781"/>
        <v/>
      </c>
      <c r="N193" s="118" t="str">
        <f t="shared" si="801"/>
        <v/>
      </c>
      <c r="O193" s="117" t="str">
        <f t="shared" ca="1" si="782"/>
        <v/>
      </c>
      <c r="P193" s="118" t="str">
        <f t="shared" si="802"/>
        <v/>
      </c>
      <c r="Q193" s="117" t="str">
        <f t="shared" ca="1" si="783"/>
        <v/>
      </c>
      <c r="R193" s="118" t="str">
        <f t="shared" si="803"/>
        <v/>
      </c>
      <c r="S193" s="117" t="str">
        <f t="shared" ca="1" si="784"/>
        <v/>
      </c>
      <c r="T193" s="118" t="str">
        <f t="shared" si="804"/>
        <v/>
      </c>
      <c r="U193" s="117" t="str">
        <f t="shared" ca="1" si="785"/>
        <v/>
      </c>
      <c r="V193" s="118" t="str">
        <f t="shared" si="805"/>
        <v/>
      </c>
      <c r="W193" s="117" t="str">
        <f t="shared" ca="1" si="786"/>
        <v/>
      </c>
      <c r="X193" s="118" t="str">
        <f t="shared" si="806"/>
        <v/>
      </c>
      <c r="Y193" s="117" t="str">
        <f t="shared" ca="1" si="787"/>
        <v/>
      </c>
      <c r="Z193" s="118" t="str">
        <f t="shared" si="807"/>
        <v/>
      </c>
      <c r="AA193" s="117" t="str">
        <f t="shared" ca="1" si="788"/>
        <v/>
      </c>
      <c r="AB193" s="118" t="str">
        <f t="shared" si="808"/>
        <v/>
      </c>
      <c r="AC193" s="117" t="str">
        <f t="shared" ca="1" si="789"/>
        <v/>
      </c>
      <c r="AD193" s="118" t="str">
        <f t="shared" si="809"/>
        <v/>
      </c>
      <c r="AE193" s="117" t="str">
        <f t="shared" ca="1" si="790"/>
        <v/>
      </c>
      <c r="AF193" s="118" t="str">
        <f t="shared" si="810"/>
        <v/>
      </c>
      <c r="AG193" s="117" t="str">
        <f t="shared" ca="1" si="791"/>
        <v/>
      </c>
      <c r="AH193" s="118" t="str">
        <f t="shared" si="811"/>
        <v/>
      </c>
      <c r="AI193" s="117" t="str">
        <f t="shared" ca="1" si="792"/>
        <v/>
      </c>
      <c r="AJ193" s="118" t="str">
        <f t="shared" si="812"/>
        <v/>
      </c>
      <c r="AK193" s="117" t="str">
        <f t="shared" ca="1" si="793"/>
        <v/>
      </c>
      <c r="AL193" s="118" t="str">
        <f t="shared" si="813"/>
        <v/>
      </c>
      <c r="AM193" s="117" t="str">
        <f t="shared" ca="1" si="794"/>
        <v/>
      </c>
      <c r="AN193" s="118" t="str">
        <f t="shared" si="814"/>
        <v/>
      </c>
      <c r="AO193" s="117" t="str">
        <f t="shared" ca="1" si="795"/>
        <v/>
      </c>
      <c r="AP193" s="118" t="str">
        <f t="shared" si="815"/>
        <v/>
      </c>
      <c r="AQ193" s="117" t="str">
        <f t="shared" ca="1" si="796"/>
        <v/>
      </c>
      <c r="AR193" s="118" t="str">
        <f t="shared" si="816"/>
        <v/>
      </c>
    </row>
    <row r="194" spans="1:44" s="110" customFormat="1" ht="21" hidden="1" customHeight="1" x14ac:dyDescent="0.25">
      <c r="A194" s="328"/>
      <c r="B194" s="116" t="str">
        <f t="shared" si="774"/>
        <v/>
      </c>
      <c r="C194" s="117" t="str">
        <f t="shared" ca="1" si="775"/>
        <v/>
      </c>
      <c r="D194" s="118" t="str">
        <f t="shared" si="797"/>
        <v/>
      </c>
      <c r="E194" s="117" t="str">
        <f t="shared" ca="1" si="776"/>
        <v/>
      </c>
      <c r="F194" s="118" t="str">
        <f t="shared" si="777"/>
        <v/>
      </c>
      <c r="G194" s="117" t="str">
        <f t="shared" ca="1" si="778"/>
        <v/>
      </c>
      <c r="H194" s="118" t="str">
        <f t="shared" si="798"/>
        <v/>
      </c>
      <c r="I194" s="201" t="str">
        <f t="shared" ca="1" si="779"/>
        <v/>
      </c>
      <c r="J194" s="118" t="str">
        <f t="shared" si="799"/>
        <v/>
      </c>
      <c r="K194" s="117" t="str">
        <f t="shared" ca="1" si="780"/>
        <v/>
      </c>
      <c r="L194" s="118" t="str">
        <f t="shared" si="800"/>
        <v/>
      </c>
      <c r="M194" s="117" t="str">
        <f t="shared" ca="1" si="781"/>
        <v/>
      </c>
      <c r="N194" s="118" t="str">
        <f t="shared" si="801"/>
        <v/>
      </c>
      <c r="O194" s="117" t="str">
        <f t="shared" ca="1" si="782"/>
        <v/>
      </c>
      <c r="P194" s="118" t="str">
        <f t="shared" si="802"/>
        <v/>
      </c>
      <c r="Q194" s="117" t="str">
        <f t="shared" ca="1" si="783"/>
        <v/>
      </c>
      <c r="R194" s="118" t="str">
        <f t="shared" si="803"/>
        <v/>
      </c>
      <c r="S194" s="117" t="str">
        <f t="shared" ca="1" si="784"/>
        <v/>
      </c>
      <c r="T194" s="118" t="str">
        <f t="shared" si="804"/>
        <v/>
      </c>
      <c r="U194" s="117" t="str">
        <f t="shared" ca="1" si="785"/>
        <v/>
      </c>
      <c r="V194" s="118" t="str">
        <f t="shared" si="805"/>
        <v/>
      </c>
      <c r="W194" s="117" t="str">
        <f t="shared" ca="1" si="786"/>
        <v/>
      </c>
      <c r="X194" s="118" t="str">
        <f t="shared" si="806"/>
        <v/>
      </c>
      <c r="Y194" s="117" t="str">
        <f t="shared" ca="1" si="787"/>
        <v/>
      </c>
      <c r="Z194" s="118" t="str">
        <f t="shared" si="807"/>
        <v/>
      </c>
      <c r="AA194" s="117" t="str">
        <f t="shared" ca="1" si="788"/>
        <v/>
      </c>
      <c r="AB194" s="118" t="str">
        <f t="shared" si="808"/>
        <v/>
      </c>
      <c r="AC194" s="117" t="str">
        <f t="shared" ca="1" si="789"/>
        <v/>
      </c>
      <c r="AD194" s="118" t="str">
        <f t="shared" si="809"/>
        <v/>
      </c>
      <c r="AE194" s="117" t="str">
        <f t="shared" ca="1" si="790"/>
        <v/>
      </c>
      <c r="AF194" s="118" t="str">
        <f t="shared" si="810"/>
        <v/>
      </c>
      <c r="AG194" s="117" t="str">
        <f t="shared" ca="1" si="791"/>
        <v/>
      </c>
      <c r="AH194" s="118" t="str">
        <f t="shared" si="811"/>
        <v/>
      </c>
      <c r="AI194" s="117" t="str">
        <f t="shared" ca="1" si="792"/>
        <v/>
      </c>
      <c r="AJ194" s="118" t="str">
        <f t="shared" si="812"/>
        <v/>
      </c>
      <c r="AK194" s="117" t="str">
        <f t="shared" ca="1" si="793"/>
        <v/>
      </c>
      <c r="AL194" s="118" t="str">
        <f t="shared" si="813"/>
        <v/>
      </c>
      <c r="AM194" s="117" t="str">
        <f t="shared" ca="1" si="794"/>
        <v/>
      </c>
      <c r="AN194" s="118" t="str">
        <f t="shared" si="814"/>
        <v/>
      </c>
      <c r="AO194" s="117" t="str">
        <f t="shared" ca="1" si="795"/>
        <v/>
      </c>
      <c r="AP194" s="118" t="str">
        <f t="shared" si="815"/>
        <v/>
      </c>
      <c r="AQ194" s="117" t="str">
        <f t="shared" ca="1" si="796"/>
        <v/>
      </c>
      <c r="AR194" s="118" t="str">
        <f t="shared" si="816"/>
        <v/>
      </c>
    </row>
    <row r="195" spans="1:44" s="110" customFormat="1" ht="21" hidden="1" customHeight="1" x14ac:dyDescent="0.25">
      <c r="A195" s="328"/>
      <c r="B195" s="116" t="str">
        <f t="shared" si="774"/>
        <v/>
      </c>
      <c r="C195" s="117" t="str">
        <f t="shared" ca="1" si="775"/>
        <v/>
      </c>
      <c r="D195" s="118" t="str">
        <f t="shared" si="797"/>
        <v/>
      </c>
      <c r="E195" s="117" t="str">
        <f t="shared" ca="1" si="776"/>
        <v/>
      </c>
      <c r="F195" s="118" t="str">
        <f t="shared" si="777"/>
        <v/>
      </c>
      <c r="G195" s="117" t="str">
        <f t="shared" ca="1" si="778"/>
        <v/>
      </c>
      <c r="H195" s="118" t="str">
        <f t="shared" si="798"/>
        <v/>
      </c>
      <c r="I195" s="201" t="str">
        <f t="shared" ca="1" si="779"/>
        <v/>
      </c>
      <c r="J195" s="118" t="str">
        <f t="shared" si="799"/>
        <v/>
      </c>
      <c r="K195" s="117" t="str">
        <f t="shared" ca="1" si="780"/>
        <v/>
      </c>
      <c r="L195" s="118" t="str">
        <f t="shared" si="800"/>
        <v/>
      </c>
      <c r="M195" s="117" t="str">
        <f t="shared" ca="1" si="781"/>
        <v/>
      </c>
      <c r="N195" s="118" t="str">
        <f t="shared" si="801"/>
        <v/>
      </c>
      <c r="O195" s="117" t="str">
        <f t="shared" ca="1" si="782"/>
        <v/>
      </c>
      <c r="P195" s="118" t="str">
        <f t="shared" si="802"/>
        <v/>
      </c>
      <c r="Q195" s="117" t="str">
        <f t="shared" ca="1" si="783"/>
        <v/>
      </c>
      <c r="R195" s="118" t="str">
        <f t="shared" si="803"/>
        <v/>
      </c>
      <c r="S195" s="117" t="str">
        <f t="shared" ca="1" si="784"/>
        <v/>
      </c>
      <c r="T195" s="118" t="str">
        <f t="shared" si="804"/>
        <v/>
      </c>
      <c r="U195" s="117" t="str">
        <f t="shared" ca="1" si="785"/>
        <v/>
      </c>
      <c r="V195" s="118" t="str">
        <f t="shared" si="805"/>
        <v/>
      </c>
      <c r="W195" s="117" t="str">
        <f t="shared" ca="1" si="786"/>
        <v/>
      </c>
      <c r="X195" s="118" t="str">
        <f t="shared" si="806"/>
        <v/>
      </c>
      <c r="Y195" s="117" t="str">
        <f t="shared" ca="1" si="787"/>
        <v/>
      </c>
      <c r="Z195" s="118" t="str">
        <f t="shared" si="807"/>
        <v/>
      </c>
      <c r="AA195" s="117" t="str">
        <f t="shared" ca="1" si="788"/>
        <v/>
      </c>
      <c r="AB195" s="118" t="str">
        <f t="shared" si="808"/>
        <v/>
      </c>
      <c r="AC195" s="117" t="str">
        <f t="shared" ca="1" si="789"/>
        <v/>
      </c>
      <c r="AD195" s="118" t="str">
        <f t="shared" si="809"/>
        <v/>
      </c>
      <c r="AE195" s="117" t="str">
        <f t="shared" ca="1" si="790"/>
        <v/>
      </c>
      <c r="AF195" s="118" t="str">
        <f t="shared" si="810"/>
        <v/>
      </c>
      <c r="AG195" s="117" t="str">
        <f t="shared" ca="1" si="791"/>
        <v/>
      </c>
      <c r="AH195" s="118" t="str">
        <f t="shared" si="811"/>
        <v/>
      </c>
      <c r="AI195" s="117" t="str">
        <f t="shared" ca="1" si="792"/>
        <v/>
      </c>
      <c r="AJ195" s="118" t="str">
        <f t="shared" si="812"/>
        <v/>
      </c>
      <c r="AK195" s="117" t="str">
        <f t="shared" ca="1" si="793"/>
        <v/>
      </c>
      <c r="AL195" s="118" t="str">
        <f t="shared" si="813"/>
        <v/>
      </c>
      <c r="AM195" s="117" t="str">
        <f t="shared" ca="1" si="794"/>
        <v/>
      </c>
      <c r="AN195" s="118" t="str">
        <f t="shared" si="814"/>
        <v/>
      </c>
      <c r="AO195" s="117" t="str">
        <f t="shared" ca="1" si="795"/>
        <v/>
      </c>
      <c r="AP195" s="118" t="str">
        <f t="shared" si="815"/>
        <v/>
      </c>
      <c r="AQ195" s="117" t="str">
        <f t="shared" ca="1" si="796"/>
        <v/>
      </c>
      <c r="AR195" s="118" t="str">
        <f t="shared" si="816"/>
        <v/>
      </c>
    </row>
    <row r="196" spans="1:44" s="110" customFormat="1" ht="21" hidden="1" customHeight="1" x14ac:dyDescent="0.25">
      <c r="A196" s="328"/>
      <c r="B196" s="116" t="str">
        <f t="shared" si="774"/>
        <v/>
      </c>
      <c r="C196" s="117" t="str">
        <f t="shared" ca="1" si="775"/>
        <v/>
      </c>
      <c r="D196" s="118" t="str">
        <f t="shared" si="797"/>
        <v/>
      </c>
      <c r="E196" s="117" t="str">
        <f t="shared" ca="1" si="776"/>
        <v/>
      </c>
      <c r="F196" s="118" t="str">
        <f t="shared" si="777"/>
        <v/>
      </c>
      <c r="G196" s="117" t="str">
        <f t="shared" ca="1" si="778"/>
        <v/>
      </c>
      <c r="H196" s="118" t="str">
        <f t="shared" si="798"/>
        <v/>
      </c>
      <c r="I196" s="201" t="str">
        <f t="shared" ca="1" si="779"/>
        <v/>
      </c>
      <c r="J196" s="118" t="str">
        <f t="shared" si="799"/>
        <v/>
      </c>
      <c r="K196" s="117" t="str">
        <f t="shared" ca="1" si="780"/>
        <v/>
      </c>
      <c r="L196" s="118" t="str">
        <f t="shared" si="800"/>
        <v/>
      </c>
      <c r="M196" s="117" t="str">
        <f t="shared" ca="1" si="781"/>
        <v/>
      </c>
      <c r="N196" s="118" t="str">
        <f t="shared" si="801"/>
        <v/>
      </c>
      <c r="O196" s="117" t="str">
        <f t="shared" ca="1" si="782"/>
        <v/>
      </c>
      <c r="P196" s="118" t="str">
        <f t="shared" si="802"/>
        <v/>
      </c>
      <c r="Q196" s="117" t="str">
        <f t="shared" ca="1" si="783"/>
        <v/>
      </c>
      <c r="R196" s="118" t="str">
        <f t="shared" si="803"/>
        <v/>
      </c>
      <c r="S196" s="117" t="str">
        <f t="shared" ca="1" si="784"/>
        <v/>
      </c>
      <c r="T196" s="118" t="str">
        <f t="shared" si="804"/>
        <v/>
      </c>
      <c r="U196" s="117" t="str">
        <f t="shared" ca="1" si="785"/>
        <v/>
      </c>
      <c r="V196" s="118" t="str">
        <f t="shared" si="805"/>
        <v/>
      </c>
      <c r="W196" s="117" t="str">
        <f t="shared" ca="1" si="786"/>
        <v/>
      </c>
      <c r="X196" s="118" t="str">
        <f t="shared" si="806"/>
        <v/>
      </c>
      <c r="Y196" s="117" t="str">
        <f t="shared" ca="1" si="787"/>
        <v/>
      </c>
      <c r="Z196" s="118" t="str">
        <f t="shared" si="807"/>
        <v/>
      </c>
      <c r="AA196" s="117" t="str">
        <f t="shared" ca="1" si="788"/>
        <v/>
      </c>
      <c r="AB196" s="118" t="str">
        <f t="shared" si="808"/>
        <v/>
      </c>
      <c r="AC196" s="117" t="str">
        <f t="shared" ca="1" si="789"/>
        <v/>
      </c>
      <c r="AD196" s="118" t="str">
        <f t="shared" si="809"/>
        <v/>
      </c>
      <c r="AE196" s="117" t="str">
        <f t="shared" ca="1" si="790"/>
        <v/>
      </c>
      <c r="AF196" s="118" t="str">
        <f t="shared" si="810"/>
        <v/>
      </c>
      <c r="AG196" s="117" t="str">
        <f t="shared" ca="1" si="791"/>
        <v/>
      </c>
      <c r="AH196" s="118" t="str">
        <f t="shared" si="811"/>
        <v/>
      </c>
      <c r="AI196" s="117" t="str">
        <f t="shared" ca="1" si="792"/>
        <v/>
      </c>
      <c r="AJ196" s="118" t="str">
        <f t="shared" si="812"/>
        <v/>
      </c>
      <c r="AK196" s="117" t="str">
        <f t="shared" ca="1" si="793"/>
        <v/>
      </c>
      <c r="AL196" s="118" t="str">
        <f t="shared" si="813"/>
        <v/>
      </c>
      <c r="AM196" s="117" t="str">
        <f t="shared" ca="1" si="794"/>
        <v/>
      </c>
      <c r="AN196" s="118" t="str">
        <f t="shared" si="814"/>
        <v/>
      </c>
      <c r="AO196" s="117" t="str">
        <f t="shared" ca="1" si="795"/>
        <v/>
      </c>
      <c r="AP196" s="118" t="str">
        <f t="shared" si="815"/>
        <v/>
      </c>
      <c r="AQ196" s="117" t="str">
        <f t="shared" ca="1" si="796"/>
        <v/>
      </c>
      <c r="AR196" s="118" t="str">
        <f t="shared" si="816"/>
        <v/>
      </c>
    </row>
    <row r="197" spans="1:44" s="110" customFormat="1" ht="21" hidden="1" customHeight="1" x14ac:dyDescent="0.25">
      <c r="A197" s="328"/>
      <c r="B197" s="116" t="str">
        <f t="shared" si="774"/>
        <v/>
      </c>
      <c r="C197" s="117" t="str">
        <f t="shared" ca="1" si="775"/>
        <v/>
      </c>
      <c r="D197" s="118" t="str">
        <f t="shared" si="797"/>
        <v/>
      </c>
      <c r="E197" s="117" t="str">
        <f t="shared" ca="1" si="776"/>
        <v/>
      </c>
      <c r="F197" s="118" t="str">
        <f t="shared" si="777"/>
        <v/>
      </c>
      <c r="G197" s="117" t="str">
        <f t="shared" ca="1" si="778"/>
        <v/>
      </c>
      <c r="H197" s="118" t="str">
        <f t="shared" si="798"/>
        <v/>
      </c>
      <c r="I197" s="201" t="str">
        <f t="shared" ca="1" si="779"/>
        <v/>
      </c>
      <c r="J197" s="118" t="str">
        <f t="shared" si="799"/>
        <v/>
      </c>
      <c r="K197" s="117" t="str">
        <f t="shared" ca="1" si="780"/>
        <v/>
      </c>
      <c r="L197" s="118" t="str">
        <f t="shared" si="800"/>
        <v/>
      </c>
      <c r="M197" s="117" t="str">
        <f t="shared" ca="1" si="781"/>
        <v/>
      </c>
      <c r="N197" s="118" t="str">
        <f t="shared" si="801"/>
        <v/>
      </c>
      <c r="O197" s="117" t="str">
        <f t="shared" ca="1" si="782"/>
        <v/>
      </c>
      <c r="P197" s="118" t="str">
        <f t="shared" si="802"/>
        <v/>
      </c>
      <c r="Q197" s="117" t="str">
        <f t="shared" ca="1" si="783"/>
        <v/>
      </c>
      <c r="R197" s="118" t="str">
        <f t="shared" si="803"/>
        <v/>
      </c>
      <c r="S197" s="117" t="str">
        <f t="shared" ca="1" si="784"/>
        <v/>
      </c>
      <c r="T197" s="118" t="str">
        <f t="shared" si="804"/>
        <v/>
      </c>
      <c r="U197" s="117" t="str">
        <f t="shared" ca="1" si="785"/>
        <v/>
      </c>
      <c r="V197" s="118" t="str">
        <f t="shared" si="805"/>
        <v/>
      </c>
      <c r="W197" s="117" t="str">
        <f t="shared" ca="1" si="786"/>
        <v/>
      </c>
      <c r="X197" s="118" t="str">
        <f t="shared" si="806"/>
        <v/>
      </c>
      <c r="Y197" s="117" t="str">
        <f t="shared" ca="1" si="787"/>
        <v/>
      </c>
      <c r="Z197" s="118" t="str">
        <f t="shared" si="807"/>
        <v/>
      </c>
      <c r="AA197" s="117" t="str">
        <f t="shared" ca="1" si="788"/>
        <v/>
      </c>
      <c r="AB197" s="118" t="str">
        <f t="shared" si="808"/>
        <v/>
      </c>
      <c r="AC197" s="117" t="str">
        <f t="shared" ca="1" si="789"/>
        <v/>
      </c>
      <c r="AD197" s="118" t="str">
        <f t="shared" si="809"/>
        <v/>
      </c>
      <c r="AE197" s="117" t="str">
        <f t="shared" ca="1" si="790"/>
        <v/>
      </c>
      <c r="AF197" s="118" t="str">
        <f t="shared" si="810"/>
        <v/>
      </c>
      <c r="AG197" s="117" t="str">
        <f t="shared" ca="1" si="791"/>
        <v/>
      </c>
      <c r="AH197" s="118" t="str">
        <f t="shared" si="811"/>
        <v/>
      </c>
      <c r="AI197" s="117" t="str">
        <f t="shared" ca="1" si="792"/>
        <v/>
      </c>
      <c r="AJ197" s="118" t="str">
        <f t="shared" si="812"/>
        <v/>
      </c>
      <c r="AK197" s="117" t="str">
        <f t="shared" ca="1" si="793"/>
        <v/>
      </c>
      <c r="AL197" s="118" t="str">
        <f t="shared" si="813"/>
        <v/>
      </c>
      <c r="AM197" s="117" t="str">
        <f t="shared" ca="1" si="794"/>
        <v/>
      </c>
      <c r="AN197" s="118" t="str">
        <f t="shared" si="814"/>
        <v/>
      </c>
      <c r="AO197" s="117" t="str">
        <f t="shared" ca="1" si="795"/>
        <v/>
      </c>
      <c r="AP197" s="118" t="str">
        <f t="shared" si="815"/>
        <v/>
      </c>
      <c r="AQ197" s="117" t="str">
        <f t="shared" ca="1" si="796"/>
        <v/>
      </c>
      <c r="AR197" s="118" t="str">
        <f t="shared" si="816"/>
        <v/>
      </c>
    </row>
    <row r="198" spans="1:44" s="110" customFormat="1" ht="21" hidden="1" customHeight="1" x14ac:dyDescent="0.25">
      <c r="A198" s="328"/>
      <c r="B198" s="116" t="str">
        <f t="shared" si="774"/>
        <v/>
      </c>
      <c r="C198" s="117" t="str">
        <f t="shared" ca="1" si="775"/>
        <v/>
      </c>
      <c r="D198" s="118" t="str">
        <f t="shared" si="797"/>
        <v/>
      </c>
      <c r="E198" s="117" t="str">
        <f t="shared" ca="1" si="776"/>
        <v/>
      </c>
      <c r="F198" s="118" t="str">
        <f t="shared" si="777"/>
        <v/>
      </c>
      <c r="G198" s="117" t="str">
        <f t="shared" ca="1" si="778"/>
        <v/>
      </c>
      <c r="H198" s="118" t="str">
        <f t="shared" si="798"/>
        <v/>
      </c>
      <c r="I198" s="201" t="str">
        <f t="shared" ca="1" si="779"/>
        <v/>
      </c>
      <c r="J198" s="118" t="str">
        <f t="shared" si="799"/>
        <v/>
      </c>
      <c r="K198" s="117" t="str">
        <f t="shared" ca="1" si="780"/>
        <v/>
      </c>
      <c r="L198" s="118" t="str">
        <f t="shared" si="800"/>
        <v/>
      </c>
      <c r="M198" s="117" t="str">
        <f t="shared" ca="1" si="781"/>
        <v/>
      </c>
      <c r="N198" s="118" t="str">
        <f t="shared" si="801"/>
        <v/>
      </c>
      <c r="O198" s="117" t="str">
        <f t="shared" ca="1" si="782"/>
        <v/>
      </c>
      <c r="P198" s="118" t="str">
        <f t="shared" si="802"/>
        <v/>
      </c>
      <c r="Q198" s="117" t="str">
        <f t="shared" ca="1" si="783"/>
        <v/>
      </c>
      <c r="R198" s="118" t="str">
        <f t="shared" si="803"/>
        <v/>
      </c>
      <c r="S198" s="117" t="str">
        <f t="shared" ca="1" si="784"/>
        <v/>
      </c>
      <c r="T198" s="118" t="str">
        <f t="shared" si="804"/>
        <v/>
      </c>
      <c r="U198" s="117" t="str">
        <f t="shared" ca="1" si="785"/>
        <v/>
      </c>
      <c r="V198" s="118" t="str">
        <f t="shared" si="805"/>
        <v/>
      </c>
      <c r="W198" s="117" t="str">
        <f t="shared" ca="1" si="786"/>
        <v/>
      </c>
      <c r="X198" s="118" t="str">
        <f t="shared" si="806"/>
        <v/>
      </c>
      <c r="Y198" s="117" t="str">
        <f t="shared" ca="1" si="787"/>
        <v/>
      </c>
      <c r="Z198" s="118" t="str">
        <f t="shared" si="807"/>
        <v/>
      </c>
      <c r="AA198" s="117" t="str">
        <f t="shared" ca="1" si="788"/>
        <v/>
      </c>
      <c r="AB198" s="118" t="str">
        <f t="shared" si="808"/>
        <v/>
      </c>
      <c r="AC198" s="117" t="str">
        <f t="shared" ca="1" si="789"/>
        <v/>
      </c>
      <c r="AD198" s="118" t="str">
        <f t="shared" si="809"/>
        <v/>
      </c>
      <c r="AE198" s="117" t="str">
        <f t="shared" ca="1" si="790"/>
        <v/>
      </c>
      <c r="AF198" s="118" t="str">
        <f t="shared" si="810"/>
        <v/>
      </c>
      <c r="AG198" s="117" t="str">
        <f t="shared" ca="1" si="791"/>
        <v/>
      </c>
      <c r="AH198" s="118" t="str">
        <f t="shared" si="811"/>
        <v/>
      </c>
      <c r="AI198" s="117" t="str">
        <f t="shared" ca="1" si="792"/>
        <v/>
      </c>
      <c r="AJ198" s="118" t="str">
        <f t="shared" si="812"/>
        <v/>
      </c>
      <c r="AK198" s="117" t="str">
        <f t="shared" ca="1" si="793"/>
        <v/>
      </c>
      <c r="AL198" s="118" t="str">
        <f t="shared" si="813"/>
        <v/>
      </c>
      <c r="AM198" s="117" t="str">
        <f t="shared" ca="1" si="794"/>
        <v/>
      </c>
      <c r="AN198" s="118" t="str">
        <f t="shared" si="814"/>
        <v/>
      </c>
      <c r="AO198" s="117" t="str">
        <f t="shared" ca="1" si="795"/>
        <v/>
      </c>
      <c r="AP198" s="118" t="str">
        <f t="shared" si="815"/>
        <v/>
      </c>
      <c r="AQ198" s="117" t="str">
        <f t="shared" ca="1" si="796"/>
        <v/>
      </c>
      <c r="AR198" s="118" t="str">
        <f t="shared" si="816"/>
        <v/>
      </c>
    </row>
    <row r="199" spans="1:44" s="110" customFormat="1" ht="21" hidden="1" customHeight="1" x14ac:dyDescent="0.25">
      <c r="A199" s="328"/>
      <c r="B199" s="116" t="str">
        <f t="shared" si="774"/>
        <v/>
      </c>
      <c r="C199" s="117" t="str">
        <f t="shared" ca="1" si="775"/>
        <v/>
      </c>
      <c r="D199" s="118" t="str">
        <f t="shared" si="797"/>
        <v/>
      </c>
      <c r="E199" s="117" t="str">
        <f t="shared" ca="1" si="776"/>
        <v/>
      </c>
      <c r="F199" s="118" t="str">
        <f t="shared" si="777"/>
        <v/>
      </c>
      <c r="G199" s="117" t="str">
        <f t="shared" ca="1" si="778"/>
        <v/>
      </c>
      <c r="H199" s="118" t="str">
        <f t="shared" si="798"/>
        <v/>
      </c>
      <c r="I199" s="201" t="str">
        <f t="shared" ca="1" si="779"/>
        <v/>
      </c>
      <c r="J199" s="118" t="str">
        <f t="shared" si="799"/>
        <v/>
      </c>
      <c r="K199" s="117" t="str">
        <f t="shared" ca="1" si="780"/>
        <v/>
      </c>
      <c r="L199" s="118" t="str">
        <f t="shared" si="800"/>
        <v/>
      </c>
      <c r="M199" s="117" t="str">
        <f t="shared" ca="1" si="781"/>
        <v/>
      </c>
      <c r="N199" s="118" t="str">
        <f t="shared" si="801"/>
        <v/>
      </c>
      <c r="O199" s="117" t="str">
        <f t="shared" ca="1" si="782"/>
        <v/>
      </c>
      <c r="P199" s="118" t="str">
        <f t="shared" si="802"/>
        <v/>
      </c>
      <c r="Q199" s="117" t="str">
        <f t="shared" ca="1" si="783"/>
        <v/>
      </c>
      <c r="R199" s="118" t="str">
        <f t="shared" si="803"/>
        <v/>
      </c>
      <c r="S199" s="117" t="str">
        <f t="shared" ca="1" si="784"/>
        <v/>
      </c>
      <c r="T199" s="118" t="str">
        <f t="shared" si="804"/>
        <v/>
      </c>
      <c r="U199" s="117" t="str">
        <f t="shared" ca="1" si="785"/>
        <v/>
      </c>
      <c r="V199" s="118" t="str">
        <f t="shared" si="805"/>
        <v/>
      </c>
      <c r="W199" s="117" t="str">
        <f t="shared" ca="1" si="786"/>
        <v/>
      </c>
      <c r="X199" s="118" t="str">
        <f t="shared" si="806"/>
        <v/>
      </c>
      <c r="Y199" s="117" t="str">
        <f t="shared" ca="1" si="787"/>
        <v/>
      </c>
      <c r="Z199" s="118" t="str">
        <f t="shared" si="807"/>
        <v/>
      </c>
      <c r="AA199" s="117" t="str">
        <f t="shared" ca="1" si="788"/>
        <v/>
      </c>
      <c r="AB199" s="118" t="str">
        <f t="shared" si="808"/>
        <v/>
      </c>
      <c r="AC199" s="117" t="str">
        <f t="shared" ca="1" si="789"/>
        <v/>
      </c>
      <c r="AD199" s="118" t="str">
        <f t="shared" si="809"/>
        <v/>
      </c>
      <c r="AE199" s="117" t="str">
        <f t="shared" ca="1" si="790"/>
        <v/>
      </c>
      <c r="AF199" s="118" t="str">
        <f t="shared" si="810"/>
        <v/>
      </c>
      <c r="AG199" s="117" t="str">
        <f t="shared" ca="1" si="791"/>
        <v/>
      </c>
      <c r="AH199" s="118" t="str">
        <f t="shared" si="811"/>
        <v/>
      </c>
      <c r="AI199" s="117" t="str">
        <f t="shared" ca="1" si="792"/>
        <v/>
      </c>
      <c r="AJ199" s="118" t="str">
        <f t="shared" si="812"/>
        <v/>
      </c>
      <c r="AK199" s="117" t="str">
        <f t="shared" ca="1" si="793"/>
        <v/>
      </c>
      <c r="AL199" s="118" t="str">
        <f t="shared" si="813"/>
        <v/>
      </c>
      <c r="AM199" s="117" t="str">
        <f t="shared" ca="1" si="794"/>
        <v/>
      </c>
      <c r="AN199" s="118" t="str">
        <f t="shared" si="814"/>
        <v/>
      </c>
      <c r="AO199" s="117" t="str">
        <f t="shared" ca="1" si="795"/>
        <v/>
      </c>
      <c r="AP199" s="118" t="str">
        <f t="shared" si="815"/>
        <v/>
      </c>
      <c r="AQ199" s="117" t="str">
        <f t="shared" ca="1" si="796"/>
        <v/>
      </c>
      <c r="AR199" s="118" t="str">
        <f t="shared" si="816"/>
        <v/>
      </c>
    </row>
    <row r="200" spans="1:44" s="110" customFormat="1" ht="21" hidden="1" customHeight="1" x14ac:dyDescent="0.25">
      <c r="A200" s="328"/>
      <c r="B200" s="116" t="str">
        <f t="shared" si="774"/>
        <v/>
      </c>
      <c r="C200" s="117" t="str">
        <f t="shared" ca="1" si="775"/>
        <v/>
      </c>
      <c r="D200" s="118" t="str">
        <f t="shared" si="797"/>
        <v/>
      </c>
      <c r="E200" s="117" t="str">
        <f t="shared" ref="E200:E218" ca="1" si="817">IF($E$8="Habilitado",IF($A200="","",ROUND(VLOOKUP($A200,OFERENTE_2,16,FALSE),2)),"")</f>
        <v/>
      </c>
      <c r="F200" s="118" t="str">
        <f t="shared" si="777"/>
        <v/>
      </c>
      <c r="G200" s="117" t="str">
        <f t="shared" ref="G200:G218" ca="1" si="818">IF($G$8="Habilitado",IF($A200="","",ROUND(VLOOKUP($A200,OFERENTE_3,16,FALSE),2)),"")</f>
        <v/>
      </c>
      <c r="H200" s="118" t="str">
        <f t="shared" si="798"/>
        <v/>
      </c>
      <c r="I200" s="201" t="str">
        <f t="shared" ref="I200:I218" ca="1" si="819">IF($I$8="Habilitado",IF($A200="","",ROUND(VLOOKUP($A200,OFERENTE_4,16,FALSE),2)),"")</f>
        <v/>
      </c>
      <c r="J200" s="118" t="str">
        <f t="shared" si="799"/>
        <v/>
      </c>
      <c r="K200" s="117" t="str">
        <f t="shared" ref="K200:K218" ca="1" si="820">IF($K$8="Habilitado",IF($A200="","",ROUND(VLOOKUP($A200,OFERENTE_5,16,FALSE),2)),"")</f>
        <v/>
      </c>
      <c r="L200" s="118" t="str">
        <f t="shared" si="800"/>
        <v/>
      </c>
      <c r="M200" s="117" t="str">
        <f t="shared" ref="M200:M218" ca="1" si="821">IF($M$8="Habilitado",IF($A200="","",ROUND(VLOOKUP($A200,OFERENTE_6,16,FALSE),2)),"")</f>
        <v/>
      </c>
      <c r="N200" s="118" t="str">
        <f t="shared" si="801"/>
        <v/>
      </c>
      <c r="O200" s="117" t="str">
        <f t="shared" ref="O200:O218" ca="1" si="822">IF($O$8="Habilitado",IF($A200="","",ROUND(VLOOKUP($A200,OFERENTE_7,16,FALSE),2)),"")</f>
        <v/>
      </c>
      <c r="P200" s="118" t="str">
        <f t="shared" si="802"/>
        <v/>
      </c>
      <c r="Q200" s="117" t="str">
        <f t="shared" ref="Q200:Q218" ca="1" si="823">IF($Q$8="Habilitado",IF($A200="","",ROUND(VLOOKUP($A200,OFERENTE_8,16,FALSE),2)),"")</f>
        <v/>
      </c>
      <c r="R200" s="118" t="str">
        <f t="shared" si="803"/>
        <v/>
      </c>
      <c r="S200" s="117" t="str">
        <f t="shared" ref="S200:S218" ca="1" si="824">IF($S$8="Habilitado",IF($A200="","",ROUND(VLOOKUP($A200,OFERENTE_9,16,FALSE),2)),"")</f>
        <v/>
      </c>
      <c r="T200" s="118" t="str">
        <f t="shared" si="804"/>
        <v/>
      </c>
      <c r="U200" s="117" t="str">
        <f t="shared" ref="U200:U218" ca="1" si="825">IF($U$8="Habilitado",IF($A200="","",ROUND(VLOOKUP($A200,OFERENTE_10,16,FALSE),2)),"")</f>
        <v/>
      </c>
      <c r="V200" s="118" t="str">
        <f t="shared" si="805"/>
        <v/>
      </c>
      <c r="W200" s="117" t="str">
        <f t="shared" ref="W200:W218" ca="1" si="826">IF($W$8="Habilitado",IF($A200="","",ROUND(VLOOKUP($A200,OFERENTE_11,16,FALSE),2)),"")</f>
        <v/>
      </c>
      <c r="X200" s="118" t="str">
        <f t="shared" si="806"/>
        <v/>
      </c>
      <c r="Y200" s="117" t="str">
        <f t="shared" ref="Y200:Y218" ca="1" si="827">IF($Y$8="Habilitado",IF($A200="","",ROUND(VLOOKUP($A200,OFERENTE_12,16,FALSE),2)),"")</f>
        <v/>
      </c>
      <c r="Z200" s="118" t="str">
        <f t="shared" si="807"/>
        <v/>
      </c>
      <c r="AA200" s="117" t="str">
        <f t="shared" ref="AA200:AA218" ca="1" si="828">IF($AA$8="Habilitado",IF($A200="","",ROUND(VLOOKUP($A200,OFERENTE_13,16,FALSE),2)),"")</f>
        <v/>
      </c>
      <c r="AB200" s="118" t="str">
        <f t="shared" si="808"/>
        <v/>
      </c>
      <c r="AC200" s="117" t="str">
        <f t="shared" ref="AC200:AC218" ca="1" si="829">IF($AC$8="Habilitado",IF($A200="","",ROUND(VLOOKUP($A200,OFERENTE_14,16,FALSE),2)),"")</f>
        <v/>
      </c>
      <c r="AD200" s="118" t="str">
        <f t="shared" si="809"/>
        <v/>
      </c>
      <c r="AE200" s="117" t="str">
        <f t="shared" ref="AE200:AE218" ca="1" si="830">IF($AE$8="Habilitado",IF($A200="","",ROUND(VLOOKUP($A200,OFERENTE_15,16,FALSE),2)),"")</f>
        <v/>
      </c>
      <c r="AF200" s="118" t="str">
        <f t="shared" si="810"/>
        <v/>
      </c>
      <c r="AG200" s="117" t="str">
        <f t="shared" ref="AG200:AG218" ca="1" si="831">IF($AG$8="Habilitado",IF($A200="","",ROUND(VLOOKUP($A200,OFERENTE_16,16,FALSE),2)),"")</f>
        <v/>
      </c>
      <c r="AH200" s="118" t="str">
        <f t="shared" si="811"/>
        <v/>
      </c>
      <c r="AI200" s="117" t="str">
        <f t="shared" ref="AI200:AI218" ca="1" si="832">IF($AI$8="Habilitado",IF($A200="","",ROUND(VLOOKUP($A200,OFERENTE_17,16,FALSE),2)),"")</f>
        <v/>
      </c>
      <c r="AJ200" s="118" t="str">
        <f t="shared" si="812"/>
        <v/>
      </c>
      <c r="AK200" s="117" t="str">
        <f t="shared" ref="AK200:AK218" ca="1" si="833">IF($AK$8="Habilitado",IF($A200="","",ROUND(VLOOKUP($A200,OFERENTE_18,16,FALSE),2)),"")</f>
        <v/>
      </c>
      <c r="AL200" s="118" t="str">
        <f t="shared" si="813"/>
        <v/>
      </c>
      <c r="AM200" s="117" t="str">
        <f t="shared" ref="AM200:AM218" ca="1" si="834">IF($AM$8="Habilitado",IF($A200="","",ROUND(VLOOKUP($A200,OFERENTE_19,16,FALSE),2)),"")</f>
        <v/>
      </c>
      <c r="AN200" s="118" t="str">
        <f t="shared" si="814"/>
        <v/>
      </c>
      <c r="AO200" s="117" t="str">
        <f t="shared" ref="AO200:AO218" ca="1" si="835">IF($AO$8="Habilitado",IF($A200="","",ROUND(VLOOKUP($A200,OFERENTE_20,16,FALSE),2)),"")</f>
        <v/>
      </c>
      <c r="AP200" s="118" t="str">
        <f t="shared" si="815"/>
        <v/>
      </c>
      <c r="AQ200" s="117" t="str">
        <f t="shared" ref="AQ200:AQ218" ca="1" si="836">IF($AQ$8="Habilitado",IF($A200="","",ROUND(VLOOKUP($A200,OFERENTE_21,16,FALSE),2)),"")</f>
        <v/>
      </c>
      <c r="AR200" s="118" t="str">
        <f t="shared" si="816"/>
        <v/>
      </c>
    </row>
    <row r="201" spans="1:44" s="110" customFormat="1" ht="21" hidden="1" customHeight="1" x14ac:dyDescent="0.25">
      <c r="A201" s="328"/>
      <c r="B201" s="116" t="str">
        <f t="shared" si="774"/>
        <v/>
      </c>
      <c r="C201" s="117" t="str">
        <f t="shared" ca="1" si="775"/>
        <v/>
      </c>
      <c r="D201" s="118" t="str">
        <f t="shared" si="797"/>
        <v/>
      </c>
      <c r="E201" s="117" t="str">
        <f t="shared" ca="1" si="817"/>
        <v/>
      </c>
      <c r="F201" s="118" t="str">
        <f t="shared" si="777"/>
        <v/>
      </c>
      <c r="G201" s="117" t="str">
        <f t="shared" ca="1" si="818"/>
        <v/>
      </c>
      <c r="H201" s="118" t="str">
        <f t="shared" si="798"/>
        <v/>
      </c>
      <c r="I201" s="201" t="str">
        <f t="shared" ca="1" si="819"/>
        <v/>
      </c>
      <c r="J201" s="118" t="str">
        <f t="shared" si="799"/>
        <v/>
      </c>
      <c r="K201" s="117" t="str">
        <f t="shared" ca="1" si="820"/>
        <v/>
      </c>
      <c r="L201" s="118" t="str">
        <f t="shared" si="800"/>
        <v/>
      </c>
      <c r="M201" s="117" t="str">
        <f t="shared" ca="1" si="821"/>
        <v/>
      </c>
      <c r="N201" s="118" t="str">
        <f t="shared" si="801"/>
        <v/>
      </c>
      <c r="O201" s="117" t="str">
        <f t="shared" ca="1" si="822"/>
        <v/>
      </c>
      <c r="P201" s="118" t="str">
        <f t="shared" si="802"/>
        <v/>
      </c>
      <c r="Q201" s="117" t="str">
        <f t="shared" ca="1" si="823"/>
        <v/>
      </c>
      <c r="R201" s="118" t="str">
        <f t="shared" si="803"/>
        <v/>
      </c>
      <c r="S201" s="117" t="str">
        <f t="shared" ca="1" si="824"/>
        <v/>
      </c>
      <c r="T201" s="118" t="str">
        <f t="shared" si="804"/>
        <v/>
      </c>
      <c r="U201" s="117" t="str">
        <f t="shared" ca="1" si="825"/>
        <v/>
      </c>
      <c r="V201" s="118" t="str">
        <f t="shared" si="805"/>
        <v/>
      </c>
      <c r="W201" s="117" t="str">
        <f t="shared" ca="1" si="826"/>
        <v/>
      </c>
      <c r="X201" s="118" t="str">
        <f t="shared" si="806"/>
        <v/>
      </c>
      <c r="Y201" s="117" t="str">
        <f t="shared" ca="1" si="827"/>
        <v/>
      </c>
      <c r="Z201" s="118" t="str">
        <f t="shared" si="807"/>
        <v/>
      </c>
      <c r="AA201" s="117" t="str">
        <f t="shared" ca="1" si="828"/>
        <v/>
      </c>
      <c r="AB201" s="118" t="str">
        <f t="shared" si="808"/>
        <v/>
      </c>
      <c r="AC201" s="117" t="str">
        <f t="shared" ca="1" si="829"/>
        <v/>
      </c>
      <c r="AD201" s="118" t="str">
        <f t="shared" si="809"/>
        <v/>
      </c>
      <c r="AE201" s="117" t="str">
        <f t="shared" ca="1" si="830"/>
        <v/>
      </c>
      <c r="AF201" s="118" t="str">
        <f t="shared" si="810"/>
        <v/>
      </c>
      <c r="AG201" s="117" t="str">
        <f t="shared" ca="1" si="831"/>
        <v/>
      </c>
      <c r="AH201" s="118" t="str">
        <f t="shared" si="811"/>
        <v/>
      </c>
      <c r="AI201" s="117" t="str">
        <f t="shared" ca="1" si="832"/>
        <v/>
      </c>
      <c r="AJ201" s="118" t="str">
        <f t="shared" si="812"/>
        <v/>
      </c>
      <c r="AK201" s="117" t="str">
        <f t="shared" ca="1" si="833"/>
        <v/>
      </c>
      <c r="AL201" s="118" t="str">
        <f t="shared" si="813"/>
        <v/>
      </c>
      <c r="AM201" s="117" t="str">
        <f t="shared" ca="1" si="834"/>
        <v/>
      </c>
      <c r="AN201" s="118" t="str">
        <f t="shared" si="814"/>
        <v/>
      </c>
      <c r="AO201" s="117" t="str">
        <f t="shared" ca="1" si="835"/>
        <v/>
      </c>
      <c r="AP201" s="118" t="str">
        <f t="shared" si="815"/>
        <v/>
      </c>
      <c r="AQ201" s="117" t="str">
        <f t="shared" ca="1" si="836"/>
        <v/>
      </c>
      <c r="AR201" s="118" t="str">
        <f t="shared" si="816"/>
        <v/>
      </c>
    </row>
    <row r="202" spans="1:44" s="110" customFormat="1" ht="21" hidden="1" customHeight="1" x14ac:dyDescent="0.25">
      <c r="A202" s="328"/>
      <c r="B202" s="116" t="str">
        <f t="shared" si="774"/>
        <v/>
      </c>
      <c r="C202" s="117" t="str">
        <f t="shared" ca="1" si="775"/>
        <v/>
      </c>
      <c r="D202" s="118" t="str">
        <f t="shared" si="797"/>
        <v/>
      </c>
      <c r="E202" s="117" t="str">
        <f t="shared" ca="1" si="817"/>
        <v/>
      </c>
      <c r="F202" s="118" t="str">
        <f t="shared" si="777"/>
        <v/>
      </c>
      <c r="G202" s="117" t="str">
        <f t="shared" ca="1" si="818"/>
        <v/>
      </c>
      <c r="H202" s="118" t="str">
        <f t="shared" si="798"/>
        <v/>
      </c>
      <c r="I202" s="201" t="str">
        <f t="shared" ca="1" si="819"/>
        <v/>
      </c>
      <c r="J202" s="118" t="str">
        <f t="shared" si="799"/>
        <v/>
      </c>
      <c r="K202" s="117" t="str">
        <f t="shared" ca="1" si="820"/>
        <v/>
      </c>
      <c r="L202" s="118" t="str">
        <f t="shared" si="800"/>
        <v/>
      </c>
      <c r="M202" s="117" t="str">
        <f t="shared" ca="1" si="821"/>
        <v/>
      </c>
      <c r="N202" s="118" t="str">
        <f t="shared" si="801"/>
        <v/>
      </c>
      <c r="O202" s="117" t="str">
        <f t="shared" ca="1" si="822"/>
        <v/>
      </c>
      <c r="P202" s="118" t="str">
        <f t="shared" si="802"/>
        <v/>
      </c>
      <c r="Q202" s="117" t="str">
        <f t="shared" ca="1" si="823"/>
        <v/>
      </c>
      <c r="R202" s="118" t="str">
        <f t="shared" si="803"/>
        <v/>
      </c>
      <c r="S202" s="117" t="str">
        <f t="shared" ca="1" si="824"/>
        <v/>
      </c>
      <c r="T202" s="118" t="str">
        <f t="shared" si="804"/>
        <v/>
      </c>
      <c r="U202" s="117" t="str">
        <f t="shared" ca="1" si="825"/>
        <v/>
      </c>
      <c r="V202" s="118" t="str">
        <f t="shared" si="805"/>
        <v/>
      </c>
      <c r="W202" s="117" t="str">
        <f t="shared" ca="1" si="826"/>
        <v/>
      </c>
      <c r="X202" s="118" t="str">
        <f t="shared" si="806"/>
        <v/>
      </c>
      <c r="Y202" s="117" t="str">
        <f t="shared" ca="1" si="827"/>
        <v/>
      </c>
      <c r="Z202" s="118" t="str">
        <f t="shared" si="807"/>
        <v/>
      </c>
      <c r="AA202" s="117" t="str">
        <f t="shared" ca="1" si="828"/>
        <v/>
      </c>
      <c r="AB202" s="118" t="str">
        <f t="shared" si="808"/>
        <v/>
      </c>
      <c r="AC202" s="117" t="str">
        <f t="shared" ca="1" si="829"/>
        <v/>
      </c>
      <c r="AD202" s="118" t="str">
        <f t="shared" si="809"/>
        <v/>
      </c>
      <c r="AE202" s="117" t="str">
        <f t="shared" ca="1" si="830"/>
        <v/>
      </c>
      <c r="AF202" s="118" t="str">
        <f t="shared" si="810"/>
        <v/>
      </c>
      <c r="AG202" s="117" t="str">
        <f t="shared" ca="1" si="831"/>
        <v/>
      </c>
      <c r="AH202" s="118" t="str">
        <f t="shared" si="811"/>
        <v/>
      </c>
      <c r="AI202" s="117" t="str">
        <f t="shared" ca="1" si="832"/>
        <v/>
      </c>
      <c r="AJ202" s="118" t="str">
        <f t="shared" si="812"/>
        <v/>
      </c>
      <c r="AK202" s="117" t="str">
        <f t="shared" ca="1" si="833"/>
        <v/>
      </c>
      <c r="AL202" s="118" t="str">
        <f t="shared" si="813"/>
        <v/>
      </c>
      <c r="AM202" s="117" t="str">
        <f t="shared" ca="1" si="834"/>
        <v/>
      </c>
      <c r="AN202" s="118" t="str">
        <f t="shared" si="814"/>
        <v/>
      </c>
      <c r="AO202" s="117" t="str">
        <f t="shared" ca="1" si="835"/>
        <v/>
      </c>
      <c r="AP202" s="118" t="str">
        <f t="shared" si="815"/>
        <v/>
      </c>
      <c r="AQ202" s="117" t="str">
        <f t="shared" ca="1" si="836"/>
        <v/>
      </c>
      <c r="AR202" s="118" t="str">
        <f t="shared" si="816"/>
        <v/>
      </c>
    </row>
    <row r="203" spans="1:44" s="110" customFormat="1" ht="21" hidden="1" customHeight="1" x14ac:dyDescent="0.25">
      <c r="A203" s="328"/>
      <c r="B203" s="116" t="str">
        <f t="shared" si="774"/>
        <v/>
      </c>
      <c r="C203" s="117" t="str">
        <f t="shared" ca="1" si="775"/>
        <v/>
      </c>
      <c r="D203" s="118" t="str">
        <f t="shared" si="797"/>
        <v/>
      </c>
      <c r="E203" s="117" t="str">
        <f t="shared" ca="1" si="817"/>
        <v/>
      </c>
      <c r="F203" s="118" t="str">
        <f t="shared" si="777"/>
        <v/>
      </c>
      <c r="G203" s="117" t="str">
        <f t="shared" ca="1" si="818"/>
        <v/>
      </c>
      <c r="H203" s="118" t="str">
        <f t="shared" si="798"/>
        <v/>
      </c>
      <c r="I203" s="201" t="str">
        <f t="shared" ca="1" si="819"/>
        <v/>
      </c>
      <c r="J203" s="118" t="str">
        <f t="shared" si="799"/>
        <v/>
      </c>
      <c r="K203" s="117" t="str">
        <f t="shared" ca="1" si="820"/>
        <v/>
      </c>
      <c r="L203" s="118" t="str">
        <f t="shared" si="800"/>
        <v/>
      </c>
      <c r="M203" s="117" t="str">
        <f t="shared" ca="1" si="821"/>
        <v/>
      </c>
      <c r="N203" s="118" t="str">
        <f t="shared" si="801"/>
        <v/>
      </c>
      <c r="O203" s="117" t="str">
        <f t="shared" ca="1" si="822"/>
        <v/>
      </c>
      <c r="P203" s="118" t="str">
        <f t="shared" si="802"/>
        <v/>
      </c>
      <c r="Q203" s="117" t="str">
        <f t="shared" ca="1" si="823"/>
        <v/>
      </c>
      <c r="R203" s="118" t="str">
        <f t="shared" si="803"/>
        <v/>
      </c>
      <c r="S203" s="117" t="str">
        <f t="shared" ca="1" si="824"/>
        <v/>
      </c>
      <c r="T203" s="118" t="str">
        <f t="shared" si="804"/>
        <v/>
      </c>
      <c r="U203" s="117" t="str">
        <f t="shared" ca="1" si="825"/>
        <v/>
      </c>
      <c r="V203" s="118" t="str">
        <f t="shared" si="805"/>
        <v/>
      </c>
      <c r="W203" s="117" t="str">
        <f t="shared" ca="1" si="826"/>
        <v/>
      </c>
      <c r="X203" s="118" t="str">
        <f t="shared" si="806"/>
        <v/>
      </c>
      <c r="Y203" s="117" t="str">
        <f t="shared" ca="1" si="827"/>
        <v/>
      </c>
      <c r="Z203" s="118" t="str">
        <f t="shared" si="807"/>
        <v/>
      </c>
      <c r="AA203" s="117" t="str">
        <f t="shared" ca="1" si="828"/>
        <v/>
      </c>
      <c r="AB203" s="118" t="str">
        <f t="shared" si="808"/>
        <v/>
      </c>
      <c r="AC203" s="117" t="str">
        <f t="shared" ca="1" si="829"/>
        <v/>
      </c>
      <c r="AD203" s="118" t="str">
        <f t="shared" si="809"/>
        <v/>
      </c>
      <c r="AE203" s="117" t="str">
        <f t="shared" ca="1" si="830"/>
        <v/>
      </c>
      <c r="AF203" s="118" t="str">
        <f t="shared" si="810"/>
        <v/>
      </c>
      <c r="AG203" s="117" t="str">
        <f t="shared" ca="1" si="831"/>
        <v/>
      </c>
      <c r="AH203" s="118" t="str">
        <f t="shared" si="811"/>
        <v/>
      </c>
      <c r="AI203" s="117" t="str">
        <f t="shared" ca="1" si="832"/>
        <v/>
      </c>
      <c r="AJ203" s="118" t="str">
        <f t="shared" si="812"/>
        <v/>
      </c>
      <c r="AK203" s="117" t="str">
        <f t="shared" ca="1" si="833"/>
        <v/>
      </c>
      <c r="AL203" s="118" t="str">
        <f t="shared" si="813"/>
        <v/>
      </c>
      <c r="AM203" s="117" t="str">
        <f t="shared" ca="1" si="834"/>
        <v/>
      </c>
      <c r="AN203" s="118" t="str">
        <f t="shared" si="814"/>
        <v/>
      </c>
      <c r="AO203" s="117" t="str">
        <f t="shared" ca="1" si="835"/>
        <v/>
      </c>
      <c r="AP203" s="118" t="str">
        <f t="shared" si="815"/>
        <v/>
      </c>
      <c r="AQ203" s="117" t="str">
        <f t="shared" ca="1" si="836"/>
        <v/>
      </c>
      <c r="AR203" s="118" t="str">
        <f t="shared" si="816"/>
        <v/>
      </c>
    </row>
    <row r="204" spans="1:44" s="110" customFormat="1" ht="21" hidden="1" customHeight="1" x14ac:dyDescent="0.25">
      <c r="A204" s="328"/>
      <c r="B204" s="116" t="str">
        <f t="shared" si="774"/>
        <v/>
      </c>
      <c r="C204" s="117" t="str">
        <f t="shared" ca="1" si="775"/>
        <v/>
      </c>
      <c r="D204" s="118" t="str">
        <f t="shared" si="797"/>
        <v/>
      </c>
      <c r="E204" s="117" t="str">
        <f t="shared" ca="1" si="817"/>
        <v/>
      </c>
      <c r="F204" s="118" t="str">
        <f t="shared" si="777"/>
        <v/>
      </c>
      <c r="G204" s="117" t="str">
        <f t="shared" ca="1" si="818"/>
        <v/>
      </c>
      <c r="H204" s="118" t="str">
        <f t="shared" si="798"/>
        <v/>
      </c>
      <c r="I204" s="201" t="str">
        <f t="shared" ca="1" si="819"/>
        <v/>
      </c>
      <c r="J204" s="118" t="str">
        <f t="shared" si="799"/>
        <v/>
      </c>
      <c r="K204" s="117" t="str">
        <f t="shared" ca="1" si="820"/>
        <v/>
      </c>
      <c r="L204" s="118" t="str">
        <f t="shared" si="800"/>
        <v/>
      </c>
      <c r="M204" s="117" t="str">
        <f t="shared" ca="1" si="821"/>
        <v/>
      </c>
      <c r="N204" s="118" t="str">
        <f t="shared" si="801"/>
        <v/>
      </c>
      <c r="O204" s="117" t="str">
        <f t="shared" ca="1" si="822"/>
        <v/>
      </c>
      <c r="P204" s="118" t="str">
        <f t="shared" si="802"/>
        <v/>
      </c>
      <c r="Q204" s="117" t="str">
        <f t="shared" ca="1" si="823"/>
        <v/>
      </c>
      <c r="R204" s="118" t="str">
        <f t="shared" si="803"/>
        <v/>
      </c>
      <c r="S204" s="117" t="str">
        <f t="shared" ca="1" si="824"/>
        <v/>
      </c>
      <c r="T204" s="118" t="str">
        <f t="shared" si="804"/>
        <v/>
      </c>
      <c r="U204" s="117" t="str">
        <f t="shared" ca="1" si="825"/>
        <v/>
      </c>
      <c r="V204" s="118" t="str">
        <f t="shared" si="805"/>
        <v/>
      </c>
      <c r="W204" s="117" t="str">
        <f t="shared" ca="1" si="826"/>
        <v/>
      </c>
      <c r="X204" s="118" t="str">
        <f t="shared" si="806"/>
        <v/>
      </c>
      <c r="Y204" s="117" t="str">
        <f t="shared" ca="1" si="827"/>
        <v/>
      </c>
      <c r="Z204" s="118" t="str">
        <f t="shared" si="807"/>
        <v/>
      </c>
      <c r="AA204" s="117" t="str">
        <f t="shared" ca="1" si="828"/>
        <v/>
      </c>
      <c r="AB204" s="118" t="str">
        <f t="shared" si="808"/>
        <v/>
      </c>
      <c r="AC204" s="117" t="str">
        <f t="shared" ca="1" si="829"/>
        <v/>
      </c>
      <c r="AD204" s="118" t="str">
        <f t="shared" si="809"/>
        <v/>
      </c>
      <c r="AE204" s="117" t="str">
        <f t="shared" ca="1" si="830"/>
        <v/>
      </c>
      <c r="AF204" s="118" t="str">
        <f t="shared" si="810"/>
        <v/>
      </c>
      <c r="AG204" s="117" t="str">
        <f t="shared" ca="1" si="831"/>
        <v/>
      </c>
      <c r="AH204" s="118" t="str">
        <f t="shared" si="811"/>
        <v/>
      </c>
      <c r="AI204" s="117" t="str">
        <f t="shared" ca="1" si="832"/>
        <v/>
      </c>
      <c r="AJ204" s="118" t="str">
        <f t="shared" si="812"/>
        <v/>
      </c>
      <c r="AK204" s="117" t="str">
        <f t="shared" ca="1" si="833"/>
        <v/>
      </c>
      <c r="AL204" s="118" t="str">
        <f t="shared" si="813"/>
        <v/>
      </c>
      <c r="AM204" s="117" t="str">
        <f t="shared" ca="1" si="834"/>
        <v/>
      </c>
      <c r="AN204" s="118" t="str">
        <f t="shared" si="814"/>
        <v/>
      </c>
      <c r="AO204" s="117" t="str">
        <f t="shared" ca="1" si="835"/>
        <v/>
      </c>
      <c r="AP204" s="118" t="str">
        <f t="shared" si="815"/>
        <v/>
      </c>
      <c r="AQ204" s="117" t="str">
        <f t="shared" ca="1" si="836"/>
        <v/>
      </c>
      <c r="AR204" s="118" t="str">
        <f t="shared" si="816"/>
        <v/>
      </c>
    </row>
    <row r="205" spans="1:44" s="110" customFormat="1" ht="21" hidden="1" customHeight="1" x14ac:dyDescent="0.25">
      <c r="A205" s="328"/>
      <c r="B205" s="116" t="str">
        <f t="shared" si="774"/>
        <v/>
      </c>
      <c r="C205" s="117" t="str">
        <f t="shared" ca="1" si="775"/>
        <v/>
      </c>
      <c r="D205" s="118" t="str">
        <f t="shared" si="797"/>
        <v/>
      </c>
      <c r="E205" s="117" t="str">
        <f t="shared" ca="1" si="817"/>
        <v/>
      </c>
      <c r="F205" s="118" t="str">
        <f t="shared" si="777"/>
        <v/>
      </c>
      <c r="G205" s="117" t="str">
        <f t="shared" ca="1" si="818"/>
        <v/>
      </c>
      <c r="H205" s="118" t="str">
        <f t="shared" si="798"/>
        <v/>
      </c>
      <c r="I205" s="201" t="str">
        <f t="shared" ca="1" si="819"/>
        <v/>
      </c>
      <c r="J205" s="118" t="str">
        <f t="shared" si="799"/>
        <v/>
      </c>
      <c r="K205" s="117" t="str">
        <f t="shared" ca="1" si="820"/>
        <v/>
      </c>
      <c r="L205" s="118" t="str">
        <f t="shared" si="800"/>
        <v/>
      </c>
      <c r="M205" s="117" t="str">
        <f t="shared" ca="1" si="821"/>
        <v/>
      </c>
      <c r="N205" s="118" t="str">
        <f t="shared" si="801"/>
        <v/>
      </c>
      <c r="O205" s="117" t="str">
        <f t="shared" ca="1" si="822"/>
        <v/>
      </c>
      <c r="P205" s="118" t="str">
        <f t="shared" si="802"/>
        <v/>
      </c>
      <c r="Q205" s="117" t="str">
        <f t="shared" ca="1" si="823"/>
        <v/>
      </c>
      <c r="R205" s="118" t="str">
        <f t="shared" si="803"/>
        <v/>
      </c>
      <c r="S205" s="117" t="str">
        <f t="shared" ca="1" si="824"/>
        <v/>
      </c>
      <c r="T205" s="118" t="str">
        <f t="shared" si="804"/>
        <v/>
      </c>
      <c r="U205" s="117" t="str">
        <f t="shared" ca="1" si="825"/>
        <v/>
      </c>
      <c r="V205" s="118" t="str">
        <f t="shared" si="805"/>
        <v/>
      </c>
      <c r="W205" s="117" t="str">
        <f t="shared" ca="1" si="826"/>
        <v/>
      </c>
      <c r="X205" s="118" t="str">
        <f t="shared" si="806"/>
        <v/>
      </c>
      <c r="Y205" s="117" t="str">
        <f t="shared" ca="1" si="827"/>
        <v/>
      </c>
      <c r="Z205" s="118" t="str">
        <f t="shared" si="807"/>
        <v/>
      </c>
      <c r="AA205" s="117" t="str">
        <f t="shared" ca="1" si="828"/>
        <v/>
      </c>
      <c r="AB205" s="118" t="str">
        <f t="shared" si="808"/>
        <v/>
      </c>
      <c r="AC205" s="117" t="str">
        <f t="shared" ca="1" si="829"/>
        <v/>
      </c>
      <c r="AD205" s="118" t="str">
        <f t="shared" si="809"/>
        <v/>
      </c>
      <c r="AE205" s="117" t="str">
        <f t="shared" ca="1" si="830"/>
        <v/>
      </c>
      <c r="AF205" s="118" t="str">
        <f t="shared" si="810"/>
        <v/>
      </c>
      <c r="AG205" s="117" t="str">
        <f t="shared" ca="1" si="831"/>
        <v/>
      </c>
      <c r="AH205" s="118" t="str">
        <f t="shared" si="811"/>
        <v/>
      </c>
      <c r="AI205" s="117" t="str">
        <f t="shared" ca="1" si="832"/>
        <v/>
      </c>
      <c r="AJ205" s="118" t="str">
        <f t="shared" si="812"/>
        <v/>
      </c>
      <c r="AK205" s="117" t="str">
        <f t="shared" ca="1" si="833"/>
        <v/>
      </c>
      <c r="AL205" s="118" t="str">
        <f t="shared" si="813"/>
        <v/>
      </c>
      <c r="AM205" s="117" t="str">
        <f t="shared" ca="1" si="834"/>
        <v/>
      </c>
      <c r="AN205" s="118" t="str">
        <f t="shared" si="814"/>
        <v/>
      </c>
      <c r="AO205" s="117" t="str">
        <f t="shared" ca="1" si="835"/>
        <v/>
      </c>
      <c r="AP205" s="118" t="str">
        <f t="shared" si="815"/>
        <v/>
      </c>
      <c r="AQ205" s="117" t="str">
        <f t="shared" ca="1" si="836"/>
        <v/>
      </c>
      <c r="AR205" s="118" t="str">
        <f t="shared" si="816"/>
        <v/>
      </c>
    </row>
    <row r="206" spans="1:44" s="110" customFormat="1" ht="21" hidden="1" customHeight="1" x14ac:dyDescent="0.25">
      <c r="A206" s="328"/>
      <c r="B206" s="116" t="str">
        <f t="shared" si="774"/>
        <v/>
      </c>
      <c r="C206" s="117" t="str">
        <f t="shared" ca="1" si="775"/>
        <v/>
      </c>
      <c r="D206" s="118" t="str">
        <f t="shared" si="797"/>
        <v/>
      </c>
      <c r="E206" s="117" t="str">
        <f t="shared" ca="1" si="817"/>
        <v/>
      </c>
      <c r="F206" s="118" t="str">
        <f t="shared" si="777"/>
        <v/>
      </c>
      <c r="G206" s="117" t="str">
        <f t="shared" ca="1" si="818"/>
        <v/>
      </c>
      <c r="H206" s="118" t="str">
        <f t="shared" si="798"/>
        <v/>
      </c>
      <c r="I206" s="201" t="str">
        <f t="shared" ca="1" si="819"/>
        <v/>
      </c>
      <c r="J206" s="118" t="str">
        <f t="shared" si="799"/>
        <v/>
      </c>
      <c r="K206" s="117" t="str">
        <f t="shared" ca="1" si="820"/>
        <v/>
      </c>
      <c r="L206" s="118" t="str">
        <f t="shared" si="800"/>
        <v/>
      </c>
      <c r="M206" s="117" t="str">
        <f t="shared" ca="1" si="821"/>
        <v/>
      </c>
      <c r="N206" s="118" t="str">
        <f t="shared" si="801"/>
        <v/>
      </c>
      <c r="O206" s="117" t="str">
        <f t="shared" ca="1" si="822"/>
        <v/>
      </c>
      <c r="P206" s="118" t="str">
        <f t="shared" si="802"/>
        <v/>
      </c>
      <c r="Q206" s="117" t="str">
        <f t="shared" ca="1" si="823"/>
        <v/>
      </c>
      <c r="R206" s="118" t="str">
        <f t="shared" si="803"/>
        <v/>
      </c>
      <c r="S206" s="117" t="str">
        <f t="shared" ca="1" si="824"/>
        <v/>
      </c>
      <c r="T206" s="118" t="str">
        <f t="shared" si="804"/>
        <v/>
      </c>
      <c r="U206" s="117" t="str">
        <f t="shared" ca="1" si="825"/>
        <v/>
      </c>
      <c r="V206" s="118" t="str">
        <f t="shared" si="805"/>
        <v/>
      </c>
      <c r="W206" s="117" t="str">
        <f t="shared" ca="1" si="826"/>
        <v/>
      </c>
      <c r="X206" s="118" t="str">
        <f t="shared" si="806"/>
        <v/>
      </c>
      <c r="Y206" s="117" t="str">
        <f t="shared" ca="1" si="827"/>
        <v/>
      </c>
      <c r="Z206" s="118" t="str">
        <f t="shared" si="807"/>
        <v/>
      </c>
      <c r="AA206" s="117" t="str">
        <f t="shared" ca="1" si="828"/>
        <v/>
      </c>
      <c r="AB206" s="118" t="str">
        <f t="shared" si="808"/>
        <v/>
      </c>
      <c r="AC206" s="117" t="str">
        <f t="shared" ca="1" si="829"/>
        <v/>
      </c>
      <c r="AD206" s="118" t="str">
        <f t="shared" si="809"/>
        <v/>
      </c>
      <c r="AE206" s="117" t="str">
        <f t="shared" ca="1" si="830"/>
        <v/>
      </c>
      <c r="AF206" s="118" t="str">
        <f t="shared" si="810"/>
        <v/>
      </c>
      <c r="AG206" s="117" t="str">
        <f t="shared" ca="1" si="831"/>
        <v/>
      </c>
      <c r="AH206" s="118" t="str">
        <f t="shared" si="811"/>
        <v/>
      </c>
      <c r="AI206" s="117" t="str">
        <f t="shared" ca="1" si="832"/>
        <v/>
      </c>
      <c r="AJ206" s="118" t="str">
        <f t="shared" si="812"/>
        <v/>
      </c>
      <c r="AK206" s="117" t="str">
        <f t="shared" ca="1" si="833"/>
        <v/>
      </c>
      <c r="AL206" s="118" t="str">
        <f t="shared" si="813"/>
        <v/>
      </c>
      <c r="AM206" s="117" t="str">
        <f t="shared" ca="1" si="834"/>
        <v/>
      </c>
      <c r="AN206" s="118" t="str">
        <f t="shared" si="814"/>
        <v/>
      </c>
      <c r="AO206" s="117" t="str">
        <f t="shared" ca="1" si="835"/>
        <v/>
      </c>
      <c r="AP206" s="118" t="str">
        <f t="shared" si="815"/>
        <v/>
      </c>
      <c r="AQ206" s="117" t="str">
        <f t="shared" ca="1" si="836"/>
        <v/>
      </c>
      <c r="AR206" s="118" t="str">
        <f t="shared" si="816"/>
        <v/>
      </c>
    </row>
    <row r="207" spans="1:44" s="110" customFormat="1" ht="21" hidden="1" customHeight="1" x14ac:dyDescent="0.25">
      <c r="A207" s="328"/>
      <c r="B207" s="116" t="str">
        <f t="shared" si="774"/>
        <v/>
      </c>
      <c r="C207" s="117" t="str">
        <f t="shared" ca="1" si="775"/>
        <v/>
      </c>
      <c r="D207" s="118" t="str">
        <f t="shared" si="797"/>
        <v/>
      </c>
      <c r="E207" s="117" t="str">
        <f t="shared" ca="1" si="817"/>
        <v/>
      </c>
      <c r="F207" s="118" t="str">
        <f t="shared" si="777"/>
        <v/>
      </c>
      <c r="G207" s="117" t="str">
        <f t="shared" ca="1" si="818"/>
        <v/>
      </c>
      <c r="H207" s="118" t="str">
        <f t="shared" si="798"/>
        <v/>
      </c>
      <c r="I207" s="201" t="str">
        <f t="shared" ca="1" si="819"/>
        <v/>
      </c>
      <c r="J207" s="118" t="str">
        <f t="shared" si="799"/>
        <v/>
      </c>
      <c r="K207" s="117" t="str">
        <f t="shared" ca="1" si="820"/>
        <v/>
      </c>
      <c r="L207" s="118" t="str">
        <f t="shared" si="800"/>
        <v/>
      </c>
      <c r="M207" s="117" t="str">
        <f t="shared" ca="1" si="821"/>
        <v/>
      </c>
      <c r="N207" s="118" t="str">
        <f t="shared" si="801"/>
        <v/>
      </c>
      <c r="O207" s="117" t="str">
        <f t="shared" ca="1" si="822"/>
        <v/>
      </c>
      <c r="P207" s="118" t="str">
        <f t="shared" si="802"/>
        <v/>
      </c>
      <c r="Q207" s="117" t="str">
        <f t="shared" ca="1" si="823"/>
        <v/>
      </c>
      <c r="R207" s="118" t="str">
        <f t="shared" si="803"/>
        <v/>
      </c>
      <c r="S207" s="117" t="str">
        <f t="shared" ca="1" si="824"/>
        <v/>
      </c>
      <c r="T207" s="118" t="str">
        <f t="shared" si="804"/>
        <v/>
      </c>
      <c r="U207" s="117" t="str">
        <f t="shared" ca="1" si="825"/>
        <v/>
      </c>
      <c r="V207" s="118" t="str">
        <f t="shared" si="805"/>
        <v/>
      </c>
      <c r="W207" s="117" t="str">
        <f t="shared" ca="1" si="826"/>
        <v/>
      </c>
      <c r="X207" s="118" t="str">
        <f t="shared" si="806"/>
        <v/>
      </c>
      <c r="Y207" s="117" t="str">
        <f t="shared" ca="1" si="827"/>
        <v/>
      </c>
      <c r="Z207" s="118" t="str">
        <f t="shared" si="807"/>
        <v/>
      </c>
      <c r="AA207" s="117" t="str">
        <f t="shared" ca="1" si="828"/>
        <v/>
      </c>
      <c r="AB207" s="118" t="str">
        <f t="shared" si="808"/>
        <v/>
      </c>
      <c r="AC207" s="117" t="str">
        <f t="shared" ca="1" si="829"/>
        <v/>
      </c>
      <c r="AD207" s="118" t="str">
        <f t="shared" si="809"/>
        <v/>
      </c>
      <c r="AE207" s="117" t="str">
        <f t="shared" ca="1" si="830"/>
        <v/>
      </c>
      <c r="AF207" s="118" t="str">
        <f t="shared" si="810"/>
        <v/>
      </c>
      <c r="AG207" s="117" t="str">
        <f t="shared" ca="1" si="831"/>
        <v/>
      </c>
      <c r="AH207" s="118" t="str">
        <f t="shared" si="811"/>
        <v/>
      </c>
      <c r="AI207" s="117" t="str">
        <f t="shared" ca="1" si="832"/>
        <v/>
      </c>
      <c r="AJ207" s="118" t="str">
        <f t="shared" si="812"/>
        <v/>
      </c>
      <c r="AK207" s="117" t="str">
        <f t="shared" ca="1" si="833"/>
        <v/>
      </c>
      <c r="AL207" s="118" t="str">
        <f t="shared" si="813"/>
        <v/>
      </c>
      <c r="AM207" s="117" t="str">
        <f t="shared" ca="1" si="834"/>
        <v/>
      </c>
      <c r="AN207" s="118" t="str">
        <f t="shared" si="814"/>
        <v/>
      </c>
      <c r="AO207" s="117" t="str">
        <f t="shared" ca="1" si="835"/>
        <v/>
      </c>
      <c r="AP207" s="118" t="str">
        <f t="shared" si="815"/>
        <v/>
      </c>
      <c r="AQ207" s="117" t="str">
        <f t="shared" ca="1" si="836"/>
        <v/>
      </c>
      <c r="AR207" s="118" t="str">
        <f t="shared" si="816"/>
        <v/>
      </c>
    </row>
    <row r="208" spans="1:44" s="110" customFormat="1" ht="21" hidden="1" customHeight="1" x14ac:dyDescent="0.25">
      <c r="A208" s="328"/>
      <c r="B208" s="116" t="str">
        <f t="shared" si="774"/>
        <v/>
      </c>
      <c r="C208" s="117" t="str">
        <f t="shared" ca="1" si="775"/>
        <v/>
      </c>
      <c r="D208" s="118" t="str">
        <f t="shared" si="797"/>
        <v/>
      </c>
      <c r="E208" s="117" t="str">
        <f t="shared" ca="1" si="817"/>
        <v/>
      </c>
      <c r="F208" s="118" t="str">
        <f t="shared" si="777"/>
        <v/>
      </c>
      <c r="G208" s="117" t="str">
        <f t="shared" ca="1" si="818"/>
        <v/>
      </c>
      <c r="H208" s="118" t="str">
        <f t="shared" si="798"/>
        <v/>
      </c>
      <c r="I208" s="201" t="str">
        <f t="shared" ca="1" si="819"/>
        <v/>
      </c>
      <c r="J208" s="118" t="str">
        <f t="shared" si="799"/>
        <v/>
      </c>
      <c r="K208" s="117" t="str">
        <f t="shared" ca="1" si="820"/>
        <v/>
      </c>
      <c r="L208" s="118" t="str">
        <f t="shared" si="800"/>
        <v/>
      </c>
      <c r="M208" s="117" t="str">
        <f t="shared" ca="1" si="821"/>
        <v/>
      </c>
      <c r="N208" s="118" t="str">
        <f t="shared" si="801"/>
        <v/>
      </c>
      <c r="O208" s="117" t="str">
        <f t="shared" ca="1" si="822"/>
        <v/>
      </c>
      <c r="P208" s="118" t="str">
        <f t="shared" si="802"/>
        <v/>
      </c>
      <c r="Q208" s="117" t="str">
        <f t="shared" ca="1" si="823"/>
        <v/>
      </c>
      <c r="R208" s="118" t="str">
        <f t="shared" si="803"/>
        <v/>
      </c>
      <c r="S208" s="117" t="str">
        <f t="shared" ca="1" si="824"/>
        <v/>
      </c>
      <c r="T208" s="118" t="str">
        <f t="shared" si="804"/>
        <v/>
      </c>
      <c r="U208" s="117" t="str">
        <f t="shared" ca="1" si="825"/>
        <v/>
      </c>
      <c r="V208" s="118" t="str">
        <f t="shared" si="805"/>
        <v/>
      </c>
      <c r="W208" s="117" t="str">
        <f t="shared" ca="1" si="826"/>
        <v/>
      </c>
      <c r="X208" s="118" t="str">
        <f t="shared" si="806"/>
        <v/>
      </c>
      <c r="Y208" s="117" t="str">
        <f t="shared" ca="1" si="827"/>
        <v/>
      </c>
      <c r="Z208" s="118" t="str">
        <f t="shared" si="807"/>
        <v/>
      </c>
      <c r="AA208" s="117" t="str">
        <f t="shared" ca="1" si="828"/>
        <v/>
      </c>
      <c r="AB208" s="118" t="str">
        <f t="shared" si="808"/>
        <v/>
      </c>
      <c r="AC208" s="117" t="str">
        <f t="shared" ca="1" si="829"/>
        <v/>
      </c>
      <c r="AD208" s="118" t="str">
        <f t="shared" si="809"/>
        <v/>
      </c>
      <c r="AE208" s="117" t="str">
        <f t="shared" ca="1" si="830"/>
        <v/>
      </c>
      <c r="AF208" s="118" t="str">
        <f t="shared" si="810"/>
        <v/>
      </c>
      <c r="AG208" s="117" t="str">
        <f t="shared" ca="1" si="831"/>
        <v/>
      </c>
      <c r="AH208" s="118" t="str">
        <f t="shared" si="811"/>
        <v/>
      </c>
      <c r="AI208" s="117" t="str">
        <f t="shared" ca="1" si="832"/>
        <v/>
      </c>
      <c r="AJ208" s="118" t="str">
        <f t="shared" si="812"/>
        <v/>
      </c>
      <c r="AK208" s="117" t="str">
        <f t="shared" ca="1" si="833"/>
        <v/>
      </c>
      <c r="AL208" s="118" t="str">
        <f t="shared" si="813"/>
        <v/>
      </c>
      <c r="AM208" s="117" t="str">
        <f t="shared" ca="1" si="834"/>
        <v/>
      </c>
      <c r="AN208" s="118" t="str">
        <f t="shared" si="814"/>
        <v/>
      </c>
      <c r="AO208" s="117" t="str">
        <f t="shared" ca="1" si="835"/>
        <v/>
      </c>
      <c r="AP208" s="118" t="str">
        <f t="shared" si="815"/>
        <v/>
      </c>
      <c r="AQ208" s="117" t="str">
        <f t="shared" ca="1" si="836"/>
        <v/>
      </c>
      <c r="AR208" s="118" t="str">
        <f t="shared" si="816"/>
        <v/>
      </c>
    </row>
    <row r="209" spans="1:44" s="110" customFormat="1" ht="26.25" hidden="1" customHeight="1" x14ac:dyDescent="0.25">
      <c r="A209" s="328"/>
      <c r="B209" s="116" t="str">
        <f t="shared" si="774"/>
        <v/>
      </c>
      <c r="C209" s="117" t="str">
        <f t="shared" ca="1" si="775"/>
        <v/>
      </c>
      <c r="D209" s="118" t="str">
        <f t="shared" si="797"/>
        <v/>
      </c>
      <c r="E209" s="117" t="str">
        <f t="shared" ca="1" si="817"/>
        <v/>
      </c>
      <c r="F209" s="118" t="str">
        <f t="shared" si="777"/>
        <v/>
      </c>
      <c r="G209" s="117" t="str">
        <f t="shared" ca="1" si="818"/>
        <v/>
      </c>
      <c r="H209" s="118" t="str">
        <f t="shared" si="798"/>
        <v/>
      </c>
      <c r="I209" s="201" t="str">
        <f t="shared" ca="1" si="819"/>
        <v/>
      </c>
      <c r="J209" s="118" t="str">
        <f t="shared" si="799"/>
        <v/>
      </c>
      <c r="K209" s="117" t="str">
        <f t="shared" ca="1" si="820"/>
        <v/>
      </c>
      <c r="L209" s="118" t="str">
        <f t="shared" si="800"/>
        <v/>
      </c>
      <c r="M209" s="117" t="str">
        <f t="shared" ca="1" si="821"/>
        <v/>
      </c>
      <c r="N209" s="118" t="str">
        <f t="shared" si="801"/>
        <v/>
      </c>
      <c r="O209" s="117" t="str">
        <f t="shared" ca="1" si="822"/>
        <v/>
      </c>
      <c r="P209" s="118" t="str">
        <f t="shared" si="802"/>
        <v/>
      </c>
      <c r="Q209" s="117" t="str">
        <f t="shared" ca="1" si="823"/>
        <v/>
      </c>
      <c r="R209" s="118" t="str">
        <f t="shared" si="803"/>
        <v/>
      </c>
      <c r="S209" s="117" t="str">
        <f t="shared" ca="1" si="824"/>
        <v/>
      </c>
      <c r="T209" s="118" t="str">
        <f t="shared" si="804"/>
        <v/>
      </c>
      <c r="U209" s="117" t="str">
        <f t="shared" ca="1" si="825"/>
        <v/>
      </c>
      <c r="V209" s="118" t="str">
        <f t="shared" si="805"/>
        <v/>
      </c>
      <c r="W209" s="117" t="str">
        <f t="shared" ca="1" si="826"/>
        <v/>
      </c>
      <c r="X209" s="118" t="str">
        <f t="shared" si="806"/>
        <v/>
      </c>
      <c r="Y209" s="117" t="str">
        <f t="shared" ca="1" si="827"/>
        <v/>
      </c>
      <c r="Z209" s="118" t="str">
        <f t="shared" si="807"/>
        <v/>
      </c>
      <c r="AA209" s="117" t="str">
        <f t="shared" ca="1" si="828"/>
        <v/>
      </c>
      <c r="AB209" s="118" t="str">
        <f t="shared" si="808"/>
        <v/>
      </c>
      <c r="AC209" s="117" t="str">
        <f t="shared" ca="1" si="829"/>
        <v/>
      </c>
      <c r="AD209" s="118" t="str">
        <f t="shared" si="809"/>
        <v/>
      </c>
      <c r="AE209" s="117" t="str">
        <f t="shared" ca="1" si="830"/>
        <v/>
      </c>
      <c r="AF209" s="118" t="str">
        <f t="shared" si="810"/>
        <v/>
      </c>
      <c r="AG209" s="117" t="str">
        <f t="shared" ca="1" si="831"/>
        <v/>
      </c>
      <c r="AH209" s="118" t="str">
        <f t="shared" si="811"/>
        <v/>
      </c>
      <c r="AI209" s="117" t="str">
        <f t="shared" ca="1" si="832"/>
        <v/>
      </c>
      <c r="AJ209" s="118" t="str">
        <f t="shared" si="812"/>
        <v/>
      </c>
      <c r="AK209" s="117" t="str">
        <f t="shared" ca="1" si="833"/>
        <v/>
      </c>
      <c r="AL209" s="118" t="str">
        <f t="shared" si="813"/>
        <v/>
      </c>
      <c r="AM209" s="117" t="str">
        <f t="shared" ca="1" si="834"/>
        <v/>
      </c>
      <c r="AN209" s="118" t="str">
        <f t="shared" si="814"/>
        <v/>
      </c>
      <c r="AO209" s="117" t="str">
        <f t="shared" ca="1" si="835"/>
        <v/>
      </c>
      <c r="AP209" s="118" t="str">
        <f t="shared" si="815"/>
        <v/>
      </c>
      <c r="AQ209" s="117" t="str">
        <f t="shared" ca="1" si="836"/>
        <v/>
      </c>
      <c r="AR209" s="118" t="str">
        <f t="shared" si="816"/>
        <v/>
      </c>
    </row>
    <row r="210" spans="1:44" ht="24.75" hidden="1" customHeight="1" x14ac:dyDescent="0.25">
      <c r="A210" s="328"/>
      <c r="B210" s="116" t="str">
        <f t="shared" si="774"/>
        <v/>
      </c>
      <c r="C210" s="117" t="str">
        <f t="shared" ca="1" si="775"/>
        <v/>
      </c>
      <c r="D210" s="118" t="str">
        <f t="shared" si="797"/>
        <v/>
      </c>
      <c r="E210" s="117" t="str">
        <f t="shared" ca="1" si="817"/>
        <v/>
      </c>
      <c r="F210" s="118" t="str">
        <f t="shared" si="777"/>
        <v/>
      </c>
      <c r="G210" s="117" t="str">
        <f t="shared" ca="1" si="818"/>
        <v/>
      </c>
      <c r="H210" s="118" t="str">
        <f t="shared" si="798"/>
        <v/>
      </c>
      <c r="I210" s="201" t="str">
        <f t="shared" ca="1" si="819"/>
        <v/>
      </c>
      <c r="J210" s="118" t="str">
        <f t="shared" si="799"/>
        <v/>
      </c>
      <c r="K210" s="117" t="str">
        <f t="shared" ca="1" si="820"/>
        <v/>
      </c>
      <c r="L210" s="118" t="str">
        <f t="shared" si="800"/>
        <v/>
      </c>
      <c r="M210" s="117" t="str">
        <f t="shared" ca="1" si="821"/>
        <v/>
      </c>
      <c r="N210" s="118" t="str">
        <f t="shared" si="801"/>
        <v/>
      </c>
      <c r="O210" s="117" t="str">
        <f t="shared" ca="1" si="822"/>
        <v/>
      </c>
      <c r="P210" s="118" t="str">
        <f t="shared" si="802"/>
        <v/>
      </c>
      <c r="Q210" s="117" t="str">
        <f t="shared" ca="1" si="823"/>
        <v/>
      </c>
      <c r="R210" s="118" t="str">
        <f t="shared" si="803"/>
        <v/>
      </c>
      <c r="S210" s="117" t="str">
        <f t="shared" ca="1" si="824"/>
        <v/>
      </c>
      <c r="T210" s="118" t="str">
        <f t="shared" si="804"/>
        <v/>
      </c>
      <c r="U210" s="117" t="str">
        <f t="shared" ca="1" si="825"/>
        <v/>
      </c>
      <c r="V210" s="118" t="str">
        <f t="shared" si="805"/>
        <v/>
      </c>
      <c r="W210" s="117" t="str">
        <f t="shared" ca="1" si="826"/>
        <v/>
      </c>
      <c r="X210" s="118" t="str">
        <f t="shared" si="806"/>
        <v/>
      </c>
      <c r="Y210" s="117" t="str">
        <f t="shared" ca="1" si="827"/>
        <v/>
      </c>
      <c r="Z210" s="118" t="str">
        <f t="shared" si="807"/>
        <v/>
      </c>
      <c r="AA210" s="117" t="str">
        <f t="shared" ca="1" si="828"/>
        <v/>
      </c>
      <c r="AB210" s="118" t="str">
        <f t="shared" si="808"/>
        <v/>
      </c>
      <c r="AC210" s="117" t="str">
        <f t="shared" ca="1" si="829"/>
        <v/>
      </c>
      <c r="AD210" s="118" t="str">
        <f t="shared" si="809"/>
        <v/>
      </c>
      <c r="AE210" s="117" t="str">
        <f t="shared" ca="1" si="830"/>
        <v/>
      </c>
      <c r="AF210" s="118" t="str">
        <f t="shared" si="810"/>
        <v/>
      </c>
      <c r="AG210" s="117" t="str">
        <f t="shared" ca="1" si="831"/>
        <v/>
      </c>
      <c r="AH210" s="118" t="str">
        <f t="shared" si="811"/>
        <v/>
      </c>
      <c r="AI210" s="117" t="str">
        <f t="shared" ca="1" si="832"/>
        <v/>
      </c>
      <c r="AJ210" s="118" t="str">
        <f t="shared" si="812"/>
        <v/>
      </c>
      <c r="AK210" s="117" t="str">
        <f t="shared" ca="1" si="833"/>
        <v/>
      </c>
      <c r="AL210" s="118" t="str">
        <f t="shared" si="813"/>
        <v/>
      </c>
      <c r="AM210" s="117" t="str">
        <f t="shared" ca="1" si="834"/>
        <v/>
      </c>
      <c r="AN210" s="118" t="str">
        <f t="shared" si="814"/>
        <v/>
      </c>
      <c r="AO210" s="117" t="str">
        <f t="shared" ca="1" si="835"/>
        <v/>
      </c>
      <c r="AP210" s="118" t="str">
        <f t="shared" si="815"/>
        <v/>
      </c>
      <c r="AQ210" s="117" t="str">
        <f t="shared" ca="1" si="836"/>
        <v/>
      </c>
      <c r="AR210" s="118" t="str">
        <f t="shared" si="816"/>
        <v/>
      </c>
    </row>
    <row r="211" spans="1:44" ht="21" hidden="1" customHeight="1" x14ac:dyDescent="0.25">
      <c r="A211" s="328"/>
      <c r="B211" s="116" t="str">
        <f t="shared" si="774"/>
        <v/>
      </c>
      <c r="C211" s="117" t="str">
        <f t="shared" ca="1" si="775"/>
        <v/>
      </c>
      <c r="D211" s="118" t="str">
        <f t="shared" si="797"/>
        <v/>
      </c>
      <c r="E211" s="117" t="str">
        <f t="shared" ca="1" si="817"/>
        <v/>
      </c>
      <c r="F211" s="118" t="str">
        <f t="shared" si="777"/>
        <v/>
      </c>
      <c r="G211" s="117" t="str">
        <f t="shared" ca="1" si="818"/>
        <v/>
      </c>
      <c r="H211" s="118" t="str">
        <f t="shared" si="798"/>
        <v/>
      </c>
      <c r="I211" s="201" t="str">
        <f t="shared" ca="1" si="819"/>
        <v/>
      </c>
      <c r="J211" s="118" t="str">
        <f t="shared" si="799"/>
        <v/>
      </c>
      <c r="K211" s="117" t="str">
        <f t="shared" ca="1" si="820"/>
        <v/>
      </c>
      <c r="L211" s="118" t="str">
        <f t="shared" si="800"/>
        <v/>
      </c>
      <c r="M211" s="117" t="str">
        <f t="shared" ca="1" si="821"/>
        <v/>
      </c>
      <c r="N211" s="118" t="str">
        <f t="shared" si="801"/>
        <v/>
      </c>
      <c r="O211" s="117" t="str">
        <f t="shared" ca="1" si="822"/>
        <v/>
      </c>
      <c r="P211" s="118" t="str">
        <f t="shared" si="802"/>
        <v/>
      </c>
      <c r="Q211" s="117" t="str">
        <f t="shared" ca="1" si="823"/>
        <v/>
      </c>
      <c r="R211" s="118" t="str">
        <f t="shared" si="803"/>
        <v/>
      </c>
      <c r="S211" s="117" t="str">
        <f t="shared" ca="1" si="824"/>
        <v/>
      </c>
      <c r="T211" s="118" t="str">
        <f t="shared" si="804"/>
        <v/>
      </c>
      <c r="U211" s="117" t="str">
        <f t="shared" ca="1" si="825"/>
        <v/>
      </c>
      <c r="V211" s="118" t="str">
        <f t="shared" si="805"/>
        <v/>
      </c>
      <c r="W211" s="117" t="str">
        <f t="shared" ca="1" si="826"/>
        <v/>
      </c>
      <c r="X211" s="118" t="str">
        <f t="shared" si="806"/>
        <v/>
      </c>
      <c r="Y211" s="117" t="str">
        <f t="shared" ca="1" si="827"/>
        <v/>
      </c>
      <c r="Z211" s="118" t="str">
        <f t="shared" si="807"/>
        <v/>
      </c>
      <c r="AA211" s="117" t="str">
        <f t="shared" ca="1" si="828"/>
        <v/>
      </c>
      <c r="AB211" s="118" t="str">
        <f t="shared" si="808"/>
        <v/>
      </c>
      <c r="AC211" s="117" t="str">
        <f t="shared" ca="1" si="829"/>
        <v/>
      </c>
      <c r="AD211" s="118" t="str">
        <f t="shared" si="809"/>
        <v/>
      </c>
      <c r="AE211" s="117" t="str">
        <f t="shared" ca="1" si="830"/>
        <v/>
      </c>
      <c r="AF211" s="118" t="str">
        <f t="shared" si="810"/>
        <v/>
      </c>
      <c r="AG211" s="117" t="str">
        <f t="shared" ca="1" si="831"/>
        <v/>
      </c>
      <c r="AH211" s="118" t="str">
        <f t="shared" si="811"/>
        <v/>
      </c>
      <c r="AI211" s="117" t="str">
        <f t="shared" ca="1" si="832"/>
        <v/>
      </c>
      <c r="AJ211" s="118" t="str">
        <f t="shared" si="812"/>
        <v/>
      </c>
      <c r="AK211" s="117" t="str">
        <f t="shared" ca="1" si="833"/>
        <v/>
      </c>
      <c r="AL211" s="118" t="str">
        <f t="shared" si="813"/>
        <v/>
      </c>
      <c r="AM211" s="117" t="str">
        <f t="shared" ca="1" si="834"/>
        <v/>
      </c>
      <c r="AN211" s="118" t="str">
        <f t="shared" si="814"/>
        <v/>
      </c>
      <c r="AO211" s="117" t="str">
        <f t="shared" ca="1" si="835"/>
        <v/>
      </c>
      <c r="AP211" s="118" t="str">
        <f t="shared" si="815"/>
        <v/>
      </c>
      <c r="AQ211" s="117" t="str">
        <f t="shared" ca="1" si="836"/>
        <v/>
      </c>
      <c r="AR211" s="118" t="str">
        <f t="shared" si="816"/>
        <v/>
      </c>
    </row>
    <row r="212" spans="1:44" ht="24.75" hidden="1" customHeight="1" x14ac:dyDescent="0.25">
      <c r="A212" s="328"/>
      <c r="B212" s="116" t="str">
        <f t="shared" si="774"/>
        <v/>
      </c>
      <c r="C212" s="117" t="str">
        <f t="shared" ca="1" si="775"/>
        <v/>
      </c>
      <c r="D212" s="118" t="str">
        <f t="shared" si="797"/>
        <v/>
      </c>
      <c r="E212" s="117" t="str">
        <f t="shared" ca="1" si="817"/>
        <v/>
      </c>
      <c r="F212" s="118" t="str">
        <f t="shared" si="777"/>
        <v/>
      </c>
      <c r="G212" s="117" t="str">
        <f t="shared" ca="1" si="818"/>
        <v/>
      </c>
      <c r="H212" s="118" t="str">
        <f t="shared" si="798"/>
        <v/>
      </c>
      <c r="I212" s="201" t="str">
        <f t="shared" ca="1" si="819"/>
        <v/>
      </c>
      <c r="J212" s="118" t="str">
        <f t="shared" si="799"/>
        <v/>
      </c>
      <c r="K212" s="117" t="str">
        <f t="shared" ca="1" si="820"/>
        <v/>
      </c>
      <c r="L212" s="118" t="str">
        <f t="shared" si="800"/>
        <v/>
      </c>
      <c r="M212" s="117" t="str">
        <f t="shared" ca="1" si="821"/>
        <v/>
      </c>
      <c r="N212" s="118" t="str">
        <f t="shared" si="801"/>
        <v/>
      </c>
      <c r="O212" s="117" t="str">
        <f t="shared" ca="1" si="822"/>
        <v/>
      </c>
      <c r="P212" s="118" t="str">
        <f t="shared" si="802"/>
        <v/>
      </c>
      <c r="Q212" s="117" t="str">
        <f t="shared" ca="1" si="823"/>
        <v/>
      </c>
      <c r="R212" s="118" t="str">
        <f t="shared" si="803"/>
        <v/>
      </c>
      <c r="S212" s="117" t="str">
        <f t="shared" ca="1" si="824"/>
        <v/>
      </c>
      <c r="T212" s="118" t="str">
        <f t="shared" si="804"/>
        <v/>
      </c>
      <c r="U212" s="117" t="str">
        <f t="shared" ca="1" si="825"/>
        <v/>
      </c>
      <c r="V212" s="118" t="str">
        <f t="shared" si="805"/>
        <v/>
      </c>
      <c r="W212" s="117" t="str">
        <f t="shared" ca="1" si="826"/>
        <v/>
      </c>
      <c r="X212" s="118" t="str">
        <f t="shared" si="806"/>
        <v/>
      </c>
      <c r="Y212" s="117" t="str">
        <f t="shared" ca="1" si="827"/>
        <v/>
      </c>
      <c r="Z212" s="118" t="str">
        <f t="shared" si="807"/>
        <v/>
      </c>
      <c r="AA212" s="117" t="str">
        <f t="shared" ca="1" si="828"/>
        <v/>
      </c>
      <c r="AB212" s="118" t="str">
        <f t="shared" si="808"/>
        <v/>
      </c>
      <c r="AC212" s="117" t="str">
        <f t="shared" ca="1" si="829"/>
        <v/>
      </c>
      <c r="AD212" s="118" t="str">
        <f t="shared" si="809"/>
        <v/>
      </c>
      <c r="AE212" s="117" t="str">
        <f t="shared" ca="1" si="830"/>
        <v/>
      </c>
      <c r="AF212" s="118" t="str">
        <f t="shared" si="810"/>
        <v/>
      </c>
      <c r="AG212" s="117" t="str">
        <f t="shared" ca="1" si="831"/>
        <v/>
      </c>
      <c r="AH212" s="118" t="str">
        <f t="shared" si="811"/>
        <v/>
      </c>
      <c r="AI212" s="117" t="str">
        <f t="shared" ca="1" si="832"/>
        <v/>
      </c>
      <c r="AJ212" s="118" t="str">
        <f t="shared" si="812"/>
        <v/>
      </c>
      <c r="AK212" s="117" t="str">
        <f t="shared" ca="1" si="833"/>
        <v/>
      </c>
      <c r="AL212" s="118" t="str">
        <f t="shared" si="813"/>
        <v/>
      </c>
      <c r="AM212" s="117" t="str">
        <f t="shared" ca="1" si="834"/>
        <v/>
      </c>
      <c r="AN212" s="118" t="str">
        <f t="shared" si="814"/>
        <v/>
      </c>
      <c r="AO212" s="117" t="str">
        <f t="shared" ca="1" si="835"/>
        <v/>
      </c>
      <c r="AP212" s="118" t="str">
        <f t="shared" si="815"/>
        <v/>
      </c>
      <c r="AQ212" s="117" t="str">
        <f t="shared" ca="1" si="836"/>
        <v/>
      </c>
      <c r="AR212" s="118" t="str">
        <f t="shared" si="816"/>
        <v/>
      </c>
    </row>
    <row r="213" spans="1:44" ht="22.5" hidden="1" customHeight="1" x14ac:dyDescent="0.25">
      <c r="A213" s="328"/>
      <c r="B213" s="116" t="str">
        <f t="shared" si="774"/>
        <v/>
      </c>
      <c r="C213" s="117" t="str">
        <f t="shared" ca="1" si="775"/>
        <v/>
      </c>
      <c r="D213" s="118" t="str">
        <f t="shared" si="797"/>
        <v/>
      </c>
      <c r="E213" s="117" t="str">
        <f t="shared" ca="1" si="817"/>
        <v/>
      </c>
      <c r="F213" s="118" t="str">
        <f t="shared" si="777"/>
        <v/>
      </c>
      <c r="G213" s="117" t="str">
        <f t="shared" ca="1" si="818"/>
        <v/>
      </c>
      <c r="H213" s="118" t="str">
        <f t="shared" si="798"/>
        <v/>
      </c>
      <c r="I213" s="201" t="str">
        <f t="shared" ca="1" si="819"/>
        <v/>
      </c>
      <c r="J213" s="118" t="str">
        <f t="shared" si="799"/>
        <v/>
      </c>
      <c r="K213" s="117" t="str">
        <f t="shared" ca="1" si="820"/>
        <v/>
      </c>
      <c r="L213" s="118" t="str">
        <f t="shared" si="800"/>
        <v/>
      </c>
      <c r="M213" s="117" t="str">
        <f t="shared" ca="1" si="821"/>
        <v/>
      </c>
      <c r="N213" s="118" t="str">
        <f t="shared" si="801"/>
        <v/>
      </c>
      <c r="O213" s="117" t="str">
        <f t="shared" ca="1" si="822"/>
        <v/>
      </c>
      <c r="P213" s="118" t="str">
        <f t="shared" si="802"/>
        <v/>
      </c>
      <c r="Q213" s="117" t="str">
        <f t="shared" ca="1" si="823"/>
        <v/>
      </c>
      <c r="R213" s="118" t="str">
        <f t="shared" si="803"/>
        <v/>
      </c>
      <c r="S213" s="117" t="str">
        <f t="shared" ca="1" si="824"/>
        <v/>
      </c>
      <c r="T213" s="118" t="str">
        <f t="shared" si="804"/>
        <v/>
      </c>
      <c r="U213" s="117" t="str">
        <f t="shared" ca="1" si="825"/>
        <v/>
      </c>
      <c r="V213" s="118" t="str">
        <f t="shared" si="805"/>
        <v/>
      </c>
      <c r="W213" s="117" t="str">
        <f t="shared" ca="1" si="826"/>
        <v/>
      </c>
      <c r="X213" s="118" t="str">
        <f t="shared" si="806"/>
        <v/>
      </c>
      <c r="Y213" s="117" t="str">
        <f t="shared" ca="1" si="827"/>
        <v/>
      </c>
      <c r="Z213" s="118" t="str">
        <f t="shared" si="807"/>
        <v/>
      </c>
      <c r="AA213" s="117" t="str">
        <f t="shared" ca="1" si="828"/>
        <v/>
      </c>
      <c r="AB213" s="118" t="str">
        <f t="shared" si="808"/>
        <v/>
      </c>
      <c r="AC213" s="117" t="str">
        <f t="shared" ca="1" si="829"/>
        <v/>
      </c>
      <c r="AD213" s="118" t="str">
        <f t="shared" si="809"/>
        <v/>
      </c>
      <c r="AE213" s="117" t="str">
        <f t="shared" ca="1" si="830"/>
        <v/>
      </c>
      <c r="AF213" s="118" t="str">
        <f t="shared" si="810"/>
        <v/>
      </c>
      <c r="AG213" s="117" t="str">
        <f t="shared" ca="1" si="831"/>
        <v/>
      </c>
      <c r="AH213" s="118" t="str">
        <f t="shared" si="811"/>
        <v/>
      </c>
      <c r="AI213" s="117" t="str">
        <f t="shared" ca="1" si="832"/>
        <v/>
      </c>
      <c r="AJ213" s="118" t="str">
        <f t="shared" si="812"/>
        <v/>
      </c>
      <c r="AK213" s="117" t="str">
        <f t="shared" ca="1" si="833"/>
        <v/>
      </c>
      <c r="AL213" s="118" t="str">
        <f t="shared" si="813"/>
        <v/>
      </c>
      <c r="AM213" s="117" t="str">
        <f t="shared" ca="1" si="834"/>
        <v/>
      </c>
      <c r="AN213" s="118" t="str">
        <f t="shared" si="814"/>
        <v/>
      </c>
      <c r="AO213" s="117" t="str">
        <f t="shared" ca="1" si="835"/>
        <v/>
      </c>
      <c r="AP213" s="118" t="str">
        <f t="shared" si="815"/>
        <v/>
      </c>
      <c r="AQ213" s="117" t="str">
        <f t="shared" ca="1" si="836"/>
        <v/>
      </c>
      <c r="AR213" s="118" t="str">
        <f t="shared" si="816"/>
        <v/>
      </c>
    </row>
    <row r="214" spans="1:44" ht="22.5" hidden="1" customHeight="1" x14ac:dyDescent="0.25">
      <c r="A214" s="328"/>
      <c r="B214" s="116" t="str">
        <f t="shared" si="774"/>
        <v/>
      </c>
      <c r="C214" s="117" t="str">
        <f t="shared" ca="1" si="775"/>
        <v/>
      </c>
      <c r="D214" s="118" t="str">
        <f t="shared" si="797"/>
        <v/>
      </c>
      <c r="E214" s="117" t="str">
        <f t="shared" ca="1" si="817"/>
        <v/>
      </c>
      <c r="F214" s="118" t="str">
        <f t="shared" si="777"/>
        <v/>
      </c>
      <c r="G214" s="117" t="str">
        <f t="shared" ca="1" si="818"/>
        <v/>
      </c>
      <c r="H214" s="118" t="str">
        <f t="shared" si="798"/>
        <v/>
      </c>
      <c r="I214" s="201" t="str">
        <f t="shared" ca="1" si="819"/>
        <v/>
      </c>
      <c r="J214" s="118" t="str">
        <f t="shared" si="799"/>
        <v/>
      </c>
      <c r="K214" s="117" t="str">
        <f t="shared" ca="1" si="820"/>
        <v/>
      </c>
      <c r="L214" s="118" t="str">
        <f t="shared" si="800"/>
        <v/>
      </c>
      <c r="M214" s="117" t="str">
        <f t="shared" ca="1" si="821"/>
        <v/>
      </c>
      <c r="N214" s="118" t="str">
        <f t="shared" si="801"/>
        <v/>
      </c>
      <c r="O214" s="117" t="str">
        <f t="shared" ca="1" si="822"/>
        <v/>
      </c>
      <c r="P214" s="118" t="str">
        <f t="shared" si="802"/>
        <v/>
      </c>
      <c r="Q214" s="117" t="str">
        <f t="shared" ca="1" si="823"/>
        <v/>
      </c>
      <c r="R214" s="118" t="str">
        <f t="shared" si="803"/>
        <v/>
      </c>
      <c r="S214" s="117" t="str">
        <f t="shared" ca="1" si="824"/>
        <v/>
      </c>
      <c r="T214" s="118" t="str">
        <f t="shared" si="804"/>
        <v/>
      </c>
      <c r="U214" s="117" t="str">
        <f t="shared" ca="1" si="825"/>
        <v/>
      </c>
      <c r="V214" s="118" t="str">
        <f t="shared" si="805"/>
        <v/>
      </c>
      <c r="W214" s="117" t="str">
        <f t="shared" ca="1" si="826"/>
        <v/>
      </c>
      <c r="X214" s="118" t="str">
        <f t="shared" si="806"/>
        <v/>
      </c>
      <c r="Y214" s="117" t="str">
        <f t="shared" ca="1" si="827"/>
        <v/>
      </c>
      <c r="Z214" s="118" t="str">
        <f t="shared" si="807"/>
        <v/>
      </c>
      <c r="AA214" s="117" t="str">
        <f t="shared" ca="1" si="828"/>
        <v/>
      </c>
      <c r="AB214" s="118" t="str">
        <f t="shared" si="808"/>
        <v/>
      </c>
      <c r="AC214" s="117" t="str">
        <f t="shared" ca="1" si="829"/>
        <v/>
      </c>
      <c r="AD214" s="118" t="str">
        <f t="shared" si="809"/>
        <v/>
      </c>
      <c r="AE214" s="117" t="str">
        <f t="shared" ca="1" si="830"/>
        <v/>
      </c>
      <c r="AF214" s="118" t="str">
        <f t="shared" si="810"/>
        <v/>
      </c>
      <c r="AG214" s="117" t="str">
        <f t="shared" ca="1" si="831"/>
        <v/>
      </c>
      <c r="AH214" s="118" t="str">
        <f t="shared" si="811"/>
        <v/>
      </c>
      <c r="AI214" s="117" t="str">
        <f t="shared" ca="1" si="832"/>
        <v/>
      </c>
      <c r="AJ214" s="118" t="str">
        <f t="shared" si="812"/>
        <v/>
      </c>
      <c r="AK214" s="117" t="str">
        <f t="shared" ca="1" si="833"/>
        <v/>
      </c>
      <c r="AL214" s="118" t="str">
        <f t="shared" si="813"/>
        <v/>
      </c>
      <c r="AM214" s="117" t="str">
        <f t="shared" ca="1" si="834"/>
        <v/>
      </c>
      <c r="AN214" s="118" t="str">
        <f t="shared" si="814"/>
        <v/>
      </c>
      <c r="AO214" s="117" t="str">
        <f t="shared" ca="1" si="835"/>
        <v/>
      </c>
      <c r="AP214" s="118" t="str">
        <f t="shared" si="815"/>
        <v/>
      </c>
      <c r="AQ214" s="117" t="str">
        <f t="shared" ca="1" si="836"/>
        <v/>
      </c>
      <c r="AR214" s="118" t="str">
        <f t="shared" si="816"/>
        <v/>
      </c>
    </row>
    <row r="215" spans="1:44" s="110" customFormat="1" ht="21" hidden="1" customHeight="1" x14ac:dyDescent="0.25">
      <c r="A215" s="328"/>
      <c r="B215" s="116" t="str">
        <f t="shared" si="774"/>
        <v/>
      </c>
      <c r="C215" s="117" t="str">
        <f t="shared" ca="1" si="775"/>
        <v/>
      </c>
      <c r="D215" s="118" t="str">
        <f t="shared" si="797"/>
        <v/>
      </c>
      <c r="E215" s="117" t="str">
        <f t="shared" ca="1" si="817"/>
        <v/>
      </c>
      <c r="F215" s="118" t="str">
        <f t="shared" si="777"/>
        <v/>
      </c>
      <c r="G215" s="117" t="str">
        <f t="shared" ca="1" si="818"/>
        <v/>
      </c>
      <c r="H215" s="118" t="str">
        <f>IF($A215="","",IF(G215="","",IF($K$4="Media aritmética",(G215&lt;=$B215)*($G$5/$B$5)+(G215&gt;$B215)*0,IF(AND(ROUND(AVERAGE($C215,$E215,$G215,$I215,$K215,$M215,$O215,$Q215,$S215,$U215,$W215,$Y215,$AA215,$AC215,$AE215,$AG215,$AI215),2)-$B215/2&lt;=G215,(ROUND(AVERAGE($C215,$E215,$G215,$I215,$K215,$M215,$O215,$Q215,$S215,$U215,$W215,$Y215,$AA215,$AC215,$AE215,$AG215,$AI215),2)+$B215/2&gt;=G215)),($G$5/$B$5),0))))</f>
        <v/>
      </c>
      <c r="I215" s="201" t="str">
        <f t="shared" ca="1" si="819"/>
        <v/>
      </c>
      <c r="J215" s="118" t="str">
        <f>IF($A215="","",IF(I215="","",IF($K$4="Media aritmética",(I215&lt;=$B215)*($G$5/$B$5)+(I215&gt;$B215)*0,IF(AND(ROUND(AVERAGE($C215,$E215,$G215,$I215,$K215,$M215,$O215,$Q215,$S215,$U215,$W215,$Y215,$AA215,$AC215,$AE215,$AG215,$AI215),2)-$B215/2&lt;=I215,(ROUND(AVERAGE($C215,$E215,$G215,$I215,$K215,$M215,$O215,$Q215,$S215,$U215,$W215,$Y215,$AA215,$AC215,$AE215,$AG215,$AI215),2)+$B215/2&gt;=I215)),($G$5/$B$5),0))))</f>
        <v/>
      </c>
      <c r="K215" s="117" t="str">
        <f t="shared" ca="1" si="820"/>
        <v/>
      </c>
      <c r="L215" s="118" t="str">
        <f>IF($A215="","",IF(K215="","",IF($K$4="Media aritmética",(K215&lt;=$B215)*($G$5/$B$5)+(K215&gt;$B215)*0,IF(AND(ROUND(AVERAGE($C215,$E215,$G215,$I215,$K215,$M215,$O215,$Q215,$S215,$U215,$W215,$Y215,$AA215,$AC215,$AE215,$AG215,$AI215),2)-$B215/2&lt;=K215,(ROUND(AVERAGE($C215,$E215,$G215,$I215,$K215,$M215,$O215,$Q215,$S215,$U215,$W215,$Y215,$AA215,$AC215,$AE215,$AG215,$AI215),2)+$B215/2&gt;=K215)),($G$5/$B$5),0))))</f>
        <v/>
      </c>
      <c r="M215" s="117" t="str">
        <f t="shared" ca="1" si="821"/>
        <v/>
      </c>
      <c r="N215" s="118" t="str">
        <f>IF($A215="","",IF(M215="","",IF($K$4="Media aritmética",(M215&lt;=$B215)*($G$5/$B$5)+(M215&gt;$B215)*0,IF(AND(ROUND(AVERAGE($C215,$E215,$G215,$I215,$K215,$M215,$O215,$Q215,$S215,$U215,$W215,$Y215,$AA215,$AC215,$AE215,$AG215,$AI215),2)-$B215/2&lt;=M215,(ROUND(AVERAGE($C215,$E215,$G215,$I215,$K215,$M215,$O215,$Q215,$S215,$U215,$W215,$Y215,$AA215,$AC215,$AE215,$AG215,$AI215),2)+$B215/2&gt;=M215)),($G$5/$B$5),0))))</f>
        <v/>
      </c>
      <c r="O215" s="117" t="str">
        <f t="shared" ca="1" si="822"/>
        <v/>
      </c>
      <c r="P215" s="118" t="str">
        <f>IF($A215="","",IF(O215="","",IF($K$4="Media aritmética",(O215&lt;=$B215)*($G$5/$B$5)+(O215&gt;$B215)*0,IF(AND(ROUND(AVERAGE($C215,$E215,$G215,$I215,$K215,$M215,$O215,$Q215,$S215,$U215,$W215,$Y215,$AA215,$AC215,$AE215,$AG215,$AI215),2)-$B215/2&lt;=O215,(ROUND(AVERAGE($C215,$E215,$G215,$I215,$K215,$M215,$O215,$Q215,$S215,$U215,$W215,$Y215,$AA215,$AC215,$AE215,$AG215,$AI215),2)+$B215/2&gt;=O215)),($G$5/$B$5),0))))</f>
        <v/>
      </c>
      <c r="Q215" s="117" t="str">
        <f t="shared" ca="1" si="823"/>
        <v/>
      </c>
      <c r="R215" s="118" t="str">
        <f>IF($A215="","",IF(Q215="","",IF($K$4="Media aritmética",(Q215&lt;=$B215)*($G$5/$B$5)+(Q215&gt;$B215)*0,IF(AND(ROUND(AVERAGE($C215,$E215,$G215,$I215,$K215,$M215,$O215,$Q215,$S215,$U215,$W215,$Y215,$AA215,$AC215,$AE215,$AG215,$AI215),2)-$B215/2&lt;=Q215,(ROUND(AVERAGE($C215,$E215,$G215,$I215,$K215,$M215,$O215,$Q215,$S215,$U215,$W215,$Y215,$AA215,$AC215,$AE215,$AG215,$AI215),2)+$B215/2&gt;=Q215)),($G$5/$B$5),0))))</f>
        <v/>
      </c>
      <c r="S215" s="117" t="str">
        <f t="shared" ca="1" si="824"/>
        <v/>
      </c>
      <c r="T215" s="118" t="str">
        <f>IF($A215="","",IF(S215="","",IF($K$4="Media aritmética",(S215&lt;=$B215)*($G$5/$B$5)+(S215&gt;$B215)*0,IF(AND(ROUND(AVERAGE($C215,$E215,$G215,$I215,$K215,$M215,$O215,$Q215,$S215,$U215,$W215,$Y215,$AA215,$AC215,$AE215,$AG215,$AI215),2)-$B215/2&lt;=S215,(ROUND(AVERAGE($C215,$E215,$G215,$I215,$K215,$M215,$O215,$Q215,$S215,$U215,$W215,$Y215,$AA215,$AC215,$AE215,$AG215,$AI215),2)+$B215/2&gt;=S215)),($G$5/$B$5),0))))</f>
        <v/>
      </c>
      <c r="U215" s="117" t="str">
        <f t="shared" ca="1" si="825"/>
        <v/>
      </c>
      <c r="V215" s="118" t="str">
        <f>IF($A215="","",IF(U215="","",IF($K$4="Media aritmética",(U215&lt;=$B215)*($G$5/$B$5)+(U215&gt;$B215)*0,IF(AND(ROUND(AVERAGE($C215,$E215,$G215,$I215,$K215,$M215,$O215,$Q215,$S215,$U215,$W215,$Y215,$AA215,$AC215,$AE215,$AG215,$AI215),2)-$B215/2&lt;=U215,(ROUND(AVERAGE($C215,$E215,$G215,$I215,$K215,$M215,$O215,$Q215,$S215,$U215,$W215,$Y215,$AA215,$AC215,$AE215,$AG215,$AI215),2)+$B215/2&gt;=U215)),($G$5/$B$5),0))))</f>
        <v/>
      </c>
      <c r="W215" s="117" t="str">
        <f t="shared" ca="1" si="826"/>
        <v/>
      </c>
      <c r="X215" s="118" t="str">
        <f>IF($A215="","",IF(W215="","",IF($K$4="Media aritmética",(W215&lt;=$B215)*($G$5/$B$5)+(W215&gt;$B215)*0,IF(AND(ROUND(AVERAGE($C215,$E215,$G215,$I215,$K215,$M215,$O215,$Q215,$S215,$U215,$W215,$Y215,$AA215,$AC215,$AE215,$AG215,$AI215),2)-$B215/2&lt;=W215,(ROUND(AVERAGE($C215,$E215,$G215,$I215,$K215,$M215,$O215,$Q215,$S215,$U215,$W215,$Y215,$AA215,$AC215,$AE215,$AG215,$AI215),2)+$B215/2&gt;=W215)),($G$5/$B$5),0))))</f>
        <v/>
      </c>
      <c r="Y215" s="117" t="str">
        <f t="shared" ca="1" si="827"/>
        <v/>
      </c>
      <c r="Z215" s="118" t="str">
        <f>IF($A215="","",IF(Y215="","",IF($K$4="Media aritmética",(Y215&lt;=$B215)*($G$5/$B$5)+(Y215&gt;$B215)*0,IF(AND(ROUND(AVERAGE($C215,$E215,$G215,$I215,$K215,$M215,$O215,$Q215,$S215,$U215,$W215,$Y215,$AA215,$AC215,$AE215,$AG215,$AI215),2)-$B215/2&lt;=Y215,(ROUND(AVERAGE($C215,$E215,$G215,$I215,$K215,$M215,$O215,$Q215,$S215,$U215,$W215,$Y215,$AA215,$AC215,$AE215,$AG215,$AI215),2)+$B215/2&gt;=Y215)),($G$5/$B$5),0))))</f>
        <v/>
      </c>
      <c r="AA215" s="117" t="str">
        <f t="shared" ca="1" si="828"/>
        <v/>
      </c>
      <c r="AB215" s="118" t="str">
        <f>IF($A215="","",IF(AA215="","",IF($K$4="Media aritmética",(AA215&lt;=$B215)*($G$5/$B$5)+(AA215&gt;$B215)*0,IF(AND(ROUND(AVERAGE($C215,$E215,$G215,$I215,$K215,$M215,$O215,$Q215,$S215,$U215,$W215,$Y215,$AA215,$AC215,$AE215,$AG215,$AI215),2)-$B215/2&lt;=AA215,(ROUND(AVERAGE($C215,$E215,$G215,$I215,$K215,$M215,$O215,$Q215,$S215,$U215,$W215,$Y215,$AA215,$AC215,$AE215,$AG215,$AI215),2)+$B215/2&gt;=AA215)),($G$5/$B$5),0))))</f>
        <v/>
      </c>
      <c r="AC215" s="117" t="str">
        <f t="shared" ca="1" si="829"/>
        <v/>
      </c>
      <c r="AD215" s="118" t="str">
        <f>IF($A215="","",IF(AC215="","",IF($K$4="Media aritmética",(AC215&lt;=$B215)*($G$5/$B$5)+(AC215&gt;$B215)*0,IF(AND(ROUND(AVERAGE($C215,$E215,$G215,$I215,$K215,$M215,$O215,$Q215,$S215,$U215,$W215,$Y215,$AA215,$AC215,$AE215,$AG215,$AI215),2)-$B215/2&lt;=AC215,(ROUND(AVERAGE($C215,$E215,$G215,$I215,$K215,$M215,$O215,$Q215,$S215,$U215,$W215,$Y215,$AA215,$AC215,$AE215,$AG215,$AI215),2)+$B215/2&gt;=AC215)),($G$5/$B$5),0))))</f>
        <v/>
      </c>
      <c r="AE215" s="117" t="str">
        <f t="shared" ca="1" si="830"/>
        <v/>
      </c>
      <c r="AF215" s="118" t="str">
        <f>IF($A215="","",IF(AE215="","",IF($K$4="Media aritmética",(AE215&lt;=$B215)*($G$5/$B$5)+(AE215&gt;$B215)*0,IF(AND(ROUND(AVERAGE($C215,$E215,$G215,$I215,$K215,$M215,$O215,$Q215,$S215,$U215,$W215,$Y215,$AA215,$AC215,$AE215,$AG215,$AI215),2)-$B215/2&lt;=AE215,(ROUND(AVERAGE($C215,$E215,$G215,$I215,$K215,$M215,$O215,$Q215,$S215,$U215,$W215,$Y215,$AA215,$AC215,$AE215,$AG215,$AI215),2)+$B215/2&gt;=AE215)),($G$5/$B$5),0))))</f>
        <v/>
      </c>
      <c r="AG215" s="117" t="str">
        <f t="shared" ca="1" si="831"/>
        <v/>
      </c>
      <c r="AH215" s="118" t="str">
        <f>IF($A215="","",IF(AG215="","",IF($K$4="Media aritmética",(AG215&lt;=$B215)*($G$5/$B$5)+(AG215&gt;$B215)*0,IF(AND(ROUND(AVERAGE($C215,$E215,$G215,$I215,$K215,$M215,$O215,$Q215,$S215,$U215,$W215,$Y215,$AA215,$AC215,$AE215,$AG215,$AI215),2)-$B215/2&lt;=AG215,(ROUND(AVERAGE($C215,$E215,$G215,$I215,$K215,$M215,$O215,$Q215,$S215,$U215,$W215,$Y215,$AA215,$AC215,$AE215,$AG215,$AI215),2)+$B215/2&gt;=AG215)),($G$5/$B$5),0))))</f>
        <v/>
      </c>
      <c r="AI215" s="117" t="str">
        <f t="shared" ca="1" si="832"/>
        <v/>
      </c>
      <c r="AJ215" s="118" t="str">
        <f>IF($A215="","",IF(AI215="","",IF($K$4="Media aritmética",(AI215&lt;=$B215)*($G$5/$B$5)+(AI215&gt;$B215)*0,IF(AND(ROUND(AVERAGE($C215,$E215,$G215,$I215,$K215,$M215,$O215,$Q215,$S215,$U215,$W215,$Y215,$AA215,$AC215,$AE215,$AG215,$AI215),2)-$B215/2&lt;=AI215,(ROUND(AVERAGE($C215,$E215,$G215,$I215,$K215,$M215,$O215,$Q215,$S215,$U215,$W215,$Y215,$AA215,$AC215,$AE215,$AG215,$AI215),2)+$B215/2&gt;=AI215)),($G$5/$B$5),0))))</f>
        <v/>
      </c>
      <c r="AK215" s="117" t="str">
        <f t="shared" ca="1" si="833"/>
        <v/>
      </c>
      <c r="AL215" s="118" t="str">
        <f>IF($A215="","",IF(AK215="","",IF($K$4="Media aritmética",(AK215&lt;=$B215)*($G$5/$B$5)+(AK215&gt;$B215)*0,IF(AND(ROUND(AVERAGE($C215,$E215,$G215,$I215,$K215,$M215,$O215,$Q215,$S215,$U215,$W215,$Y215,$AA215,$AC215,$AE215,$AG215,$AI215),2)-$B215/2&lt;=AK215,(ROUND(AVERAGE($C215,$E215,$G215,$I215,$K215,$M215,$O215,$Q215,$S215,$U215,$W215,$Y215,$AA215,$AC215,$AE215,$AG215,$AI215),2)+$B215/2&gt;=AK215)),($G$5/$B$5),0))))</f>
        <v/>
      </c>
      <c r="AM215" s="117" t="str">
        <f t="shared" ca="1" si="834"/>
        <v/>
      </c>
      <c r="AN215" s="118" t="str">
        <f>IF($A215="","",IF(AM215="","",IF($K$4="Media aritmética",(AM215&lt;=$B215)*($G$5/$B$5)+(AM215&gt;$B215)*0,IF(AND(ROUND(AVERAGE($C215,$E215,$G215,$I215,$K215,$M215,$O215,$Q215,$S215,$U215,$W215,$Y215,$AA215,$AC215,$AE215,$AG215,$AI215),2)-$B215/2&lt;=AM215,(ROUND(AVERAGE($C215,$E215,$G215,$I215,$K215,$M215,$O215,$Q215,$S215,$U215,$W215,$Y215,$AA215,$AC215,$AE215,$AG215,$AI215),2)+$B215/2&gt;=AM215)),($G$5/$B$5),0))))</f>
        <v/>
      </c>
      <c r="AO215" s="117" t="str">
        <f t="shared" ca="1" si="835"/>
        <v/>
      </c>
      <c r="AP215" s="118" t="str">
        <f>IF($A215="","",IF(AO215="","",IF($K$4="Media aritmética",(AO215&lt;=$B215)*($G$5/$B$5)+(AO215&gt;$B215)*0,IF(AND(ROUND(AVERAGE($C215,$E215,$G215,$I215,$K215,$M215,$O215,$Q215,$S215,$U215,$W215,$Y215,$AA215,$AC215,$AE215,$AG215,$AI215),2)-$B215/2&lt;=AO215,(ROUND(AVERAGE($C215,$E215,$G215,$I215,$K215,$M215,$O215,$Q215,$S215,$U215,$W215,$Y215,$AA215,$AC215,$AE215,$AG215,$AI215),2)+$B215/2&gt;=AO215)),($G$5/$B$5),0))))</f>
        <v/>
      </c>
      <c r="AQ215" s="117" t="str">
        <f t="shared" ca="1" si="836"/>
        <v/>
      </c>
      <c r="AR215" s="118" t="str">
        <f>IF($A215="","",IF(AQ215="","",IF($K$4="Media aritmética",(AQ215&lt;=$B215)*($G$5/$B$5)+(AQ215&gt;$B215)*0,IF(AND(ROUND(AVERAGE($C215,$E215,$G215,$I215,$K215,$M215,$O215,$Q215,$S215,$U215,$W215,$Y215,$AA215,$AC215,$AE215,$AG215,$AI215),2)-$B215/2&lt;=AQ215,(ROUND(AVERAGE($C215,$E215,$G215,$I215,$K215,$M215,$O215,$Q215,$S215,$U215,$W215,$Y215,$AA215,$AC215,$AE215,$AG215,$AI215),2)+$B215/2&gt;=AQ215)),($G$5/$B$5),0))))</f>
        <v/>
      </c>
    </row>
    <row r="216" spans="1:44" s="110" customFormat="1" ht="21" hidden="1" customHeight="1" x14ac:dyDescent="0.25">
      <c r="A216" s="328"/>
      <c r="B216" s="116" t="str">
        <f t="shared" si="774"/>
        <v/>
      </c>
      <c r="C216" s="117" t="str">
        <f t="shared" ca="1" si="775"/>
        <v/>
      </c>
      <c r="D216" s="118" t="str">
        <f t="shared" si="797"/>
        <v/>
      </c>
      <c r="E216" s="117" t="str">
        <f t="shared" ca="1" si="817"/>
        <v/>
      </c>
      <c r="F216" s="118" t="str">
        <f t="shared" si="777"/>
        <v/>
      </c>
      <c r="G216" s="117" t="str">
        <f t="shared" ca="1" si="818"/>
        <v/>
      </c>
      <c r="H216" s="118" t="str">
        <f t="shared" ref="H216:H218" si="837">IF($A216="","",IF(G216="","",IF($K$4="Media aritmética",(G216&lt;=$B216)*($G$5/$B$5)+(G216&gt;$B216)*0,IF(AND(ROUND(AVERAGE($C216,$E216,$G216,$I216,$K216,$M216,$O216,$Q216,$S216,$U216,$W216,$Y216,$AA216,$AC216,$AE216,$AG216,$AI216),2)-$B216/2&lt;=G216,(ROUND(AVERAGE($C216,$E216,$G216,$I216,$K216,$M216,$O216,$Q216,$S216,$U216,$W216,$Y216,$AA216,$AC216,$AE216,$AG216,$AI216),2)+$B216/2&gt;=G216)),($G$5/$B$5),0))))</f>
        <v/>
      </c>
      <c r="I216" s="201" t="str">
        <f t="shared" ca="1" si="819"/>
        <v/>
      </c>
      <c r="J216" s="118" t="str">
        <f t="shared" ref="J216:J218" si="838">IF($A216="","",IF(I216="","",IF($K$4="Media aritmética",(I216&lt;=$B216)*($G$5/$B$5)+(I216&gt;$B216)*0,IF(AND(ROUND(AVERAGE($C216,$E216,$G216,$I216,$K216,$M216,$O216,$Q216,$S216,$U216,$W216,$Y216,$AA216,$AC216,$AE216,$AG216,$AI216),2)-$B216/2&lt;=I216,(ROUND(AVERAGE($C216,$E216,$G216,$I216,$K216,$M216,$O216,$Q216,$S216,$U216,$W216,$Y216,$AA216,$AC216,$AE216,$AG216,$AI216),2)+$B216/2&gt;=I216)),($G$5/$B$5),0))))</f>
        <v/>
      </c>
      <c r="K216" s="117" t="str">
        <f t="shared" ca="1" si="820"/>
        <v/>
      </c>
      <c r="L216" s="118" t="str">
        <f t="shared" ref="L216:L218" si="839">IF($A216="","",IF(K216="","",IF($K$4="Media aritmética",(K216&lt;=$B216)*($G$5/$B$5)+(K216&gt;$B216)*0,IF(AND(ROUND(AVERAGE($C216,$E216,$G216,$I216,$K216,$M216,$O216,$Q216,$S216,$U216,$W216,$Y216,$AA216,$AC216,$AE216,$AG216,$AI216),2)-$B216/2&lt;=K216,(ROUND(AVERAGE($C216,$E216,$G216,$I216,$K216,$M216,$O216,$Q216,$S216,$U216,$W216,$Y216,$AA216,$AC216,$AE216,$AG216,$AI216),2)+$B216/2&gt;=K216)),($G$5/$B$5),0))))</f>
        <v/>
      </c>
      <c r="M216" s="117" t="str">
        <f t="shared" ca="1" si="821"/>
        <v/>
      </c>
      <c r="N216" s="118" t="str">
        <f t="shared" ref="N216:N218" si="840">IF($A216="","",IF(M216="","",IF($K$4="Media aritmética",(M216&lt;=$B216)*($G$5/$B$5)+(M216&gt;$B216)*0,IF(AND(ROUND(AVERAGE($C216,$E216,$G216,$I216,$K216,$M216,$O216,$Q216,$S216,$U216,$W216,$Y216,$AA216,$AC216,$AE216,$AG216,$AI216),2)-$B216/2&lt;=M216,(ROUND(AVERAGE($C216,$E216,$G216,$I216,$K216,$M216,$O216,$Q216,$S216,$U216,$W216,$Y216,$AA216,$AC216,$AE216,$AG216,$AI216),2)+$B216/2&gt;=M216)),($G$5/$B$5),0))))</f>
        <v/>
      </c>
      <c r="O216" s="117" t="str">
        <f t="shared" ca="1" si="822"/>
        <v/>
      </c>
      <c r="P216" s="118" t="str">
        <f t="shared" ref="P216:P218" si="841">IF($A216="","",IF(O216="","",IF($K$4="Media aritmética",(O216&lt;=$B216)*($G$5/$B$5)+(O216&gt;$B216)*0,IF(AND(ROUND(AVERAGE($C216,$E216,$G216,$I216,$K216,$M216,$O216,$Q216,$S216,$U216,$W216,$Y216,$AA216,$AC216,$AE216,$AG216,$AI216),2)-$B216/2&lt;=O216,(ROUND(AVERAGE($C216,$E216,$G216,$I216,$K216,$M216,$O216,$Q216,$S216,$U216,$W216,$Y216,$AA216,$AC216,$AE216,$AG216,$AI216),2)+$B216/2&gt;=O216)),($G$5/$B$5),0))))</f>
        <v/>
      </c>
      <c r="Q216" s="117" t="str">
        <f t="shared" ca="1" si="823"/>
        <v/>
      </c>
      <c r="R216" s="118" t="str">
        <f t="shared" ref="R216:R218" si="842">IF($A216="","",IF(Q216="","",IF($K$4="Media aritmética",(Q216&lt;=$B216)*($G$5/$B$5)+(Q216&gt;$B216)*0,IF(AND(ROUND(AVERAGE($C216,$E216,$G216,$I216,$K216,$M216,$O216,$Q216,$S216,$U216,$W216,$Y216,$AA216,$AC216,$AE216,$AG216,$AI216),2)-$B216/2&lt;=Q216,(ROUND(AVERAGE($C216,$E216,$G216,$I216,$K216,$M216,$O216,$Q216,$S216,$U216,$W216,$Y216,$AA216,$AC216,$AE216,$AG216,$AI216),2)+$B216/2&gt;=Q216)),($G$5/$B$5),0))))</f>
        <v/>
      </c>
      <c r="S216" s="117" t="str">
        <f t="shared" ca="1" si="824"/>
        <v/>
      </c>
      <c r="T216" s="118" t="str">
        <f t="shared" ref="T216:T218" si="843">IF($A216="","",IF(S216="","",IF($K$4="Media aritmética",(S216&lt;=$B216)*($G$5/$B$5)+(S216&gt;$B216)*0,IF(AND(ROUND(AVERAGE($C216,$E216,$G216,$I216,$K216,$M216,$O216,$Q216,$S216,$U216,$W216,$Y216,$AA216,$AC216,$AE216,$AG216,$AI216),2)-$B216/2&lt;=S216,(ROUND(AVERAGE($C216,$E216,$G216,$I216,$K216,$M216,$O216,$Q216,$S216,$U216,$W216,$Y216,$AA216,$AC216,$AE216,$AG216,$AI216),2)+$B216/2&gt;=S216)),($G$5/$B$5),0))))</f>
        <v/>
      </c>
      <c r="U216" s="117" t="str">
        <f t="shared" ca="1" si="825"/>
        <v/>
      </c>
      <c r="V216" s="118" t="str">
        <f t="shared" ref="V216:V218" si="844">IF($A216="","",IF(U216="","",IF($K$4="Media aritmética",(U216&lt;=$B216)*($G$5/$B$5)+(U216&gt;$B216)*0,IF(AND(ROUND(AVERAGE($C216,$E216,$G216,$I216,$K216,$M216,$O216,$Q216,$S216,$U216,$W216,$Y216,$AA216,$AC216,$AE216,$AG216,$AI216),2)-$B216/2&lt;=U216,(ROUND(AVERAGE($C216,$E216,$G216,$I216,$K216,$M216,$O216,$Q216,$S216,$U216,$W216,$Y216,$AA216,$AC216,$AE216,$AG216,$AI216),2)+$B216/2&gt;=U216)),($G$5/$B$5),0))))</f>
        <v/>
      </c>
      <c r="W216" s="117" t="str">
        <f t="shared" ca="1" si="826"/>
        <v/>
      </c>
      <c r="X216" s="118" t="str">
        <f t="shared" ref="X216:X218" si="845">IF($A216="","",IF(W216="","",IF($K$4="Media aritmética",(W216&lt;=$B216)*($G$5/$B$5)+(W216&gt;$B216)*0,IF(AND(ROUND(AVERAGE($C216,$E216,$G216,$I216,$K216,$M216,$O216,$Q216,$S216,$U216,$W216,$Y216,$AA216,$AC216,$AE216,$AG216,$AI216),2)-$B216/2&lt;=W216,(ROUND(AVERAGE($C216,$E216,$G216,$I216,$K216,$M216,$O216,$Q216,$S216,$U216,$W216,$Y216,$AA216,$AC216,$AE216,$AG216,$AI216),2)+$B216/2&gt;=W216)),($G$5/$B$5),0))))</f>
        <v/>
      </c>
      <c r="Y216" s="117" t="str">
        <f t="shared" ca="1" si="827"/>
        <v/>
      </c>
      <c r="Z216" s="118" t="str">
        <f t="shared" ref="Z216:Z218" si="846">IF($A216="","",IF(Y216="","",IF($K$4="Media aritmética",(Y216&lt;=$B216)*($G$5/$B$5)+(Y216&gt;$B216)*0,IF(AND(ROUND(AVERAGE($C216,$E216,$G216,$I216,$K216,$M216,$O216,$Q216,$S216,$U216,$W216,$Y216,$AA216,$AC216,$AE216,$AG216,$AI216),2)-$B216/2&lt;=Y216,(ROUND(AVERAGE($C216,$E216,$G216,$I216,$K216,$M216,$O216,$Q216,$S216,$U216,$W216,$Y216,$AA216,$AC216,$AE216,$AG216,$AI216),2)+$B216/2&gt;=Y216)),($G$5/$B$5),0))))</f>
        <v/>
      </c>
      <c r="AA216" s="117" t="str">
        <f t="shared" ca="1" si="828"/>
        <v/>
      </c>
      <c r="AB216" s="118" t="str">
        <f t="shared" ref="AB216:AB218" si="847">IF($A216="","",IF(AA216="","",IF($K$4="Media aritmética",(AA216&lt;=$B216)*($G$5/$B$5)+(AA216&gt;$B216)*0,IF(AND(ROUND(AVERAGE($C216,$E216,$G216,$I216,$K216,$M216,$O216,$Q216,$S216,$U216,$W216,$Y216,$AA216,$AC216,$AE216,$AG216,$AI216),2)-$B216/2&lt;=AA216,(ROUND(AVERAGE($C216,$E216,$G216,$I216,$K216,$M216,$O216,$Q216,$S216,$U216,$W216,$Y216,$AA216,$AC216,$AE216,$AG216,$AI216),2)+$B216/2&gt;=AA216)),($G$5/$B$5),0))))</f>
        <v/>
      </c>
      <c r="AC216" s="117" t="str">
        <f t="shared" ca="1" si="829"/>
        <v/>
      </c>
      <c r="AD216" s="118" t="str">
        <f t="shared" ref="AD216:AD218" si="848">IF($A216="","",IF(AC216="","",IF($K$4="Media aritmética",(AC216&lt;=$B216)*($G$5/$B$5)+(AC216&gt;$B216)*0,IF(AND(ROUND(AVERAGE($C216,$E216,$G216,$I216,$K216,$M216,$O216,$Q216,$S216,$U216,$W216,$Y216,$AA216,$AC216,$AE216,$AG216,$AI216),2)-$B216/2&lt;=AC216,(ROUND(AVERAGE($C216,$E216,$G216,$I216,$K216,$M216,$O216,$Q216,$S216,$U216,$W216,$Y216,$AA216,$AC216,$AE216,$AG216,$AI216),2)+$B216/2&gt;=AC216)),($G$5/$B$5),0))))</f>
        <v/>
      </c>
      <c r="AE216" s="117" t="str">
        <f t="shared" ca="1" si="830"/>
        <v/>
      </c>
      <c r="AF216" s="118" t="str">
        <f t="shared" ref="AF216:AF218" si="849">IF($A216="","",IF(AE216="","",IF($K$4="Media aritmética",(AE216&lt;=$B216)*($G$5/$B$5)+(AE216&gt;$B216)*0,IF(AND(ROUND(AVERAGE($C216,$E216,$G216,$I216,$K216,$M216,$O216,$Q216,$S216,$U216,$W216,$Y216,$AA216,$AC216,$AE216,$AG216,$AI216),2)-$B216/2&lt;=AE216,(ROUND(AVERAGE($C216,$E216,$G216,$I216,$K216,$M216,$O216,$Q216,$S216,$U216,$W216,$Y216,$AA216,$AC216,$AE216,$AG216,$AI216),2)+$B216/2&gt;=AE216)),($G$5/$B$5),0))))</f>
        <v/>
      </c>
      <c r="AG216" s="117" t="str">
        <f t="shared" ca="1" si="831"/>
        <v/>
      </c>
      <c r="AH216" s="118" t="str">
        <f t="shared" ref="AH216:AH218" si="850">IF($A216="","",IF(AG216="","",IF($K$4="Media aritmética",(AG216&lt;=$B216)*($G$5/$B$5)+(AG216&gt;$B216)*0,IF(AND(ROUND(AVERAGE($C216,$E216,$G216,$I216,$K216,$M216,$O216,$Q216,$S216,$U216,$W216,$Y216,$AA216,$AC216,$AE216,$AG216,$AI216),2)-$B216/2&lt;=AG216,(ROUND(AVERAGE($C216,$E216,$G216,$I216,$K216,$M216,$O216,$Q216,$S216,$U216,$W216,$Y216,$AA216,$AC216,$AE216,$AG216,$AI216),2)+$B216/2&gt;=AG216)),($G$5/$B$5),0))))</f>
        <v/>
      </c>
      <c r="AI216" s="117" t="str">
        <f t="shared" ca="1" si="832"/>
        <v/>
      </c>
      <c r="AJ216" s="118" t="str">
        <f t="shared" ref="AJ216:AJ218" si="851">IF($A216="","",IF(AI216="","",IF($K$4="Media aritmética",(AI216&lt;=$B216)*($G$5/$B$5)+(AI216&gt;$B216)*0,IF(AND(ROUND(AVERAGE($C216,$E216,$G216,$I216,$K216,$M216,$O216,$Q216,$S216,$U216,$W216,$Y216,$AA216,$AC216,$AE216,$AG216,$AI216),2)-$B216/2&lt;=AI216,(ROUND(AVERAGE($C216,$E216,$G216,$I216,$K216,$M216,$O216,$Q216,$S216,$U216,$W216,$Y216,$AA216,$AC216,$AE216,$AG216,$AI216),2)+$B216/2&gt;=AI216)),($G$5/$B$5),0))))</f>
        <v/>
      </c>
      <c r="AK216" s="117" t="str">
        <f t="shared" ca="1" si="833"/>
        <v/>
      </c>
      <c r="AL216" s="118" t="str">
        <f t="shared" ref="AL216:AL218" si="852">IF($A216="","",IF(AK216="","",IF($K$4="Media aritmética",(AK216&lt;=$B216)*($G$5/$B$5)+(AK216&gt;$B216)*0,IF(AND(ROUND(AVERAGE($C216,$E216,$G216,$I216,$K216,$M216,$O216,$Q216,$S216,$U216,$W216,$Y216,$AA216,$AC216,$AE216,$AG216,$AI216),2)-$B216/2&lt;=AK216,(ROUND(AVERAGE($C216,$E216,$G216,$I216,$K216,$M216,$O216,$Q216,$S216,$U216,$W216,$Y216,$AA216,$AC216,$AE216,$AG216,$AI216),2)+$B216/2&gt;=AK216)),($G$5/$B$5),0))))</f>
        <v/>
      </c>
      <c r="AM216" s="117" t="str">
        <f t="shared" ca="1" si="834"/>
        <v/>
      </c>
      <c r="AN216" s="118" t="str">
        <f t="shared" ref="AN216:AN218" si="853">IF($A216="","",IF(AM216="","",IF($K$4="Media aritmética",(AM216&lt;=$B216)*($G$5/$B$5)+(AM216&gt;$B216)*0,IF(AND(ROUND(AVERAGE($C216,$E216,$G216,$I216,$K216,$M216,$O216,$Q216,$S216,$U216,$W216,$Y216,$AA216,$AC216,$AE216,$AG216,$AI216),2)-$B216/2&lt;=AM216,(ROUND(AVERAGE($C216,$E216,$G216,$I216,$K216,$M216,$O216,$Q216,$S216,$U216,$W216,$Y216,$AA216,$AC216,$AE216,$AG216,$AI216),2)+$B216/2&gt;=AM216)),($G$5/$B$5),0))))</f>
        <v/>
      </c>
      <c r="AO216" s="117" t="str">
        <f t="shared" ca="1" si="835"/>
        <v/>
      </c>
      <c r="AP216" s="118" t="str">
        <f t="shared" ref="AP216:AP218" si="854">IF($A216="","",IF(AO216="","",IF($K$4="Media aritmética",(AO216&lt;=$B216)*($G$5/$B$5)+(AO216&gt;$B216)*0,IF(AND(ROUND(AVERAGE($C216,$E216,$G216,$I216,$K216,$M216,$O216,$Q216,$S216,$U216,$W216,$Y216,$AA216,$AC216,$AE216,$AG216,$AI216),2)-$B216/2&lt;=AO216,(ROUND(AVERAGE($C216,$E216,$G216,$I216,$K216,$M216,$O216,$Q216,$S216,$U216,$W216,$Y216,$AA216,$AC216,$AE216,$AG216,$AI216),2)+$B216/2&gt;=AO216)),($G$5/$B$5),0))))</f>
        <v/>
      </c>
      <c r="AQ216" s="117" t="str">
        <f t="shared" ca="1" si="836"/>
        <v/>
      </c>
      <c r="AR216" s="118" t="str">
        <f t="shared" ref="AR216:AR218" si="855">IF($A216="","",IF(AQ216="","",IF($K$4="Media aritmética",(AQ216&lt;=$B216)*($G$5/$B$5)+(AQ216&gt;$B216)*0,IF(AND(ROUND(AVERAGE($C216,$E216,$G216,$I216,$K216,$M216,$O216,$Q216,$S216,$U216,$W216,$Y216,$AA216,$AC216,$AE216,$AG216,$AI216),2)-$B216/2&lt;=AQ216,(ROUND(AVERAGE($C216,$E216,$G216,$I216,$K216,$M216,$O216,$Q216,$S216,$U216,$W216,$Y216,$AA216,$AC216,$AE216,$AG216,$AI216),2)+$B216/2&gt;=AQ216)),($G$5/$B$5),0))))</f>
        <v/>
      </c>
    </row>
    <row r="217" spans="1:44" s="110" customFormat="1" ht="21" hidden="1" customHeight="1" x14ac:dyDescent="0.25">
      <c r="A217" s="328"/>
      <c r="B217" s="116" t="str">
        <f t="shared" si="774"/>
        <v/>
      </c>
      <c r="C217" s="117" t="str">
        <f t="shared" ca="1" si="775"/>
        <v/>
      </c>
      <c r="D217" s="118" t="str">
        <f t="shared" si="797"/>
        <v/>
      </c>
      <c r="E217" s="117" t="str">
        <f t="shared" ca="1" si="817"/>
        <v/>
      </c>
      <c r="F217" s="118" t="str">
        <f t="shared" si="777"/>
        <v/>
      </c>
      <c r="G217" s="117" t="str">
        <f t="shared" ca="1" si="818"/>
        <v/>
      </c>
      <c r="H217" s="118" t="str">
        <f t="shared" si="837"/>
        <v/>
      </c>
      <c r="I217" s="201" t="str">
        <f t="shared" ca="1" si="819"/>
        <v/>
      </c>
      <c r="J217" s="118" t="str">
        <f t="shared" si="838"/>
        <v/>
      </c>
      <c r="K217" s="117" t="str">
        <f t="shared" ca="1" si="820"/>
        <v/>
      </c>
      <c r="L217" s="118" t="str">
        <f t="shared" si="839"/>
        <v/>
      </c>
      <c r="M217" s="117" t="str">
        <f t="shared" ca="1" si="821"/>
        <v/>
      </c>
      <c r="N217" s="118" t="str">
        <f t="shared" si="840"/>
        <v/>
      </c>
      <c r="O217" s="117" t="str">
        <f t="shared" ca="1" si="822"/>
        <v/>
      </c>
      <c r="P217" s="118" t="str">
        <f t="shared" si="841"/>
        <v/>
      </c>
      <c r="Q217" s="117" t="str">
        <f t="shared" ca="1" si="823"/>
        <v/>
      </c>
      <c r="R217" s="118" t="str">
        <f t="shared" si="842"/>
        <v/>
      </c>
      <c r="S217" s="117" t="str">
        <f t="shared" ca="1" si="824"/>
        <v/>
      </c>
      <c r="T217" s="118" t="str">
        <f t="shared" si="843"/>
        <v/>
      </c>
      <c r="U217" s="117" t="str">
        <f t="shared" ca="1" si="825"/>
        <v/>
      </c>
      <c r="V217" s="118" t="str">
        <f t="shared" si="844"/>
        <v/>
      </c>
      <c r="W217" s="117" t="str">
        <f t="shared" ca="1" si="826"/>
        <v/>
      </c>
      <c r="X217" s="118" t="str">
        <f t="shared" si="845"/>
        <v/>
      </c>
      <c r="Y217" s="117" t="str">
        <f t="shared" ca="1" si="827"/>
        <v/>
      </c>
      <c r="Z217" s="118" t="str">
        <f t="shared" si="846"/>
        <v/>
      </c>
      <c r="AA217" s="117" t="str">
        <f t="shared" ca="1" si="828"/>
        <v/>
      </c>
      <c r="AB217" s="118" t="str">
        <f t="shared" si="847"/>
        <v/>
      </c>
      <c r="AC217" s="117" t="str">
        <f t="shared" ca="1" si="829"/>
        <v/>
      </c>
      <c r="AD217" s="118" t="str">
        <f t="shared" si="848"/>
        <v/>
      </c>
      <c r="AE217" s="117" t="str">
        <f t="shared" ca="1" si="830"/>
        <v/>
      </c>
      <c r="AF217" s="118" t="str">
        <f t="shared" si="849"/>
        <v/>
      </c>
      <c r="AG217" s="117" t="str">
        <f t="shared" ca="1" si="831"/>
        <v/>
      </c>
      <c r="AH217" s="118" t="str">
        <f t="shared" si="850"/>
        <v/>
      </c>
      <c r="AI217" s="117" t="str">
        <f t="shared" ca="1" si="832"/>
        <v/>
      </c>
      <c r="AJ217" s="118" t="str">
        <f t="shared" si="851"/>
        <v/>
      </c>
      <c r="AK217" s="117" t="str">
        <f t="shared" ca="1" si="833"/>
        <v/>
      </c>
      <c r="AL217" s="118" t="str">
        <f t="shared" si="852"/>
        <v/>
      </c>
      <c r="AM217" s="117" t="str">
        <f t="shared" ca="1" si="834"/>
        <v/>
      </c>
      <c r="AN217" s="118" t="str">
        <f t="shared" si="853"/>
        <v/>
      </c>
      <c r="AO217" s="117" t="str">
        <f t="shared" ca="1" si="835"/>
        <v/>
      </c>
      <c r="AP217" s="118" t="str">
        <f t="shared" si="854"/>
        <v/>
      </c>
      <c r="AQ217" s="117" t="str">
        <f t="shared" ca="1" si="836"/>
        <v/>
      </c>
      <c r="AR217" s="118" t="str">
        <f t="shared" si="855"/>
        <v/>
      </c>
    </row>
    <row r="218" spans="1:44" s="110" customFormat="1" ht="21" hidden="1" customHeight="1" x14ac:dyDescent="0.25">
      <c r="A218" s="328"/>
      <c r="B218" s="116" t="str">
        <f t="shared" si="774"/>
        <v/>
      </c>
      <c r="C218" s="117" t="str">
        <f t="shared" ca="1" si="775"/>
        <v/>
      </c>
      <c r="D218" s="118" t="str">
        <f t="shared" si="797"/>
        <v/>
      </c>
      <c r="E218" s="117" t="str">
        <f t="shared" ca="1" si="817"/>
        <v/>
      </c>
      <c r="F218" s="118" t="str">
        <f t="shared" si="777"/>
        <v/>
      </c>
      <c r="G218" s="117" t="str">
        <f t="shared" ca="1" si="818"/>
        <v/>
      </c>
      <c r="H218" s="118" t="str">
        <f t="shared" si="837"/>
        <v/>
      </c>
      <c r="I218" s="201" t="str">
        <f t="shared" ca="1" si="819"/>
        <v/>
      </c>
      <c r="J218" s="118" t="str">
        <f t="shared" si="838"/>
        <v/>
      </c>
      <c r="K218" s="117" t="str">
        <f t="shared" ca="1" si="820"/>
        <v/>
      </c>
      <c r="L218" s="118" t="str">
        <f t="shared" si="839"/>
        <v/>
      </c>
      <c r="M218" s="117" t="str">
        <f t="shared" ca="1" si="821"/>
        <v/>
      </c>
      <c r="N218" s="118" t="str">
        <f t="shared" si="840"/>
        <v/>
      </c>
      <c r="O218" s="117" t="str">
        <f t="shared" ca="1" si="822"/>
        <v/>
      </c>
      <c r="P218" s="118" t="str">
        <f t="shared" si="841"/>
        <v/>
      </c>
      <c r="Q218" s="117" t="str">
        <f t="shared" ca="1" si="823"/>
        <v/>
      </c>
      <c r="R218" s="118" t="str">
        <f t="shared" si="842"/>
        <v/>
      </c>
      <c r="S218" s="117" t="str">
        <f t="shared" ca="1" si="824"/>
        <v/>
      </c>
      <c r="T218" s="118" t="str">
        <f t="shared" si="843"/>
        <v/>
      </c>
      <c r="U218" s="117" t="str">
        <f t="shared" ca="1" si="825"/>
        <v/>
      </c>
      <c r="V218" s="118" t="str">
        <f t="shared" si="844"/>
        <v/>
      </c>
      <c r="W218" s="117" t="str">
        <f t="shared" ca="1" si="826"/>
        <v/>
      </c>
      <c r="X218" s="118" t="str">
        <f t="shared" si="845"/>
        <v/>
      </c>
      <c r="Y218" s="117" t="str">
        <f t="shared" ca="1" si="827"/>
        <v/>
      </c>
      <c r="Z218" s="118" t="str">
        <f t="shared" si="846"/>
        <v/>
      </c>
      <c r="AA218" s="117" t="str">
        <f t="shared" ca="1" si="828"/>
        <v/>
      </c>
      <c r="AB218" s="118" t="str">
        <f t="shared" si="847"/>
        <v/>
      </c>
      <c r="AC218" s="117" t="str">
        <f t="shared" ca="1" si="829"/>
        <v/>
      </c>
      <c r="AD218" s="118" t="str">
        <f t="shared" si="848"/>
        <v/>
      </c>
      <c r="AE218" s="117" t="str">
        <f t="shared" ca="1" si="830"/>
        <v/>
      </c>
      <c r="AF218" s="118" t="str">
        <f t="shared" si="849"/>
        <v/>
      </c>
      <c r="AG218" s="117" t="str">
        <f t="shared" ca="1" si="831"/>
        <v/>
      </c>
      <c r="AH218" s="118" t="str">
        <f t="shared" si="850"/>
        <v/>
      </c>
      <c r="AI218" s="117" t="str">
        <f t="shared" ca="1" si="832"/>
        <v/>
      </c>
      <c r="AJ218" s="118" t="str">
        <f t="shared" si="851"/>
        <v/>
      </c>
      <c r="AK218" s="117" t="str">
        <f t="shared" ca="1" si="833"/>
        <v/>
      </c>
      <c r="AL218" s="118" t="str">
        <f t="shared" si="852"/>
        <v/>
      </c>
      <c r="AM218" s="117" t="str">
        <f t="shared" ca="1" si="834"/>
        <v/>
      </c>
      <c r="AN218" s="118" t="str">
        <f t="shared" si="853"/>
        <v/>
      </c>
      <c r="AO218" s="117" t="str">
        <f t="shared" ca="1" si="835"/>
        <v/>
      </c>
      <c r="AP218" s="118" t="str">
        <f t="shared" si="854"/>
        <v/>
      </c>
      <c r="AQ218" s="117" t="str">
        <f t="shared" ca="1" si="836"/>
        <v/>
      </c>
      <c r="AR218" s="118" t="str">
        <f t="shared" si="855"/>
        <v/>
      </c>
    </row>
  </sheetData>
  <sheetProtection algorithmName="SHA-512" hashValue="BfAZ8L7OOiLdg1ao5X19vxTqihbBVUec6VK08VMmxkT+Dx9aTA8G1WB04UhGdZzM0uP3LfbDVSW3dbWqLeaTeg==" saltValue="lbFv1k3ajs2Xg9dIwlHQQg==" spinCount="100000" sheet="1" objects="1" scenarios="1"/>
  <mergeCells count="119">
    <mergeCell ref="AK11:AL11"/>
    <mergeCell ref="AM11:AN11"/>
    <mergeCell ref="AO11:AP11"/>
    <mergeCell ref="AQ7:AR7"/>
    <mergeCell ref="AQ8:AR8"/>
    <mergeCell ref="AQ9:AR9"/>
    <mergeCell ref="AQ10:AR10"/>
    <mergeCell ref="AQ11:AR11"/>
    <mergeCell ref="AK9:AL9"/>
    <mergeCell ref="AM9:AN9"/>
    <mergeCell ref="AO9:AP9"/>
    <mergeCell ref="AK10:AL10"/>
    <mergeCell ref="AM10:AN10"/>
    <mergeCell ref="AO10:AP10"/>
    <mergeCell ref="AK7:AL7"/>
    <mergeCell ref="AM7:AN7"/>
    <mergeCell ref="AO7:AP7"/>
    <mergeCell ref="AK8:AL8"/>
    <mergeCell ref="AM8:AN8"/>
    <mergeCell ref="AO8:AP8"/>
    <mergeCell ref="AE11:AF11"/>
    <mergeCell ref="AG11:AH11"/>
    <mergeCell ref="AI11:AJ11"/>
    <mergeCell ref="A103:C103"/>
    <mergeCell ref="S11:T11"/>
    <mergeCell ref="U11:V11"/>
    <mergeCell ref="W11:X11"/>
    <mergeCell ref="Y11:Z11"/>
    <mergeCell ref="AA11:AB11"/>
    <mergeCell ref="AC11:AD11"/>
    <mergeCell ref="A11:B11"/>
    <mergeCell ref="C11:D11"/>
    <mergeCell ref="E11:F11"/>
    <mergeCell ref="G11:H11"/>
    <mergeCell ref="I11:J11"/>
    <mergeCell ref="K11:L11"/>
    <mergeCell ref="M11:N11"/>
    <mergeCell ref="O11:P11"/>
    <mergeCell ref="Q11:R11"/>
    <mergeCell ref="AC10:AD10"/>
    <mergeCell ref="AE10:AF10"/>
    <mergeCell ref="AG10:AH10"/>
    <mergeCell ref="AI10:AJ10"/>
    <mergeCell ref="O10:P10"/>
    <mergeCell ref="Q10:R10"/>
    <mergeCell ref="S10:T10"/>
    <mergeCell ref="U10:V10"/>
    <mergeCell ref="W10:X10"/>
    <mergeCell ref="Y10:Z10"/>
    <mergeCell ref="K10:L10"/>
    <mergeCell ref="M10:N10"/>
    <mergeCell ref="W9:X9"/>
    <mergeCell ref="Y9:Z9"/>
    <mergeCell ref="AA9:AB9"/>
    <mergeCell ref="K9:L9"/>
    <mergeCell ref="M9:N9"/>
    <mergeCell ref="Q9:R9"/>
    <mergeCell ref="S9:T9"/>
    <mergeCell ref="U9:V9"/>
    <mergeCell ref="O9:P9"/>
    <mergeCell ref="AA10:AB10"/>
    <mergeCell ref="A10:B10"/>
    <mergeCell ref="C10:D10"/>
    <mergeCell ref="E10:F10"/>
    <mergeCell ref="G10:H10"/>
    <mergeCell ref="I10:J10"/>
    <mergeCell ref="AE8:AF8"/>
    <mergeCell ref="AI9:AJ9"/>
    <mergeCell ref="AC9:AD9"/>
    <mergeCell ref="AE9:AF9"/>
    <mergeCell ref="AG9:AH9"/>
    <mergeCell ref="AI8:AJ8"/>
    <mergeCell ref="AC8:AD8"/>
    <mergeCell ref="AG8:AH8"/>
    <mergeCell ref="W8:X8"/>
    <mergeCell ref="Y8:Z8"/>
    <mergeCell ref="AA8:AB8"/>
    <mergeCell ref="A9:B9"/>
    <mergeCell ref="C9:D9"/>
    <mergeCell ref="E9:F9"/>
    <mergeCell ref="G9:H9"/>
    <mergeCell ref="I9:J9"/>
    <mergeCell ref="C8:D8"/>
    <mergeCell ref="E8:F8"/>
    <mergeCell ref="G8:H8"/>
    <mergeCell ref="K8:L8"/>
    <mergeCell ref="M8:N8"/>
    <mergeCell ref="O8:P8"/>
    <mergeCell ref="Q8:R8"/>
    <mergeCell ref="A7:A8"/>
    <mergeCell ref="C7:D7"/>
    <mergeCell ref="E7:F7"/>
    <mergeCell ref="G7:H7"/>
    <mergeCell ref="AI7:AJ7"/>
    <mergeCell ref="M7:N7"/>
    <mergeCell ref="O7:P7"/>
    <mergeCell ref="Q7:R7"/>
    <mergeCell ref="S7:T7"/>
    <mergeCell ref="U7:V7"/>
    <mergeCell ref="W7:X7"/>
    <mergeCell ref="Y7:Z7"/>
    <mergeCell ref="AA7:AB7"/>
    <mergeCell ref="AC7:AD7"/>
    <mergeCell ref="AE7:AF7"/>
    <mergeCell ref="AG7:AH7"/>
    <mergeCell ref="I7:J7"/>
    <mergeCell ref="I8:J8"/>
    <mergeCell ref="S8:T8"/>
    <mergeCell ref="U8:V8"/>
    <mergeCell ref="K7:L7"/>
    <mergeCell ref="A1:Z1"/>
    <mergeCell ref="A3:B3"/>
    <mergeCell ref="E3:H3"/>
    <mergeCell ref="K3:M3"/>
    <mergeCell ref="E4:F4"/>
    <mergeCell ref="G4:H4"/>
    <mergeCell ref="K4:M5"/>
    <mergeCell ref="E5:F5"/>
    <mergeCell ref="G5:H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38</vt:i4>
      </vt:variant>
    </vt:vector>
  </HeadingPairs>
  <TitlesOfParts>
    <vt:vector size="48" baseType="lpstr">
      <vt:lpstr>1_ENTREGA</vt:lpstr>
      <vt:lpstr>2_APERTURA DE SOBRES</vt:lpstr>
      <vt:lpstr>5,1. REQUISITOS JURÍDICOS</vt:lpstr>
      <vt:lpstr>5.2. EXPERIENCIA GRAL</vt:lpstr>
      <vt:lpstr>5.3 CAP FINANCIERA</vt:lpstr>
      <vt:lpstr>5.6 REQUISITOS COMERCIALES</vt:lpstr>
      <vt:lpstr>PRESUPUESTO</vt:lpstr>
      <vt:lpstr>RESUMEN</vt:lpstr>
      <vt:lpstr>Cálculo Pt2</vt:lpstr>
      <vt:lpstr>10. EVALUACIÓN</vt:lpstr>
      <vt:lpstr>APERTURA</vt:lpstr>
      <vt:lpstr>'1_ENTREGA'!Área_de_impresión</vt:lpstr>
      <vt:lpstr>AU</vt:lpstr>
      <vt:lpstr>BANDERA</vt:lpstr>
      <vt:lpstr>CAP_FINANCIERA</vt:lpstr>
      <vt:lpstr>EST_UNI</vt:lpstr>
      <vt:lpstr>ESTATUS</vt:lpstr>
      <vt:lpstr>EVALUACION</vt:lpstr>
      <vt:lpstr>EXPERIENCIA</vt:lpstr>
      <vt:lpstr>LISTA_OFERENTES</vt:lpstr>
      <vt:lpstr>OFERENTE_1</vt:lpstr>
      <vt:lpstr>OFERENTE_10</vt:lpstr>
      <vt:lpstr>OFERENTE_11</vt:lpstr>
      <vt:lpstr>OFERENTE_12</vt:lpstr>
      <vt:lpstr>OFERENTE_13</vt:lpstr>
      <vt:lpstr>OFERENTE_14</vt:lpstr>
      <vt:lpstr>OFERENTE_15</vt:lpstr>
      <vt:lpstr>OFERENTE_16</vt:lpstr>
      <vt:lpstr>OFERENTE_17</vt:lpstr>
      <vt:lpstr>OFERENTE_18</vt:lpstr>
      <vt:lpstr>OFERENTE_19</vt:lpstr>
      <vt:lpstr>OFERENTE_2</vt:lpstr>
      <vt:lpstr>OFERENTE_20</vt:lpstr>
      <vt:lpstr>OFERENTE_21</vt:lpstr>
      <vt:lpstr>OFERENTE_3</vt:lpstr>
      <vt:lpstr>OFERENTE_4</vt:lpstr>
      <vt:lpstr>OFERENTE_5</vt:lpstr>
      <vt:lpstr>OFERENTE_6</vt:lpstr>
      <vt:lpstr>OFERENTE_7</vt:lpstr>
      <vt:lpstr>OFERENTE_8</vt:lpstr>
      <vt:lpstr>OFERENTE_9</vt:lpstr>
      <vt:lpstr>PRESUPUESTO!OFERTA_0</vt:lpstr>
      <vt:lpstr>'10. EVALUACIÓN'!ORDEN</vt:lpstr>
      <vt:lpstr>PT_2</vt:lpstr>
      <vt:lpstr>R_COMERCIALES</vt:lpstr>
      <vt:lpstr>REP_COMERCIALES</vt:lpstr>
      <vt:lpstr>V_UNITARIOS</vt:lpstr>
      <vt:lpstr>PRESUPUESTO!VER_UNI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dc:creator>
  <cp:lastModifiedBy>LENOVO</cp:lastModifiedBy>
  <cp:lastPrinted>2020-08-04T01:46:37Z</cp:lastPrinted>
  <dcterms:created xsi:type="dcterms:W3CDTF">2020-08-04T01:26:52Z</dcterms:created>
  <dcterms:modified xsi:type="dcterms:W3CDTF">2022-02-11T16:41:26Z</dcterms:modified>
</cp:coreProperties>
</file>